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1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Alpha_Beta\"/>
    </mc:Choice>
  </mc:AlternateContent>
  <xr:revisionPtr revIDLastSave="0" documentId="13_ncr:1_{25B93A07-1F69-432D-9F3F-103BCE600C9E}" xr6:coauthVersionLast="47" xr6:coauthVersionMax="47" xr10:uidLastSave="{00000000-0000-0000-0000-000000000000}"/>
  <bookViews>
    <workbookView xWindow="-120" yWindow="-120" windowWidth="29040" windowHeight="15990" activeTab="4"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 name="Feuil1" sheetId="9" r:id="rId9"/>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6" l="1"/>
  <c r="E33" i="6"/>
  <c r="E32" i="6"/>
  <c r="E31" i="6"/>
  <c r="E30" i="6"/>
  <c r="E29" i="6" s="1"/>
  <c r="E27" i="6"/>
  <c r="E28" i="6" l="1"/>
  <c r="E35" i="6" s="1"/>
  <c r="C19" i="6" l="1"/>
  <c r="C34" i="6" l="1"/>
  <c r="O9" i="6" l="1"/>
  <c r="C15" i="6"/>
  <c r="D34" i="6"/>
  <c r="C35" i="6"/>
  <c r="M7" i="6" l="1"/>
  <c r="D35" i="6" s="1"/>
  <c r="H27" i="6" l="1"/>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E30" i="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F28" i="6"/>
  <c r="F29" i="6"/>
  <c r="F30"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45" i="7"/>
  <c r="C16" i="8"/>
  <c r="B68" i="8"/>
  <c r="C68" i="8" s="1"/>
  <c r="B56" i="8"/>
  <c r="C56" i="8" s="1"/>
  <c r="B58" i="8"/>
  <c r="C58" i="8" s="1"/>
  <c r="B62" i="8"/>
  <c r="C62" i="8" s="1"/>
  <c r="O18" i="6"/>
  <c r="O21" i="6"/>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C144" i="6"/>
  <c r="T17" i="6"/>
  <c r="E14" i="7"/>
  <c r="B201" i="6"/>
  <c r="C201" i="6" s="1"/>
  <c r="B186" i="6"/>
  <c r="B200" i="6"/>
  <c r="C200" i="6" s="1"/>
  <c r="E183" i="6"/>
  <c r="B187" i="6"/>
  <c r="E184" i="6"/>
  <c r="B202" i="6"/>
  <c r="Q3" i="4"/>
  <c r="T3" i="4"/>
  <c r="Y4"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D138" i="6"/>
  <c r="D145" i="6"/>
  <c r="D148" i="6"/>
  <c r="D143" i="6"/>
  <c r="D141" i="6"/>
  <c r="D134" i="6"/>
  <c r="E134" i="6" s="1"/>
  <c r="O20" i="6"/>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X3" i="4"/>
  <c r="V4" i="4"/>
  <c r="G3" i="4"/>
  <c r="X4" i="4"/>
  <c r="U3" i="4"/>
  <c r="O3" i="4"/>
  <c r="W4" i="4"/>
  <c r="E3" i="4"/>
  <c r="E4" i="4"/>
  <c r="U4" i="4"/>
  <c r="P4" i="4"/>
  <c r="M3" i="4"/>
  <c r="V2" i="4"/>
  <c r="R4" i="4"/>
  <c r="J2" i="4"/>
  <c r="W3" i="4"/>
  <c r="H4" i="4"/>
  <c r="B4" i="4"/>
  <c r="R2" i="4"/>
  <c r="C4" i="4"/>
  <c r="Z2" i="4"/>
  <c r="N2" i="4"/>
  <c r="H3" i="4"/>
  <c r="J4" i="4"/>
  <c r="L4" i="4"/>
  <c r="D3" i="4"/>
  <c r="M4" i="4"/>
  <c r="O4" i="4"/>
  <c r="P2" i="4"/>
  <c r="T4" i="4"/>
  <c r="S3" i="4"/>
  <c r="S4" i="4"/>
  <c r="T2" i="4"/>
  <c r="D4" i="4"/>
  <c r="K4" i="4"/>
  <c r="N4" i="4"/>
  <c r="J3" i="4"/>
  <c r="V3" i="4"/>
  <c r="F3" i="4"/>
  <c r="P3" i="4"/>
  <c r="Q4" i="4"/>
  <c r="X2" i="4"/>
  <c r="F4" i="4"/>
  <c r="R3" i="4"/>
  <c r="I4" i="4"/>
  <c r="H2" i="4"/>
  <c r="L2" i="4"/>
  <c r="G4" i="4"/>
  <c r="N3" i="4"/>
  <c r="L3" i="4"/>
  <c r="C3" i="4"/>
  <c r="B3" i="4"/>
  <c r="K3" i="4"/>
  <c r="Y3" i="4"/>
  <c r="I3" i="4"/>
  <c r="I28" i="6" l="1"/>
  <c r="C192" i="6" s="1"/>
  <c r="I31" i="6"/>
  <c r="D166" i="6"/>
  <c r="E166" i="6" s="1"/>
  <c r="D167" i="6"/>
  <c r="E167" i="6" s="1"/>
  <c r="D163" i="6"/>
  <c r="E163" i="6" s="1"/>
  <c r="D164" i="6"/>
  <c r="E164" i="6" s="1"/>
  <c r="D165" i="6"/>
  <c r="E165" i="6" s="1"/>
  <c r="A5" i="3"/>
  <c r="B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Z5" i="3" l="1"/>
  <c r="M22" i="6"/>
  <c r="D153" i="6"/>
  <c r="C191" i="6"/>
  <c r="C154" i="6"/>
  <c r="C153" i="6"/>
  <c r="C11" i="1"/>
  <c r="S4" i="3" s="1"/>
  <c r="T4" i="3" s="1"/>
  <c r="U4" i="3" s="1"/>
  <c r="P15" i="6"/>
  <c r="M15" i="6" s="1"/>
  <c r="O22" i="6"/>
  <c r="O19" i="6" s="1"/>
  <c r="C164" i="6"/>
  <c r="C165" i="6"/>
  <c r="AC5" i="3"/>
  <c r="P5" i="3"/>
  <c r="Q5" i="3" s="1"/>
  <c r="A6" i="3"/>
  <c r="B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AC6" i="3" l="1"/>
  <c r="H28" i="6"/>
  <c r="C190" i="6" s="1"/>
  <c r="J42" i="7"/>
  <c r="N15" i="6"/>
  <c r="H42" i="7"/>
  <c r="E108" i="7"/>
  <c r="D23" i="7"/>
  <c r="M19" i="6"/>
  <c r="H31" i="6" s="1"/>
  <c r="C151" i="6" s="1"/>
  <c r="AA6" i="3"/>
  <c r="H48" i="8"/>
  <c r="P29" i="1"/>
  <c r="A7" i="3"/>
  <c r="B7" i="3" s="1"/>
  <c r="P7" i="3" s="1"/>
  <c r="Q7" i="3" s="1"/>
  <c r="AD6" i="3"/>
  <c r="P6" i="3"/>
  <c r="Q6" i="3" s="1"/>
  <c r="H71" i="7"/>
  <c r="Z6" i="3"/>
  <c r="H68" i="7"/>
  <c r="H16" i="7"/>
  <c r="P28" i="1"/>
  <c r="H50" i="8"/>
  <c r="C149" i="6"/>
  <c r="H46" i="8"/>
  <c r="H58" i="8"/>
  <c r="R194" i="4"/>
  <c r="P196" i="4"/>
  <c r="F108" i="7"/>
  <c r="D213" i="4"/>
  <c r="F213" i="4" s="1"/>
  <c r="B191" i="6"/>
  <c r="H61" i="8"/>
  <c r="D223" i="4"/>
  <c r="F223" i="4" s="1"/>
  <c r="X111" i="4"/>
  <c r="W111" i="4"/>
  <c r="D108" i="4" s="1"/>
  <c r="D188" i="4"/>
  <c r="F188" i="4" s="1"/>
  <c r="D130" i="6"/>
  <c r="E130" i="6" s="1"/>
  <c r="E129" i="6"/>
  <c r="X236" i="4"/>
  <c r="W236" i="4"/>
  <c r="W201" i="4"/>
  <c r="X201" i="4"/>
  <c r="D198" i="4" s="1"/>
  <c r="D2" i="4"/>
  <c r="H13" i="7" l="1"/>
  <c r="C193" i="6"/>
  <c r="S28" i="6"/>
  <c r="C194" i="6"/>
  <c r="D152" i="6"/>
  <c r="H46" i="7"/>
  <c r="H32" i="6"/>
  <c r="I32" i="6"/>
  <c r="H29" i="6"/>
  <c r="B190" i="6" s="1"/>
  <c r="I42" i="7"/>
  <c r="I29" i="6"/>
  <c r="I30" i="6" s="1"/>
  <c r="C155" i="6"/>
  <c r="C150" i="6"/>
  <c r="B192" i="6"/>
  <c r="B193" i="6"/>
  <c r="C157" i="6"/>
  <c r="C152"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B194" i="6" l="1"/>
  <c r="H14" i="7"/>
  <c r="I47" i="7"/>
  <c r="H47" i="7"/>
  <c r="H30" i="6"/>
  <c r="H48" i="7" s="1"/>
  <c r="S29" i="6"/>
  <c r="I48" i="7"/>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P12" i="3"/>
  <c r="Q12" i="3" s="1"/>
  <c r="R12" i="3" s="1"/>
  <c r="AC12" i="3"/>
  <c r="AA12" i="3"/>
  <c r="AD12" i="3"/>
  <c r="Z12" i="3"/>
  <c r="U196" i="4"/>
  <c r="W194" i="4"/>
  <c r="P13" i="3"/>
  <c r="Q13" i="3" s="1"/>
  <c r="R13" i="3" s="1"/>
  <c r="A14" i="3"/>
  <c r="B14" i="3" s="1"/>
  <c r="AC13" i="3"/>
  <c r="AD13" i="3"/>
  <c r="AA13" i="3"/>
  <c r="Z13" i="3"/>
  <c r="N5" i="3" l="1"/>
  <c r="S9" i="3"/>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S11" i="3"/>
  <c r="T11" i="3" s="1"/>
  <c r="V6" i="3"/>
  <c r="AE6" i="3"/>
  <c r="F6" i="3"/>
  <c r="I6" i="3"/>
  <c r="F193" i="4"/>
  <c r="AA16" i="3"/>
  <c r="AD16" i="3"/>
  <c r="AC16" i="3"/>
  <c r="P16" i="3"/>
  <c r="Q16" i="3" s="1"/>
  <c r="R16" i="3" s="1"/>
  <c r="Z16" i="3"/>
  <c r="A17" i="3"/>
  <c r="B17" i="3" s="1"/>
  <c r="Y5" i="3"/>
  <c r="N6" i="3" l="1"/>
  <c r="U6" i="3"/>
  <c r="N36" i="1"/>
  <c r="M37" i="6"/>
  <c r="S12" i="3"/>
  <c r="S13" i="3" s="1"/>
  <c r="W6" i="3"/>
  <c r="P17" i="3"/>
  <c r="Q17" i="3" s="1"/>
  <c r="R17" i="3" s="1"/>
  <c r="A18" i="3"/>
  <c r="B18" i="3" s="1"/>
  <c r="AC17" i="3"/>
  <c r="Z17" i="3"/>
  <c r="AD17" i="3"/>
  <c r="AA17" i="3"/>
  <c r="E7" i="3" l="1"/>
  <c r="H7" i="3" s="1"/>
  <c r="K7" i="3" s="1"/>
  <c r="T12" i="3"/>
  <c r="AH7" i="3"/>
  <c r="AG7" i="3"/>
  <c r="D7" i="3"/>
  <c r="G7" i="3" s="1"/>
  <c r="M7" i="3" s="1"/>
  <c r="S14" i="3"/>
  <c r="T13" i="3"/>
  <c r="AA18" i="3"/>
  <c r="P18" i="3"/>
  <c r="Q18" i="3" s="1"/>
  <c r="R18" i="3" s="1"/>
  <c r="AC18" i="3"/>
  <c r="A19" i="3"/>
  <c r="B19" i="3" s="1"/>
  <c r="AD18" i="3"/>
  <c r="Z18" i="3"/>
  <c r="N7" i="3" l="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V8" i="3"/>
  <c r="AE8" i="3"/>
  <c r="N8" i="3" l="1"/>
  <c r="S19" i="3"/>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l="1"/>
  <c r="T22" i="3"/>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M358" i="3" l="1"/>
  <c r="N358" i="3" s="1"/>
  <c r="I358" i="3"/>
  <c r="J358" i="3"/>
  <c r="AD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Y432" i="3" l="1"/>
  <c r="AH434" i="3"/>
  <c r="E434" i="3"/>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Y474" i="3" l="1"/>
  <c r="AG476"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A483" i="3"/>
  <c r="T483" i="3" l="1"/>
  <c r="E483" i="3" s="1"/>
  <c r="H483" i="3" s="1"/>
  <c r="AG483" i="3" l="1"/>
  <c r="AH483" i="3"/>
  <c r="D483" i="3"/>
  <c r="G483" i="3" s="1"/>
  <c r="K483" i="3"/>
  <c r="AE483" i="3" s="1"/>
  <c r="F483" i="3" l="1"/>
  <c r="I483" i="3"/>
  <c r="J483" i="3"/>
  <c r="AD483" i="3" s="1"/>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A485" i="3"/>
  <c r="AC485" i="3"/>
  <c r="Z485" i="3"/>
  <c r="U484" i="3" l="1"/>
  <c r="Y483" i="3"/>
  <c r="T485" i="3"/>
  <c r="D485" i="3" l="1"/>
  <c r="G485" i="3" s="1"/>
  <c r="AG485" i="3"/>
  <c r="AH485" i="3"/>
  <c r="E485" i="3"/>
  <c r="H485" i="3" s="1"/>
  <c r="K485" i="3" s="1"/>
  <c r="AE485" i="3" s="1"/>
  <c r="F485" i="3" l="1"/>
  <c r="I485" i="3"/>
  <c r="J485" i="3"/>
  <c r="AD485" i="3" s="1"/>
  <c r="M485" i="3"/>
  <c r="N485" i="3" s="1"/>
  <c r="V485" i="3"/>
  <c r="A486" i="3"/>
  <c r="B486" i="3" s="1"/>
  <c r="W485" i="3" l="1"/>
  <c r="L485" i="3"/>
  <c r="AA486" i="3"/>
  <c r="P486" i="3"/>
  <c r="Q486" i="3" s="1"/>
  <c r="R486" i="3" s="1"/>
  <c r="S486" i="3" s="1"/>
  <c r="AC486" i="3"/>
  <c r="Z486" i="3"/>
  <c r="T486" i="3" l="1"/>
  <c r="AH486" i="3" s="1"/>
  <c r="U485" i="3"/>
  <c r="Y484" i="3"/>
  <c r="D486" i="3" l="1"/>
  <c r="G486" i="3" s="1"/>
  <c r="AG486" i="3"/>
  <c r="E486" i="3"/>
  <c r="H486" i="3" s="1"/>
  <c r="K486" i="3" s="1"/>
  <c r="AE486" i="3" s="1"/>
  <c r="F486" i="3" l="1"/>
  <c r="V486" i="3"/>
  <c r="A487" i="3"/>
  <c r="B487" i="3" s="1"/>
  <c r="I486" i="3"/>
  <c r="J486" i="3"/>
  <c r="AD486" i="3" s="1"/>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AD533" i="3" s="1"/>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U614" i="3" l="1"/>
  <c r="Y613" i="3"/>
  <c r="T615" i="3"/>
  <c r="AH615" i="3" s="1"/>
  <c r="E615" i="3" l="1"/>
  <c r="H615" i="3" s="1"/>
  <c r="K615" i="3" s="1"/>
  <c r="AE615" i="3" s="1"/>
  <c r="AG615" i="3"/>
  <c r="D615" i="3"/>
  <c r="F615" i="3" l="1"/>
  <c r="G615" i="3"/>
  <c r="V615" i="3"/>
  <c r="A616" i="3"/>
  <c r="B616" i="3" s="1"/>
  <c r="P616" i="3" l="1"/>
  <c r="Q616" i="3" s="1"/>
  <c r="R616" i="3" s="1"/>
  <c r="S616" i="3" s="1"/>
  <c r="Z616" i="3"/>
  <c r="AC616" i="3"/>
  <c r="AA616" i="3"/>
  <c r="I615" i="3"/>
  <c r="W615" i="3" s="1"/>
  <c r="J615" i="3"/>
  <c r="AD615" i="3" s="1"/>
  <c r="M615" i="3"/>
  <c r="N615" i="3" s="1"/>
  <c r="L615" i="3" l="1"/>
  <c r="T616" i="3"/>
  <c r="U615" i="3" l="1"/>
  <c r="D616" i="3" s="1"/>
  <c r="AH616" i="3"/>
  <c r="AG616" i="3"/>
  <c r="Y614" i="3"/>
  <c r="E616" i="3" l="1"/>
  <c r="H616" i="3" s="1"/>
  <c r="K616" i="3" s="1"/>
  <c r="AE616" i="3" s="1"/>
  <c r="G616" i="3"/>
  <c r="F616" i="3" l="1"/>
  <c r="I616" i="3"/>
  <c r="J616" i="3"/>
  <c r="AD616" i="3" s="1"/>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AD619" i="3" s="1"/>
  <c r="M619" i="3"/>
  <c r="N619" i="3" s="1"/>
  <c r="V619" i="3"/>
  <c r="A620" i="3"/>
  <c r="B620" i="3" s="1"/>
  <c r="W619" i="3" l="1"/>
  <c r="L619" i="3"/>
  <c r="AC620" i="3"/>
  <c r="P620" i="3"/>
  <c r="Q620" i="3" s="1"/>
  <c r="R620" i="3" s="1"/>
  <c r="S620" i="3" s="1"/>
  <c r="AA620" i="3"/>
  <c r="Z620" i="3"/>
  <c r="T620" i="3" l="1"/>
  <c r="AH620" i="3" s="1"/>
  <c r="U619" i="3"/>
  <c r="Y618" i="3"/>
  <c r="E620" i="3" l="1"/>
  <c r="H620" i="3" s="1"/>
  <c r="K620" i="3" s="1"/>
  <c r="AE620" i="3" s="1"/>
  <c r="D620" i="3"/>
  <c r="G620" i="3" s="1"/>
  <c r="AG620" i="3"/>
  <c r="F620" i="3" l="1"/>
  <c r="I620" i="3"/>
  <c r="J620" i="3"/>
  <c r="AD620" i="3" s="1"/>
  <c r="M620" i="3"/>
  <c r="N620" i="3" s="1"/>
  <c r="V620" i="3"/>
  <c r="A621" i="3"/>
  <c r="B621" i="3" s="1"/>
  <c r="W620" i="3" l="1"/>
  <c r="L620" i="3"/>
  <c r="AC621" i="3"/>
  <c r="AA621" i="3"/>
  <c r="P621" i="3"/>
  <c r="Q621" i="3" s="1"/>
  <c r="R621" i="3" s="1"/>
  <c r="S621" i="3" s="1"/>
  <c r="Z621" i="3"/>
  <c r="U620" i="3" l="1"/>
  <c r="Y619" i="3"/>
  <c r="T621" i="3"/>
  <c r="D621" i="3" l="1"/>
  <c r="G621" i="3" s="1"/>
  <c r="AH621" i="3"/>
  <c r="E621" i="3"/>
  <c r="H621" i="3" s="1"/>
  <c r="AG621" i="3"/>
  <c r="F621" i="3" l="1"/>
  <c r="I621" i="3"/>
  <c r="J621" i="3"/>
  <c r="AD621" i="3" s="1"/>
  <c r="M621" i="3"/>
  <c r="N621" i="3" s="1"/>
  <c r="K621" i="3"/>
  <c r="AE621" i="3" s="1"/>
  <c r="V621" i="3" l="1"/>
  <c r="W621" i="3" s="1"/>
  <c r="A622" i="3"/>
  <c r="B622" i="3" s="1"/>
  <c r="L621" i="3"/>
  <c r="U621" i="3" l="1"/>
  <c r="Y620" i="3"/>
  <c r="AA622" i="3"/>
  <c r="AC622" i="3"/>
  <c r="P622" i="3"/>
  <c r="Q622" i="3" s="1"/>
  <c r="R622" i="3" s="1"/>
  <c r="S622" i="3" s="1"/>
  <c r="Z622" i="3"/>
  <c r="T622" i="3" l="1"/>
  <c r="AG622" i="3" s="1"/>
  <c r="D622" i="3" l="1"/>
  <c r="E622" i="3"/>
  <c r="H622" i="3" s="1"/>
  <c r="K622" i="3" s="1"/>
  <c r="AE622" i="3" s="1"/>
  <c r="AH622" i="3"/>
  <c r="F622" i="3" l="1"/>
  <c r="G622" i="3"/>
  <c r="I622" i="3" s="1"/>
  <c r="V622" i="3"/>
  <c r="A623" i="3"/>
  <c r="B623" i="3" s="1"/>
  <c r="M622" i="3" l="1"/>
  <c r="N622" i="3" s="1"/>
  <c r="J622" i="3"/>
  <c r="W622" i="3"/>
  <c r="P623" i="3"/>
  <c r="Q623" i="3" s="1"/>
  <c r="R623" i="3" s="1"/>
  <c r="S623" i="3" s="1"/>
  <c r="Z623" i="3"/>
  <c r="AA623" i="3"/>
  <c r="AC623" i="3"/>
  <c r="L622" i="3" l="1"/>
  <c r="Y621" i="3" s="1"/>
  <c r="AD622" i="3"/>
  <c r="T623" i="3"/>
  <c r="U622" i="3" l="1"/>
  <c r="D623" i="3" s="1"/>
  <c r="G623" i="3" s="1"/>
  <c r="AH623" i="3"/>
  <c r="AG623" i="3"/>
  <c r="E623" i="3" l="1"/>
  <c r="H623" i="3" s="1"/>
  <c r="K623" i="3" s="1"/>
  <c r="AE623" i="3" s="1"/>
  <c r="J623" i="3"/>
  <c r="AD623" i="3" s="1"/>
  <c r="M623" i="3" l="1"/>
  <c r="N623" i="3" s="1"/>
  <c r="F623" i="3"/>
  <c r="I623" i="3"/>
  <c r="L623" i="3"/>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U714" i="3" l="1"/>
  <c r="Y713" i="3"/>
  <c r="T715" i="3"/>
  <c r="AG715" i="3" s="1"/>
  <c r="AH715" i="3" l="1"/>
  <c r="D715" i="3"/>
  <c r="G715" i="3" s="1"/>
  <c r="E715" i="3"/>
  <c r="H715" i="3" s="1"/>
  <c r="F715" i="3" l="1"/>
  <c r="I715" i="3"/>
  <c r="J715" i="3"/>
  <c r="AD715" i="3" s="1"/>
  <c r="M715" i="3"/>
  <c r="N715" i="3" s="1"/>
  <c r="K715" i="3"/>
  <c r="AE715" i="3" s="1"/>
  <c r="V715" i="3" l="1"/>
  <c r="W715" i="3" s="1"/>
  <c r="A716" i="3"/>
  <c r="B716" i="3" s="1"/>
  <c r="L715" i="3"/>
  <c r="U715" i="3" l="1"/>
  <c r="Y714" i="3"/>
  <c r="AC716" i="3"/>
  <c r="Z716" i="3"/>
  <c r="P716" i="3"/>
  <c r="Q716" i="3" s="1"/>
  <c r="R716" i="3" s="1"/>
  <c r="S716" i="3" s="1"/>
  <c r="AA716" i="3"/>
  <c r="T716" i="3" l="1"/>
  <c r="D716" i="3" s="1"/>
  <c r="E716" i="3" l="1"/>
  <c r="H716" i="3" s="1"/>
  <c r="K716" i="3" s="1"/>
  <c r="AE716" i="3" s="1"/>
  <c r="AH716" i="3"/>
  <c r="AG716" i="3"/>
  <c r="G716" i="3"/>
  <c r="F716" i="3" l="1"/>
  <c r="I716" i="3"/>
  <c r="J716" i="3"/>
  <c r="AD716" i="3" s="1"/>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Z739" i="3"/>
  <c r="T739" i="3" l="1"/>
  <c r="L738" i="3"/>
  <c r="AH739" i="3" l="1"/>
  <c r="U738" i="3"/>
  <c r="E739" i="3" s="1"/>
  <c r="H739" i="3" s="1"/>
  <c r="AG739" i="3"/>
  <c r="Y737" i="3"/>
  <c r="D739" i="3" l="1"/>
  <c r="G739" i="3" s="1"/>
  <c r="K739" i="3"/>
  <c r="AE739" i="3" s="1"/>
  <c r="F739" i="3" l="1"/>
  <c r="I739" i="3"/>
  <c r="J739" i="3"/>
  <c r="AD739" i="3" s="1"/>
  <c r="M739" i="3"/>
  <c r="N739" i="3" s="1"/>
  <c r="V739" i="3"/>
  <c r="A740" i="3"/>
  <c r="B740" i="3" s="1"/>
  <c r="W739" i="3" l="1"/>
  <c r="L739" i="3"/>
  <c r="P740" i="3"/>
  <c r="Q740" i="3" s="1"/>
  <c r="R740" i="3" s="1"/>
  <c r="S740" i="3" s="1"/>
  <c r="Z740" i="3"/>
  <c r="AC740" i="3"/>
  <c r="AA740" i="3"/>
  <c r="U739" i="3" l="1"/>
  <c r="Y738" i="3"/>
  <c r="T740" i="3"/>
  <c r="E740" i="3" l="1"/>
  <c r="H740" i="3" s="1"/>
  <c r="K740" i="3" s="1"/>
  <c r="AE740" i="3" s="1"/>
  <c r="D740" i="3"/>
  <c r="G740" i="3" s="1"/>
  <c r="AH740" i="3"/>
  <c r="AG740" i="3"/>
  <c r="F740" i="3" l="1"/>
  <c r="I740" i="3"/>
  <c r="J740" i="3"/>
  <c r="AD740" i="3" s="1"/>
  <c r="M740" i="3"/>
  <c r="N740" i="3" s="1"/>
  <c r="V740" i="3"/>
  <c r="A741" i="3"/>
  <c r="B741" i="3" s="1"/>
  <c r="W740" i="3" l="1"/>
  <c r="L740" i="3"/>
  <c r="AA741" i="3"/>
  <c r="P741" i="3"/>
  <c r="Q741" i="3" s="1"/>
  <c r="R741" i="3" s="1"/>
  <c r="S741" i="3" s="1"/>
  <c r="Z741" i="3"/>
  <c r="AC741" i="3"/>
  <c r="T741" i="3" l="1"/>
  <c r="AG741" i="3" s="1"/>
  <c r="U740" i="3"/>
  <c r="Y739" i="3"/>
  <c r="E741" i="3" l="1"/>
  <c r="H741" i="3" s="1"/>
  <c r="D741" i="3"/>
  <c r="AH741" i="3"/>
  <c r="K741" i="3" l="1"/>
  <c r="AE741" i="3" s="1"/>
  <c r="F741" i="3"/>
  <c r="G741" i="3"/>
  <c r="V741" i="3" l="1"/>
  <c r="A742" i="3"/>
  <c r="B742" i="3" s="1"/>
  <c r="I741" i="3"/>
  <c r="J741" i="3"/>
  <c r="AD741" i="3" s="1"/>
  <c r="M741" i="3"/>
  <c r="N741" i="3" s="1"/>
  <c r="L741" i="3" l="1"/>
  <c r="W741" i="3"/>
  <c r="AC742" i="3"/>
  <c r="P742" i="3"/>
  <c r="Q742" i="3" s="1"/>
  <c r="R742" i="3" s="1"/>
  <c r="S742" i="3" s="1"/>
  <c r="Z742" i="3"/>
  <c r="AA742" i="3"/>
  <c r="U741" i="3" l="1"/>
  <c r="Y740" i="3"/>
  <c r="T742" i="3"/>
  <c r="AG742" i="3" s="1"/>
  <c r="E742" i="3" l="1"/>
  <c r="H742" i="3" s="1"/>
  <c r="K742" i="3" s="1"/>
  <c r="AE742" i="3" s="1"/>
  <c r="AH742" i="3"/>
  <c r="D742" i="3"/>
  <c r="F742" i="3" l="1"/>
  <c r="G742" i="3"/>
  <c r="V742" i="3"/>
  <c r="A743" i="3"/>
  <c r="B743" i="3" s="1"/>
  <c r="I742" i="3" l="1"/>
  <c r="W742" i="3" s="1"/>
  <c r="J742" i="3"/>
  <c r="AD742" i="3" s="1"/>
  <c r="M742" i="3"/>
  <c r="N742" i="3" s="1"/>
  <c r="Z743" i="3"/>
  <c r="AA743" i="3"/>
  <c r="P743" i="3"/>
  <c r="Q743" i="3" s="1"/>
  <c r="R743" i="3" s="1"/>
  <c r="S743" i="3" s="1"/>
  <c r="AC743" i="3"/>
  <c r="T743" i="3" l="1"/>
  <c r="L742" i="3"/>
  <c r="U742" i="3" l="1"/>
  <c r="E743" i="3" s="1"/>
  <c r="H743" i="3" s="1"/>
  <c r="AH743" i="3"/>
  <c r="AG743" i="3"/>
  <c r="Y741" i="3"/>
  <c r="D743" i="3" l="1"/>
  <c r="G743" i="3" s="1"/>
  <c r="K743" i="3"/>
  <c r="AE743" i="3" s="1"/>
  <c r="F743" i="3" l="1"/>
  <c r="I743" i="3"/>
  <c r="J743" i="3"/>
  <c r="AD743" i="3" s="1"/>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B3" i="9" s="1" a="1"/>
  <c r="B3" i="9"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E31" i="7"/>
  <c r="H49" i="1"/>
  <c r="C34" i="1"/>
  <c r="V1004" i="3"/>
  <c r="N1004" i="3" l="1"/>
  <c r="D3" i="9" s="1" a="1"/>
  <c r="D3" i="9" s="1"/>
  <c r="C3" i="9" a="1"/>
  <c r="C3" i="9" s="1"/>
  <c r="L1004" i="3"/>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<sst xmlns="http://schemas.openxmlformats.org/spreadsheetml/2006/main" count="1738" uniqueCount="579">
  <si>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</si>
  <si>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</si>
  <si>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</si>
  <si>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</si>
  <si>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</si>
  <si>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</si>
  <si>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</si>
  <si>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</si>
  <si>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</si>
  <si>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</si>
  <si>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</si>
  <si>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</si>
  <si>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</si>
  <si>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</si>
  <si>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</si>
  <si>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</si>
  <si>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</si>
  <si>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</si>
  <si>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</si>
  <si>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</si>
  <si>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</si>
  <si>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</si>
  <si>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</si>
  <si>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</si>
  <si>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</si>
  <si>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</si>
  <si>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</si>
  <si>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</si>
  <si>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</si>
  <si>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</si>
  <si>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</si>
  <si>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</si>
  <si>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</si>
  <si>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</si>
  <si>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</si>
  <si>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</si>
  <si>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</si>
  <si>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</si>
  <si>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</si>
  <si>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</si>
  <si>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</si>
  <si>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</si>
  <si>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</si>
  <si>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</si>
  <si>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</si>
  <si>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</si>
  <si>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</si>
  <si>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</si>
  <si>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</si>
  <si>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</si>
  <si>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</si>
  <si>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</si>
  <si>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</si>
  <si>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</si>
  <si>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</si>
  <si>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</si>
  <si>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</si>
  <si>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</si>
  <si>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</si>
  <si>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</si>
  <si>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</si>
  <si>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</si>
  <si>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</si>
  <si>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</si>
  <si>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</si>
  <si>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</si>
  <si>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</si>
  <si>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</si>
  <si>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</si>
  <si>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</si>
  <si>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</si>
  <si>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</si>
  <si>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</si>
  <si>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</si>
  <si>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</si>
  <si>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</si>
  <si>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</si>
  <si>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</si>
  <si>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</si>
  <si>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</si>
  <si>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</si>
  <si>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</si>
  <si>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</si>
  <si>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</si>
  <si>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</si>
  <si>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</si>
  <si>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</si>
  <si>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</si>
  <si>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</si>
  <si>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</si>
  <si>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</si>
  <si>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</si>
  <si>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</si>
  <si>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</si>
  <si>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</si>
  <si>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</si>
  <si>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</si>
  <si>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</si>
  <si>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</si>
  <si>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</si>
  <si>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</si>
  <si>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</si>
  <si>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</si>
  <si>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</si>
  <si>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</si>
  <si>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</si>
  <si>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</si>
  <si>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</si>
  <si>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</si>
  <si>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</si>
  <si>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</si>
  <si>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</si>
  <si>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</si>
  <si>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</si>
  <si>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</si>
  <si>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</si>
  <si>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</si>
  <si>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</si>
  <si>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</si>
  <si>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</si>
  <si>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</si>
  <si>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</si>
  <si>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</si>
  <si>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</si>
  <si>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</si>
  <si>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</si>
  <si>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</si>
  <si>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</si>
  <si>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</si>
  <si>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</si>
  <si>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</si>
  <si>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</si>
  <si>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</si>
  <si>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</si>
  <si>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</si>
  <si>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</si>
  <si>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</si>
  <si>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</si>
  <si>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</si>
  <si>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</si>
  <si>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</si>
  <si>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</si>
  <si>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</si>
  <si>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</si>
  <si>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</si>
  <si>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</si>
  <si>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</si>
  <si>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</si>
  <si>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</si>
  <si>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</si>
  <si>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</si>
  <si>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</si>
  <si>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</si>
  <si>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</si>
  <si>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</si>
  <si>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</si>
  <si>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</si>
  <si>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</si>
  <si>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</si>
  <si>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</si>
  <si>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</si>
  <si>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</si>
  <si>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</si>
  <si>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</si>
  <si>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</si>
  <si>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</si>
  <si>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</si>
  <si>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</si>
  <si>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</si>
  <si>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</si>
  <si>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</si>
  <si>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</si>
  <si>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</si>
  <si>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</si>
  <si>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</si>
  <si>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</si>
  <si>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</si>
  <si>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</si>
  <si>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</si>
  <si>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</si>
  <si>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</si>
  <si>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</si>
  <si>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</si>
  <si>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</si>
  <si>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</si>
  <si>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</si>
  <si>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</si>
  <si>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</si>
  <si>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</si>
  <si>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</si>
  <si>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</si>
  <si>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</si>
  <si>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</si>
  <si>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</si>
  <si>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</si>
  <si>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</si>
  <si>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</si>
  <si>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</si>
  <si>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</si>
  <si>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</si>
  <si>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</si>
  <si>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</si>
  <si>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</si>
  <si>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</si>
  <si>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</si>
  <si>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</si>
  <si>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</si>
  <si>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</si>
  <si>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</si>
  <si>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</si>
  <si>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</si>
  <si>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</si>
  <si>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</si>
  <si>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</si>
  <si>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</si>
  <si>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</si>
  <si>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</si>
  <si>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</si>
  <si>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</si>
  <si>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</si>
  <si>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</si>
  <si>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</si>
  <si>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</si>
  <si>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</si>
  <si>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</si>
  <si>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</si>
  <si>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</si>
  <si>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</si>
  <si>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</si>
  <si>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</si>
  <si>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</si>
  <si>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</si>
  <si>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</si>
  <si>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</si>
  <si>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</si>
  <si>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</si>
  <si>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</si>
  <si>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</si>
  <si>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</si>
  <si>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</si>
  <si>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</si>
  <si>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</si>
  <si>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</si>
  <si>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</si>
  <si>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</si>
  <si>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</si>
  <si>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</si>
  <si>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</si>
  <si>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</si>
  <si>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</si>
  <si>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</si>
  <si>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</si>
  <si>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</si>
  <si>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</si>
  <si>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</si>
  <si>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</si>
  <si>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</si>
  <si>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</si>
  <si>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</si>
  <si>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</si>
  <si>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</si>
  <si>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</si>
  <si>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</si>
  <si>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</si>
  <si>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</si>
  <si>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</si>
  <si>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</si>
  <si>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</si>
  <si>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</si>
  <si>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</si>
  <si>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</si>
  <si>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</si>
  <si>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</si>
  <si>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</si>
  <si>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</si>
  <si>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</si>
  <si>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</si>
  <si>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</si>
  <si>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</si>
  <si>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</si>
  <si>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</si>
  <si>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</si>
  <si>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</si>
  <si>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</si>
  <si>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</si>
  <si>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</si>
  <si>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</si>
  <si>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</si>
  <si>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</si>
  <si>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</si>
  <si>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</si>
  <si>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</si>
  <si>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</si>
  <si>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</si>
  <si>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</si>
  <si>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</si>
  <si>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</si>
  <si>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</si>
  <si>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</si>
  <si>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</si>
  <si>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</si>
  <si>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</si>
  <si>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</si>
  <si>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</si>
  <si>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</si>
  <si>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</si>
  <si>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</si>
  <si>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</si>
  <si>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</si>
  <si>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</si>
  <si>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</si>
  <si>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</si>
  <si>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</si>
  <si>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</si>
  <si>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</si>
  <si>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</si>
  <si>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</si>
  <si>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</si>
  <si>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</si>
  <si>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</si>
  <si>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</si>
  <si>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</si>
  <si>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</si>
  <si>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</si>
  <si>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</si>
  <si>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</si>
  <si>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</si>
  <si>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</si>
  <si>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</si>
  <si>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</si>
  <si>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</si>
  <si>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</si>
  <si>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</si>
  <si>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</si>
  <si>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</si>
  <si>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</si>
  <si>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</si>
  <si>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</si>
  <si>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</si>
  <si>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</si>
  <si>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</si>
  <si>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</si>
  <si>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</si>
  <si>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</si>
  <si>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</si>
  <si>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</si>
  <si>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</si>
  <si>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</si>
  <si>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</si>
  <si>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</si>
  <si>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</si>
  <si>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</si>
  <si>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</si>
  <si>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</si>
  <si>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</si>
  <si>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</si>
  <si>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</si>
  <si>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</si>
  <si>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</si>
  <si>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</si>
  <si>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</si>
  <si>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</si>
  <si>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</si>
  <si>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</si>
  <si>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</si>
  <si>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</si>
  <si>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</si>
  <si>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</si>
  <si>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</si>
  <si>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</si>
  <si>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</si>
  <si>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</si>
  <si>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</si>
  <si>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</si>
  <si>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</si>
  <si>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</si>
  <si>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</si>
  <si>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</si>
  <si>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</si>
  <si>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</si>
  <si>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</si>
  <si>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</si>
  <si>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</si>
  <si>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</si>
  <si>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</si>
  <si>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</si>
  <si>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</si>
  <si>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</si>
  <si>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</si>
  <si>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</si>
  <si>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</si>
  <si>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</si>
  <si>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</si>
  <si>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</si>
  <si>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</si>
  <si>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</si>
  <si>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</si>
  <si>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</si>
  <si>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</si>
  <si>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</si>
  <si>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</si>
  <si>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</si>
  <si>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</si>
  <si>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</si>
  <si>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</si>
  <si>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</si>
  <si>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</si>
  <si>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</si>
  <si>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</si>
  <si>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</si>
  <si>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</si>
  <si>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</si>
  <si>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</si>
  <si>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</si>
  <si>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</si>
  <si>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</si>
  <si>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</si>
  <si>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</si>
  <si>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</si>
  <si>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</si>
  <si>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</si>
  <si>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</si>
  <si>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</si>
  <si>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</si>
  <si>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</si>
  <si>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</si>
  <si>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</si>
  <si>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</si>
  <si>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</si>
  <si>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</si>
  <si>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</si>
  <si>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</si>
  <si>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</si>
  <si>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</si>
  <si>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</si>
  <si>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</si>
  <si>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</si>
  <si>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</si>
  <si>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</si>
  <si>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</si>
  <si>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</si>
  <si>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</si>
  <si>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</si>
  <si>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</si>
  <si>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</si>
  <si>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</si>
  <si>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</si>
  <si>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</si>
  <si>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</si>
  <si>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</si>
  <si>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</si>
  <si>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</si>
  <si>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</si>
  <si>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</si>
  <si>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</si>
  <si>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</si>
  <si>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</si>
  <si>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</si>
  <si>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</si>
  <si>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</si>
  <si>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</si>
  <si>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</si>
  <si>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</si>
  <si>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</si>
  <si>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</si>
  <si>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</si>
  <si>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</si>
  <si>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</si>
  <si>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</si>
  <si>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</si>
  <si>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</si>
  <si>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</si>
  <si>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</si>
  <si>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</si>
  <si>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</si>
  <si>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</si>
  <si>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</si>
  <si>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</si>
  <si>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</si>
  <si>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</si>
  <si>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</si>
  <si>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</si>
  <si>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</si>
  <si>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</si>
  <si>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</si>
  <si>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</si>
  <si>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</si>
  <si>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</si>
  <si>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</si>
  <si>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</si>
  <si>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</si>
  <si>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</si>
  <si>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</si>
  <si>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</si>
  <si>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</si>
  <si>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</si>
  <si>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</si>
  <si>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</si>
  <si>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</si>
  <si>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</si>
  <si>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</si>
  <si>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</si>
  <si>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</si>
  <si>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</si>
  <si>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</si>
  <si>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</si>
  <si>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</si>
  <si>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</si>
  <si>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</si>
  <si>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</si>
  <si>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</si>
  <si>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</si>
  <si>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</si>
  <si>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</si>
  <si>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</si>
  <si>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</si>
  <si>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</si>
  <si>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</si>
  <si>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</si>
  <si>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</si>
  <si>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</si>
  <si>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</si>
  <si>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</si>
  <si>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</si>
  <si>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</si>
  <si>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</si>
  <si>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</si>
  <si>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</si>
  <si>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</si>
  <si>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</si>
  <si>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</si>
  <si>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</si>
  <si>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</si>
  <si>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</si>
  <si>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</si>
  <si>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</si>
  <si>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</si>
  <si>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</si>
  <si>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</si>
  <si>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</si>
  <si>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</si>
  <si>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</si>
  <si>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</si>
  <si>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</si>
  <si>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</si>
  <si>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</si>
  <si>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</si>
  <si>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</si>
  <si>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</si>
  <si>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</si>
  <si>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</si>
  <si>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</si>
  <si>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</si>
  <si>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</si>
  <si>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</si>
  <si>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</si>
  <si>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</si>
  <si>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</si>
  <si>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</si>
  <si>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</si>
  <si>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</si>
  <si>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</si>
  <si>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</si>
  <si>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</si>
  <si>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</si>
  <si>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</si>
  <si>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</si>
  <si>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</si>
  <si>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</si>
  <si>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</si>
  <si>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</si>
  <si>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</si>
  <si>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</si>
  <si>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MS</t>
  </si>
  <si>
    <t>Cnalpha</t>
  </si>
  <si>
    <t>ORK (DREF 104)</t>
  </si>
  <si>
    <t>DREF 104</t>
  </si>
  <si>
    <t>DREF 94,33</t>
  </si>
  <si>
    <t>DREF 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</si>
</sst>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5">
    <dxf>
      <font>
        <condense val="0"/>
        <extend val="0"/>
        <color indexed="9"/>
      </font>
      <fill>
        <patternFill patternType="none">
          <bgColor indexed="65"/>
        </patternFill>
      </fill>
      <border>
        <left/>
        <right/>
        <top/>
        <bottom/>
      </border>
    </dxf>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-1182</c:v>
                </c:pt>
                <c:pt idx="3">
                  <c:v>-1242</c:v>
                </c:pt>
                <c:pt idx="4">
                  <c:v>-2252</c:v>
                </c:pt>
                <c:pt idx="5">
                  <c:v>-2302</c:v>
                </c:pt>
                <c:pt idx="6">
                  <c:v>-2302</c:v>
                </c:pt>
                <c:pt idx="7">
                  <c:v>-2302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-2042</c:v>
                </c:pt>
                <c:pt idx="1">
                  <c:v>-2227</c:v>
                </c:pt>
                <c:pt idx="2">
                  <c:v>-2307</c:v>
                </c:pt>
                <c:pt idx="3">
                  <c:v>-2252</c:v>
                </c:pt>
                <c:pt idx="4">
                  <c:v>-2042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-252</c:v>
                </c:pt>
                <c:pt idx="1">
                  <c:v>-252</c:v>
                </c:pt>
                <c:pt idx="2">
                  <c:v>-1182</c:v>
                </c:pt>
                <c:pt idx="3">
                  <c:v>-1242</c:v>
                </c:pt>
                <c:pt idx="4">
                  <c:v>-2252</c:v>
                </c:pt>
                <c:pt idx="5">
                  <c:v>-2302</c:v>
                </c:pt>
                <c:pt idx="6">
                  <c:v>-2302</c:v>
                </c:pt>
                <c:pt idx="7">
                  <c:v>-2302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-2042</c:v>
                </c:pt>
                <c:pt idx="1">
                  <c:v>-2227</c:v>
                </c:pt>
                <c:pt idx="2">
                  <c:v>-2307</c:v>
                </c:pt>
                <c:pt idx="3">
                  <c:v>-2252</c:v>
                </c:pt>
                <c:pt idx="4">
                  <c:v>-2042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-1407.2129889777395</c:v>
                </c:pt>
                <c:pt idx="1">
                  <c:v>-1323.8921055832625</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159.83008055935775</c:v>
                </c:pt>
                <c:pt idx="2">
                  <c:v>190.83672812233189</c:v>
                </c:pt>
                <c:pt idx="3">
                  <c:v>0</c:v>
                </c:pt>
              </c:numCache>
            </c:numRef>
          </c:xVal>
          <c:yVal>
            <c:numRef>
              <c:f>Stabilito!$C$151:$C$154</c:f>
              <c:numCache>
                <c:formatCode>0</c:formatCode>
                <c:ptCount val="4"/>
                <c:pt idx="0">
                  <c:v>-1562.6844390834317</c:v>
                </c:pt>
                <c:pt idx="1">
                  <c:v>-1562.6844390834317</c:v>
                </c:pt>
                <c:pt idx="2">
                  <c:v>-1656.5210437401822</c:v>
                </c:pt>
                <c:pt idx="3">
                  <c:v>-1656.5210437401822</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52</c:v>
                </c:pt>
                <c:pt idx="1">
                  <c:v>157</c:v>
                </c:pt>
                <c:pt idx="2">
                  <c:v>157</c:v>
                </c:pt>
                <c:pt idx="3">
                  <c:v>52</c:v>
                </c:pt>
                <c:pt idx="4">
                  <c:v>52</c:v>
                </c:pt>
              </c:numCache>
            </c:numRef>
          </c:xVal>
          <c:yVal>
            <c:numRef>
              <c:f>Stabilito!$C$158:$C$162</c:f>
              <c:numCache>
                <c:formatCode>0</c:formatCode>
                <c:ptCount val="5"/>
                <c:pt idx="0">
                  <c:v>-1012</c:v>
                </c:pt>
                <c:pt idx="1">
                  <c:v>-1132</c:v>
                </c:pt>
                <c:pt idx="2">
                  <c:v>-1212</c:v>
                </c:pt>
                <c:pt idx="3">
                  <c:v>-1182</c:v>
                </c:pt>
                <c:pt idx="4">
                  <c:v>-1012</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-52</c:v>
                </c:pt>
                <c:pt idx="1">
                  <c:v>-157</c:v>
                </c:pt>
                <c:pt idx="2">
                  <c:v>-157</c:v>
                </c:pt>
                <c:pt idx="3">
                  <c:v>-52</c:v>
                </c:pt>
                <c:pt idx="4">
                  <c:v>-52</c:v>
                </c:pt>
              </c:numCache>
            </c:numRef>
          </c:xVal>
          <c:yVal>
            <c:numRef>
              <c:f>Stabilito!$C$158:$C$162</c:f>
              <c:numCache>
                <c:formatCode>0</c:formatCode>
                <c:ptCount val="5"/>
                <c:pt idx="0">
                  <c:v>-1012</c:v>
                </c:pt>
                <c:pt idx="1">
                  <c:v>-1132</c:v>
                </c:pt>
                <c:pt idx="2">
                  <c:v>-1212</c:v>
                </c:pt>
                <c:pt idx="3">
                  <c:v>-1182</c:v>
                </c:pt>
                <c:pt idx="4">
                  <c:v>-1012</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52</c:v>
                </c:pt>
                <c:pt idx="1">
                  <c:v>147</c:v>
                </c:pt>
                <c:pt idx="2">
                  <c:v>147</c:v>
                </c:pt>
                <c:pt idx="3">
                  <c:v>52</c:v>
                </c:pt>
                <c:pt idx="4">
                  <c:v>52</c:v>
                </c:pt>
              </c:numCache>
            </c:numRef>
          </c:xVal>
          <c:yVal>
            <c:numRef>
              <c:f>Stabilito!$C$163:$C$167</c:f>
              <c:numCache>
                <c:formatCode>0</c:formatCode>
                <c:ptCount val="5"/>
                <c:pt idx="0">
                  <c:v>-2042</c:v>
                </c:pt>
                <c:pt idx="1">
                  <c:v>-2163.2068965517242</c:v>
                </c:pt>
                <c:pt idx="2">
                  <c:v>-2288.0344827586209</c:v>
                </c:pt>
                <c:pt idx="3">
                  <c:v>-2252</c:v>
                </c:pt>
                <c:pt idx="4">
                  <c:v>-2042</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-52</c:v>
                </c:pt>
                <c:pt idx="1">
                  <c:v>-147</c:v>
                </c:pt>
                <c:pt idx="2">
                  <c:v>-147</c:v>
                </c:pt>
                <c:pt idx="3">
                  <c:v>-52</c:v>
                </c:pt>
                <c:pt idx="4">
                  <c:v>-52</c:v>
                </c:pt>
              </c:numCache>
            </c:numRef>
          </c:xVal>
          <c:yVal>
            <c:numRef>
              <c:f>Stabilito!$C$163:$C$167</c:f>
              <c:numCache>
                <c:formatCode>0</c:formatCode>
                <c:ptCount val="5"/>
                <c:pt idx="0">
                  <c:v>-2042</c:v>
                </c:pt>
                <c:pt idx="1">
                  <c:v>-2163.2068965517242</c:v>
                </c:pt>
                <c:pt idx="2">
                  <c:v>-2288.0344827586209</c:v>
                </c:pt>
                <c:pt idx="3">
                  <c:v>-2252</c:v>
                </c:pt>
                <c:pt idx="4">
                  <c:v>-2042</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767.33333333333337</c:v>
                </c:pt>
                <c:pt idx="1">
                  <c:v>-767.33333333333337</c:v>
                </c:pt>
              </c:numCache>
            </c:numRef>
          </c:xVal>
          <c:yVal>
            <c:numRef>
              <c:f>Stabilito!$C$168:$C$169</c:f>
              <c:numCache>
                <c:formatCode>0</c:formatCode>
                <c:ptCount val="2"/>
                <c:pt idx="0">
                  <c:v>-2330.0700000000002</c:v>
                </c:pt>
                <c:pt idx="1">
                  <c:v>-2330.0700000000002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-1814</c:v>
                </c:pt>
                <c:pt idx="1">
                  <c:v>-1814</c:v>
                </c:pt>
                <c:pt idx="2">
                  <c:v>-2302</c:v>
                </c:pt>
                <c:pt idx="3">
                  <c:v>-2302</c:v>
                </c:pt>
                <c:pt idx="4">
                  <c:v>-1814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-2383.7333333333331</c:v>
                </c:pt>
                <c:pt idx="1">
                  <c:v>-2383.7333333333331</c:v>
                </c:pt>
                <c:pt idx="2">
                  <c:v>-2383.7333333333331</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-273.73333333333335</c:v>
                </c:pt>
                <c:pt idx="1">
                  <c:v>-273.73333333333335</c:v>
                </c:pt>
                <c:pt idx="2">
                  <c:v>-273.73333333333335</c:v>
                </c:pt>
              </c:numCache>
            </c:numRef>
          </c:xVal>
          <c:yVal>
            <c:numRef>
              <c:f>Stabilito!$C$143:$C$145</c:f>
              <c:numCache>
                <c:formatCode>0</c:formatCode>
                <c:ptCount val="3"/>
                <c:pt idx="0">
                  <c:v>-2042</c:v>
                </c:pt>
                <c:pt idx="1">
                  <c:v>-2134.5</c:v>
                </c:pt>
                <c:pt idx="2">
                  <c:v>-2227</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-312.10000000000002</c:v>
                </c:pt>
                <c:pt idx="1">
                  <c:v>-312.10000000000002</c:v>
                </c:pt>
                <c:pt idx="2">
                  <c:v>-312.10000000000002</c:v>
                </c:pt>
              </c:numCache>
            </c:numRef>
          </c:xVal>
          <c:yVal>
            <c:numRef>
              <c:f>Stabilito!$C$146:$C$148</c:f>
              <c:numCache>
                <c:formatCode>0</c:formatCode>
                <c:ptCount val="3"/>
                <c:pt idx="0">
                  <c:v>-2227</c:v>
                </c:pt>
                <c:pt idx="1">
                  <c:v>-2267</c:v>
                </c:pt>
                <c:pt idx="2">
                  <c:v>-2307</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312.10000000000002</c:v>
                </c:pt>
                <c:pt idx="1">
                  <c:v>312.10000000000002</c:v>
                </c:pt>
                <c:pt idx="2">
                  <c:v>312.10000000000002</c:v>
                </c:pt>
              </c:numCache>
            </c:numRef>
          </c:xVal>
          <c:yVal>
            <c:numRef>
              <c:f>Stabilito!$C$140:$C$142</c:f>
              <c:numCache>
                <c:formatCode>0</c:formatCode>
                <c:ptCount val="3"/>
                <c:pt idx="0">
                  <c:v>-2042</c:v>
                </c:pt>
                <c:pt idx="1">
                  <c:v>-2147</c:v>
                </c:pt>
                <c:pt idx="2">
                  <c:v>-2252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-312.10000000000002</c:v>
                </c:pt>
                <c:pt idx="1">
                  <c:v>-312.10000000000002</c:v>
                </c:pt>
                <c:pt idx="2">
                  <c:v>-312.10000000000002</c:v>
                </c:pt>
              </c:numCache>
            </c:numRef>
          </c:xVal>
          <c:yVal>
            <c:numRef>
              <c:f>Stabilito!$C$155:$C$157</c:f>
              <c:numCache>
                <c:formatCode>0</c:formatCode>
                <c:ptCount val="3"/>
                <c:pt idx="0">
                  <c:v>-1365.5525472805011</c:v>
                </c:pt>
                <c:pt idx="1">
                  <c:v>-1464.1184931819664</c:v>
                </c:pt>
                <c:pt idx="2">
                  <c:v>-1562.6844390834317</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059540775427708"/>
          <c:h val="0.82887916965859743"/>
        </c:manualLayout>
      </c:layout>
      <c:scatterChart>
        <c:scatterStyle val="smoothMarker"/>
        <c:varyColors val="0"/>
        <c:ser>
          <c:idx val="0"/>
          <c:order val="2"/>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3"/>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4"/>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5"/>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0"/>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1.6586631034763344</c:v>
                </c:pt>
                <c:pt idx="1">
                  <c:v>2.6597685398367639</c:v>
                </c:pt>
                <c:pt idx="2">
                  <c:v>3.5486859259003882</c:v>
                </c:pt>
                <c:pt idx="3">
                  <c:v>2.5475804895399587</c:v>
                </c:pt>
              </c:numCache>
              <c:extLst xmlns:c15="http://schemas.microsoft.com/office/drawing/2012/chart"/>
            </c:numRef>
          </c:xVal>
          <c:yVal>
            <c:numRef>
              <c:f>Stabilito!$C$190:$C$193</c:f>
              <c:numCache>
                <c:formatCode>0.00</c:formatCode>
                <c:ptCount val="4"/>
                <c:pt idx="0">
                  <c:v>25.577453989388513</c:v>
                </c:pt>
                <c:pt idx="1">
                  <c:v>30.539417961574745</c:v>
                </c:pt>
                <c:pt idx="2">
                  <c:v>30.539417961574745</c:v>
                </c:pt>
                <c:pt idx="3">
                  <c:v>25.577453989388513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A-DD97-4068-951F-4990D529CDCA}"/>
            </c:ext>
          </c:extLst>
        </c:ser>
        <c:ser>
          <c:idx val="11"/>
          <c:order val="1"/>
          <c:tx>
            <c:v>Fusée en cours0</c:v>
          </c:tx>
          <c:spPr>
            <a:ln w="25400">
              <a:solidFill>
                <a:schemeClr val="tx1"/>
              </a:solidFill>
            </a:ln>
          </c:spPr>
          <c:marker>
            <c:symbol val="none"/>
          </c:marker>
          <c:xVal>
            <c:numRef>
              <c:f>Stabilito!$B$193:$B$194</c:f>
              <c:numCache>
                <c:formatCode>0.00</c:formatCode>
                <c:ptCount val="2"/>
                <c:pt idx="0">
                  <c:v>2.5475804895399587</c:v>
                </c:pt>
                <c:pt idx="1">
                  <c:v>1.6586631034763344</c:v>
                </c:pt>
              </c:numCache>
              <c:extLst xmlns:c15="http://schemas.microsoft.com/office/drawing/2012/chart"/>
            </c:numRef>
          </c:xVal>
          <c:yVal>
            <c:numRef>
              <c:f>Stabilito!$C$193:$C$194</c:f>
              <c:numCache>
                <c:formatCode>0.00</c:formatCode>
                <c:ptCount val="2"/>
                <c:pt idx="0">
                  <c:v>25.577453989388513</c:v>
                </c:pt>
                <c:pt idx="1">
                  <c:v>25.577453989388513</c:v>
                </c:pt>
              </c:numCache>
              <c:extLst xmlns:c15="http://schemas.microsoft.com/office/drawing/2012/chart"/>
            </c:numRef>
          </c:yVal>
          <c:smooth val="0"/>
          <c:extLst xmlns:c15="http://schemas.microsoft.com/office/drawing/2012/char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extLst>
          <c:ext xmlns:c15="http://schemas.microsoft.com/office/drawing/2012/chart" uri="{02D57815-91ED-43cb-92C2-25804820EDAC}">
            <c15:filteredScatterSeries>
              <c15:ser>
                <c:idx val="12"/>
                <c:order val="12"/>
                <c:tx>
                  <c:strRef>
                    <c:extLst>
                      <c:ext uri="{02D57815-91ED-43cb-92C2-25804820EDAC}">
                        <c15:formulaRef>
                          <c15:sqref>Stabilito!$U$29</c15:sqref>
                        </c15:formulaRef>
                      </c:ext>
                    </c:extLst>
                    <c:strCache>
                      <c:ptCount val="1"/>
                      <c:pt idx="0">
                        <c:v>ORK (DREF 104)</c:v>
                      </c:pt>
                    </c:strCache>
                  </c:strRef>
                </c:tx>
                <c:xVal>
                  <c:numRef>
                    <c:extLst>
                      <c:ext uri="{02D57815-91ED-43cb-92C2-25804820EDAC}">
                        <c15:formulaRef>
                          <c15:sqref>Stabilito!$U$31:$U$32</c15:sqref>
                        </c15:formulaRef>
                      </c:ext>
                    </c:extLst>
                    <c:numCache>
                      <c:formatCode>General</c:formatCode>
                      <c:ptCount val="2"/>
                      <c:pt idx="0">
                        <c:v>2.25</c:v>
                      </c:pt>
                      <c:pt idx="1">
                        <c:v>2.99</c:v>
                      </c:pt>
                    </c:numCache>
                  </c:numRef>
                </c:xVal>
                <c:yVal>
                  <c:numRef>
                    <c:extLst>
                      <c:ext uri="{02D57815-91ED-43cb-92C2-25804820EDAC}">
                        <c15:formulaRef>
                          <c15:sqref>Stabilito!$V$31:$V$32</c15:sqref>
                        </c15:formulaRef>
                      </c:ext>
                    </c:extLst>
                    <c:numCache>
                      <c:formatCode>General</c:formatCode>
                      <c:ptCount val="2"/>
                      <c:pt idx="0">
                        <c:v>25.11</c:v>
                      </c:pt>
                      <c:pt idx="1">
                        <c:v>25.11</c:v>
                      </c:pt>
                    </c:numCache>
                  </c:numRef>
                </c:yVal>
                <c:smooth val="0"/>
                <c:extLst>
                  <c:ext xmlns:c16="http://schemas.microsoft.com/office/drawing/2014/chart" uri="{C3380CC4-5D6E-409C-BE32-E72D297353CC}">
                    <c16:uniqueId val="{00000000-DC51-4CCD-AC14-9DE9D19DAD5A}"/>
                  </c:ext>
                </c:extLst>
              </c15:ser>
            </c15:filteredScatterSeries>
            <c15:filteredScatterSeries>
              <c15:ser>
                <c:idx val="13"/>
                <c:order val="13"/>
                <c:tx>
                  <c:strRef>
                    <c:extLst xmlns:c15="http://schemas.microsoft.com/office/drawing/2012/chart">
                      <c:ext xmlns:c15="http://schemas.microsoft.com/office/drawing/2012/chart" uri="{02D57815-91ED-43cb-92C2-25804820EDAC}">
                        <c15:formulaRef>
                          <c15:sqref>Stabilito!$U$34</c15:sqref>
                        </c15:formulaRef>
                      </c:ext>
                    </c:extLst>
                    <c:strCache>
                      <c:ptCount val="1"/>
                      <c:pt idx="0">
                        <c:v>DREF 104</c:v>
                      </c:pt>
                    </c:strCache>
                  </c:strRef>
                </c:tx>
                <c:xVal>
                  <c:numRef>
                    <c:extLst xmlns:c15="http://schemas.microsoft.com/office/drawing/2012/chart">
                      <c:ext xmlns:c15="http://schemas.microsoft.com/office/drawing/2012/chart" uri="{02D57815-91ED-43cb-92C2-25804820EDAC}">
                        <c15:formulaRef>
                          <c15:sqref>Stabilito!$U$35:$U$36</c15:sqref>
                        </c15:formulaRef>
                      </c:ext>
                    </c:extLst>
                    <c:numCache>
                      <c:formatCode>General</c:formatCode>
                      <c:ptCount val="2"/>
                      <c:pt idx="0">
                        <c:v>2.1</c:v>
                      </c:pt>
                      <c:pt idx="1">
                        <c:v>2.86</c:v>
                      </c:pt>
                    </c:numCache>
                  </c:numRef>
                </c:xVal>
                <c:yVal>
                  <c:numRef>
                    <c:extLst xmlns:c15="http://schemas.microsoft.com/office/drawing/2012/chart">
                      <c:ext xmlns:c15="http://schemas.microsoft.com/office/drawing/2012/chart" uri="{02D57815-91ED-43cb-92C2-25804820EDAC}">
                        <c15:formulaRef>
                          <c15:sqref>Stabilito!$V$35:$V$36</c15:sqref>
                        </c15:formulaRef>
                      </c:ext>
                    </c:extLst>
                    <c:numCache>
                      <c:formatCode>General</c:formatCode>
                      <c:ptCount val="2"/>
                      <c:pt idx="0">
                        <c:v>24.71</c:v>
                      </c:pt>
                      <c:pt idx="1">
                        <c:v>24.71</c:v>
                      </c:pt>
                    </c:numCache>
                  </c:numRef>
                </c:yVal>
                <c:smooth val="0"/>
                <c:extLst xmlns:c15="http://schemas.microsoft.com/office/drawing/2012/chart">
                  <c:ext xmlns:c16="http://schemas.microsoft.com/office/drawing/2014/chart" uri="{C3380CC4-5D6E-409C-BE32-E72D297353CC}">
                    <c16:uniqueId val="{00000000-7404-488C-B0F0-C375AC89A6DC}"/>
                  </c:ext>
                </c:extLst>
              </c15:ser>
            </c15:filteredScatterSeries>
            <c15:filteredScatterSeries>
              <c15:ser>
                <c:idx val="14"/>
                <c:order val="14"/>
                <c:tx>
                  <c:strRef>
                    <c:extLst xmlns:c15="http://schemas.microsoft.com/office/drawing/2012/chart">
                      <c:ext xmlns:c15="http://schemas.microsoft.com/office/drawing/2012/chart" uri="{02D57815-91ED-43cb-92C2-25804820EDAC}">
                        <c15:formulaRef>
                          <c15:sqref>Stabilito!$U$38</c15:sqref>
                        </c15:formulaRef>
                      </c:ext>
                    </c:extLst>
                    <c:strCache>
                      <c:ptCount val="1"/>
                      <c:pt idx="0">
                        <c:v>DREF 94,33</c:v>
                      </c:pt>
                    </c:strCache>
                  </c:strRef>
                </c:tx>
                <c:xVal>
                  <c:numRef>
                    <c:extLst xmlns:c15="http://schemas.microsoft.com/office/drawing/2012/chart">
                      <c:ext xmlns:c15="http://schemas.microsoft.com/office/drawing/2012/chart" uri="{02D57815-91ED-43cb-92C2-25804820EDAC}">
                        <c15:formulaRef>
                          <c15:sqref>Stabilito!$U$39:$U$40</c15:sqref>
                        </c15:formulaRef>
                      </c:ext>
                    </c:extLst>
                    <c:numCache>
                      <c:formatCode>General</c:formatCode>
                      <c:ptCount val="2"/>
                      <c:pt idx="0">
                        <c:v>2.3199999999999998</c:v>
                      </c:pt>
                      <c:pt idx="1">
                        <c:v>3.16</c:v>
                      </c:pt>
                    </c:numCache>
                  </c:numRef>
                </c:xVal>
                <c:yVal>
                  <c:numRef>
                    <c:extLst xmlns:c15="http://schemas.microsoft.com/office/drawing/2012/chart">
                      <c:ext xmlns:c15="http://schemas.microsoft.com/office/drawing/2012/chart" uri="{02D57815-91ED-43cb-92C2-25804820EDAC}">
                        <c15:formulaRef>
                          <c15:sqref>Stabilito!$V$39:$V$40</c15:sqref>
                        </c15:formulaRef>
                      </c:ext>
                    </c:extLst>
                    <c:numCache>
                      <c:formatCode>General</c:formatCode>
                      <c:ptCount val="2"/>
                      <c:pt idx="0">
                        <c:v>30.03</c:v>
                      </c:pt>
                      <c:pt idx="1">
                        <c:v>30.03</c:v>
                      </c:pt>
                    </c:numCache>
                  </c:numRef>
                </c:yVal>
                <c:smooth val="0"/>
                <c:extLst xmlns:c15="http://schemas.microsoft.com/office/drawing/2012/chart">
                  <c:ext xmlns:c16="http://schemas.microsoft.com/office/drawing/2014/chart" uri="{C3380CC4-5D6E-409C-BE32-E72D297353CC}">
                    <c16:uniqueId val="{00000001-7404-488C-B0F0-C375AC89A6DC}"/>
                  </c:ext>
                </c:extLst>
              </c15:ser>
            </c15:filteredScatterSeries>
            <c15:filteredScatterSeries>
              <c15:ser>
                <c:idx val="15"/>
                <c:order val="15"/>
                <c:tx>
                  <c:strRef>
                    <c:extLst xmlns:c15="http://schemas.microsoft.com/office/drawing/2012/chart">
                      <c:ext xmlns:c15="http://schemas.microsoft.com/office/drawing/2012/chart" uri="{02D57815-91ED-43cb-92C2-25804820EDAC}">
                        <c15:formulaRef>
                          <c15:sqref>Stabilito!$U$42</c15:sqref>
                        </c15:formulaRef>
                      </c:ext>
                    </c:extLst>
                    <c:strCache>
                      <c:ptCount val="1"/>
                      <c:pt idx="0">
                        <c:v>DREF 84</c:v>
                      </c:pt>
                    </c:strCache>
                  </c:strRef>
                </c:tx>
                <c:xVal>
                  <c:numRef>
                    <c:extLst xmlns:c15="http://schemas.microsoft.com/office/drawing/2012/chart">
                      <c:ext xmlns:c15="http://schemas.microsoft.com/office/drawing/2012/chart" uri="{02D57815-91ED-43cb-92C2-25804820EDAC}">
                        <c15:formulaRef>
                          <c15:sqref>Stabilito!$U$43:$U$44</c15:sqref>
                        </c15:formulaRef>
                      </c:ext>
                    </c:extLst>
                    <c:numCache>
                      <c:formatCode>General</c:formatCode>
                      <c:ptCount val="2"/>
                      <c:pt idx="0">
                        <c:v>2.6</c:v>
                      </c:pt>
                      <c:pt idx="1">
                        <c:v>3.55</c:v>
                      </c:pt>
                    </c:numCache>
                  </c:numRef>
                </c:xVal>
                <c:yVal>
                  <c:numRef>
                    <c:extLst xmlns:c15="http://schemas.microsoft.com/office/drawing/2012/chart">
                      <c:ext xmlns:c15="http://schemas.microsoft.com/office/drawing/2012/chart" uri="{02D57815-91ED-43cb-92C2-25804820EDAC}">
                        <c15:formulaRef>
                          <c15:sqref>Stabilito!$V$43:$V$44</c15:sqref>
                        </c15:formulaRef>
                      </c:ext>
                    </c:extLst>
                    <c:numCache>
                      <c:formatCode>General</c:formatCode>
                      <c:ptCount val="2"/>
                      <c:pt idx="0">
                        <c:v>37.869999999999997</c:v>
                      </c:pt>
                      <c:pt idx="1">
                        <c:v>37.869999999999997</c:v>
                      </c:pt>
                    </c:numCache>
                  </c:numRef>
                </c:yVal>
                <c:smooth val="0"/>
                <c:extLst xmlns:c15="http://schemas.microsoft.com/office/drawing/2012/chart">
                  <c:ext xmlns:c16="http://schemas.microsoft.com/office/drawing/2014/chart" uri="{C3380CC4-5D6E-409C-BE32-E72D297353CC}">
                    <c16:uniqueId val="{00000002-7404-488C-B0F0-C375AC89A6DC}"/>
                  </c:ext>
                </c:extLst>
              </c15:ser>
            </c15:filteredScatterSeries>
          </c:ext>
        </c:extLst>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legend>
      <c:legendPos val="r"/>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overlay val="0"/>
    </c:legend>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1320.353868188186</c:v>
                </c:pt>
              </c:numCache>
            </c:numRef>
          </c:xVal>
          <c:yVal>
            <c:numRef>
              <c:f>Trajecto!$C$121</c:f>
              <c:numCache>
                <c:formatCode>0</c:formatCode>
                <c:ptCount val="1"/>
                <c:pt idx="0">
                  <c:v>1320.353868188186</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7.2232872518842006</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29.959982020340192</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65.610161682921955</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106.96157835644576</c:v>
                </c:pt>
                <c:pt idx="401">
                  <c:v>#N/A</c:v>
                </c:pt>
                <c:pt idx="402">
                  <c:v>#N/A</c:v>
                </c:pt>
                <c:pt idx="403">
                  <c:v>#N/A</c:v>
                </c:pt>
                <c:pt idx="404">
                  <c:v>#N/A</c:v>
                </c:pt>
                <c:pt idx="405">
                  <c:v>#N/A</c:v>
                </c:pt>
                <c:pt idx="406">
                  <c:v>#N/A</c:v>
                </c:pt>
                <c:pt idx="407">
                  <c:v>#N/A</c:v>
                </c:pt>
                <c:pt idx="408">
                  <c:v>#N/A</c:v>
                </c:pt>
                <c:pt idx="409">
                  <c:v>#N/A</c:v>
                </c:pt>
                <c:pt idx="410">
                  <c:v>145.80242798532092</c:v>
                </c:pt>
                <c:pt idx="411">
                  <c:v>#N/A</c:v>
                </c:pt>
                <c:pt idx="412">
                  <c:v>#N/A</c:v>
                </c:pt>
                <c:pt idx="413">
                  <c:v>#N/A</c:v>
                </c:pt>
                <c:pt idx="414">
                  <c:v>#N/A</c:v>
                </c:pt>
                <c:pt idx="415">
                  <c:v>#N/A</c:v>
                </c:pt>
                <c:pt idx="416">
                  <c:v>#N/A</c:v>
                </c:pt>
                <c:pt idx="417">
                  <c:v>#N/A</c:v>
                </c:pt>
                <c:pt idx="418">
                  <c:v>#N/A</c:v>
                </c:pt>
                <c:pt idx="419">
                  <c:v>#N/A</c:v>
                </c:pt>
                <c:pt idx="420">
                  <c:v>182.14919981304757</c:v>
                </c:pt>
                <c:pt idx="421">
                  <c:v>#N/A</c:v>
                </c:pt>
                <c:pt idx="422">
                  <c:v>#N/A</c:v>
                </c:pt>
                <c:pt idx="423">
                  <c:v>#N/A</c:v>
                </c:pt>
                <c:pt idx="424">
                  <c:v>#N/A</c:v>
                </c:pt>
                <c:pt idx="425">
                  <c:v>#N/A</c:v>
                </c:pt>
                <c:pt idx="426">
                  <c:v>#N/A</c:v>
                </c:pt>
                <c:pt idx="427">
                  <c:v>#N/A</c:v>
                </c:pt>
                <c:pt idx="428">
                  <c:v>#N/A</c:v>
                </c:pt>
                <c:pt idx="429">
                  <c:v>#N/A</c:v>
                </c:pt>
                <c:pt idx="430">
                  <c:v>216.46922081681547</c:v>
                </c:pt>
                <c:pt idx="431">
                  <c:v>#N/A</c:v>
                </c:pt>
                <c:pt idx="432">
                  <c:v>#N/A</c:v>
                </c:pt>
                <c:pt idx="433">
                  <c:v>#N/A</c:v>
                </c:pt>
                <c:pt idx="434">
                  <c:v>#N/A</c:v>
                </c:pt>
                <c:pt idx="435">
                  <c:v>#N/A</c:v>
                </c:pt>
                <c:pt idx="436">
                  <c:v>#N/A</c:v>
                </c:pt>
                <c:pt idx="437">
                  <c:v>#N/A</c:v>
                </c:pt>
                <c:pt idx="438">
                  <c:v>#N/A</c:v>
                </c:pt>
                <c:pt idx="439">
                  <c:v>#N/A</c:v>
                </c:pt>
                <c:pt idx="440">
                  <c:v>249.1268407806221</c:v>
                </c:pt>
                <c:pt idx="441">
                  <c:v>#N/A</c:v>
                </c:pt>
                <c:pt idx="442">
                  <c:v>#N/A</c:v>
                </c:pt>
                <c:pt idx="443">
                  <c:v>#N/A</c:v>
                </c:pt>
                <c:pt idx="444">
                  <c:v>#N/A</c:v>
                </c:pt>
                <c:pt idx="445">
                  <c:v>#N/A</c:v>
                </c:pt>
                <c:pt idx="446">
                  <c:v>#N/A</c:v>
                </c:pt>
                <c:pt idx="447">
                  <c:v>#N/A</c:v>
                </c:pt>
                <c:pt idx="448">
                  <c:v>#N/A</c:v>
                </c:pt>
                <c:pt idx="449">
                  <c:v>#N/A</c:v>
                </c:pt>
                <c:pt idx="450">
                  <c:v>280.41321263746835</c:v>
                </c:pt>
                <c:pt idx="451">
                  <c:v>#N/A</c:v>
                </c:pt>
                <c:pt idx="452">
                  <c:v>#N/A</c:v>
                </c:pt>
                <c:pt idx="453">
                  <c:v>#N/A</c:v>
                </c:pt>
                <c:pt idx="454">
                  <c:v>#N/A</c:v>
                </c:pt>
                <c:pt idx="455">
                  <c:v>#N/A</c:v>
                </c:pt>
                <c:pt idx="456">
                  <c:v>#N/A</c:v>
                </c:pt>
                <c:pt idx="457">
                  <c:v>#N/A</c:v>
                </c:pt>
                <c:pt idx="458">
                  <c:v>#N/A</c:v>
                </c:pt>
                <c:pt idx="459">
                  <c:v>#N/A</c:v>
                </c:pt>
                <c:pt idx="460">
                  <c:v>310.56599693087753</c:v>
                </c:pt>
                <c:pt idx="461">
                  <c:v>#N/A</c:v>
                </c:pt>
                <c:pt idx="462">
                  <c:v>#N/A</c:v>
                </c:pt>
                <c:pt idx="463">
                  <c:v>#N/A</c:v>
                </c:pt>
                <c:pt idx="464">
                  <c:v>#N/A</c:v>
                </c:pt>
                <c:pt idx="465">
                  <c:v>#N/A</c:v>
                </c:pt>
                <c:pt idx="466">
                  <c:v>#N/A</c:v>
                </c:pt>
                <c:pt idx="467">
                  <c:v>#N/A</c:v>
                </c:pt>
                <c:pt idx="468">
                  <c:v>#N/A</c:v>
                </c:pt>
                <c:pt idx="469">
                  <c:v>#N/A</c:v>
                </c:pt>
                <c:pt idx="470">
                  <c:v>339.78272088047333</c:v>
                </c:pt>
                <c:pt idx="471">
                  <c:v>#N/A</c:v>
                </c:pt>
                <c:pt idx="472">
                  <c:v>#N/A</c:v>
                </c:pt>
                <c:pt idx="473">
                  <c:v>#N/A</c:v>
                </c:pt>
                <c:pt idx="474">
                  <c:v>#N/A</c:v>
                </c:pt>
                <c:pt idx="475">
                  <c:v>#N/A</c:v>
                </c:pt>
                <c:pt idx="476">
                  <c:v>#N/A</c:v>
                </c:pt>
                <c:pt idx="477">
                  <c:v>#N/A</c:v>
                </c:pt>
                <c:pt idx="478">
                  <c:v>#N/A</c:v>
                </c:pt>
                <c:pt idx="479">
                  <c:v>#N/A</c:v>
                </c:pt>
                <c:pt idx="480">
                  <c:v>368.22988409406793</c:v>
                </c:pt>
                <c:pt idx="481">
                  <c:v>#N/A</c:v>
                </c:pt>
                <c:pt idx="482">
                  <c:v>#N/A</c:v>
                </c:pt>
                <c:pt idx="483">
                  <c:v>#N/A</c:v>
                </c:pt>
                <c:pt idx="484">
                  <c:v>#N/A</c:v>
                </c:pt>
                <c:pt idx="485">
                  <c:v>#N/A</c:v>
                </c:pt>
                <c:pt idx="486">
                  <c:v>#N/A</c:v>
                </c:pt>
                <c:pt idx="487">
                  <c:v>#N/A</c:v>
                </c:pt>
                <c:pt idx="488">
                  <c:v>#N/A</c:v>
                </c:pt>
                <c:pt idx="489">
                  <c:v>#N/A</c:v>
                </c:pt>
                <c:pt idx="490">
                  <c:v>396.04891981189695</c:v>
                </c:pt>
                <c:pt idx="491">
                  <c:v>#N/A</c:v>
                </c:pt>
                <c:pt idx="492">
                  <c:v>#N/A</c:v>
                </c:pt>
                <c:pt idx="493">
                  <c:v>#N/A</c:v>
                </c:pt>
                <c:pt idx="494">
                  <c:v>#N/A</c:v>
                </c:pt>
                <c:pt idx="495">
                  <c:v>#N/A</c:v>
                </c:pt>
                <c:pt idx="496">
                  <c:v>#N/A</c:v>
                </c:pt>
                <c:pt idx="497">
                  <c:v>#N/A</c:v>
                </c:pt>
                <c:pt idx="498">
                  <c:v>#N/A</c:v>
                </c:pt>
                <c:pt idx="499">
                  <c:v>#N/A</c:v>
                </c:pt>
                <c:pt idx="500">
                  <c:v>423.35939140658519</c:v>
                </c:pt>
                <c:pt idx="501">
                  <c:v>#N/A</c:v>
                </c:pt>
                <c:pt idx="502">
                  <c:v>#N/A</c:v>
                </c:pt>
                <c:pt idx="503">
                  <c:v>#N/A</c:v>
                </c:pt>
                <c:pt idx="504">
                  <c:v>#N/A</c:v>
                </c:pt>
                <c:pt idx="505">
                  <c:v>#N/A</c:v>
                </c:pt>
                <c:pt idx="506">
                  <c:v>#N/A</c:v>
                </c:pt>
                <c:pt idx="507">
                  <c:v>#N/A</c:v>
                </c:pt>
                <c:pt idx="508">
                  <c:v>#N/A</c:v>
                </c:pt>
                <c:pt idx="509">
                  <c:v>#N/A</c:v>
                </c:pt>
                <c:pt idx="510">
                  <c:v>450.25909284240021</c:v>
                </c:pt>
                <c:pt idx="511">
                  <c:v>#N/A</c:v>
                </c:pt>
                <c:pt idx="512">
                  <c:v>#N/A</c:v>
                </c:pt>
                <c:pt idx="513">
                  <c:v>#N/A</c:v>
                </c:pt>
                <c:pt idx="514">
                  <c:v>#N/A</c:v>
                </c:pt>
                <c:pt idx="515">
                  <c:v>#N/A</c:v>
                </c:pt>
                <c:pt idx="516">
                  <c:v>#N/A</c:v>
                </c:pt>
                <c:pt idx="517">
                  <c:v>#N/A</c:v>
                </c:pt>
                <c:pt idx="518">
                  <c:v>#N/A</c:v>
                </c:pt>
                <c:pt idx="519">
                  <c:v>#N/A</c:v>
                </c:pt>
                <c:pt idx="520">
                  <c:v>476.82016211553281</c:v>
                </c:pt>
                <c:pt idx="521">
                  <c:v>#N/A</c:v>
                </c:pt>
                <c:pt idx="522">
                  <c:v>#N/A</c:v>
                </c:pt>
                <c:pt idx="523">
                  <c:v>#N/A</c:v>
                </c:pt>
                <c:pt idx="524">
                  <c:v>#N/A</c:v>
                </c:pt>
                <c:pt idx="525">
                  <c:v>#N/A</c:v>
                </c:pt>
                <c:pt idx="526">
                  <c:v>#N/A</c:v>
                </c:pt>
                <c:pt idx="527">
                  <c:v>#N/A</c:v>
                </c:pt>
                <c:pt idx="528">
                  <c:v>#N/A</c:v>
                </c:pt>
                <c:pt idx="529">
                  <c:v>#N/A</c:v>
                </c:pt>
                <c:pt idx="530">
                  <c:v>503.08150694518997</c:v>
                </c:pt>
                <c:pt idx="531">
                  <c:v>#N/A</c:v>
                </c:pt>
                <c:pt idx="532">
                  <c:v>#N/A</c:v>
                </c:pt>
                <c:pt idx="533">
                  <c:v>#N/A</c:v>
                </c:pt>
                <c:pt idx="534">
                  <c:v>#N/A</c:v>
                </c:pt>
                <c:pt idx="535">
                  <c:v>#N/A</c:v>
                </c:pt>
                <c:pt idx="536">
                  <c:v>#N/A</c:v>
                </c:pt>
                <c:pt idx="537">
                  <c:v>#N/A</c:v>
                </c:pt>
                <c:pt idx="538">
                  <c:v>#N/A</c:v>
                </c:pt>
                <c:pt idx="539">
                  <c:v>#N/A</c:v>
                </c:pt>
                <c:pt idx="540">
                  <c:v>529.04315438278945</c:v>
                </c:pt>
                <c:pt idx="541">
                  <c:v>#N/A</c:v>
                </c:pt>
                <c:pt idx="542">
                  <c:v>#N/A</c:v>
                </c:pt>
                <c:pt idx="543">
                  <c:v>#N/A</c:v>
                </c:pt>
                <c:pt idx="544">
                  <c:v>#N/A</c:v>
                </c:pt>
                <c:pt idx="545">
                  <c:v>#N/A</c:v>
                </c:pt>
                <c:pt idx="546">
                  <c:v>#N/A</c:v>
                </c:pt>
                <c:pt idx="547">
                  <c:v>#N/A</c:v>
                </c:pt>
                <c:pt idx="548">
                  <c:v>#N/A</c:v>
                </c:pt>
                <c:pt idx="549">
                  <c:v>#N/A</c:v>
                </c:pt>
                <c:pt idx="550">
                  <c:v>554.67060172935362</c:v>
                </c:pt>
                <c:pt idx="551">
                  <c:v>#N/A</c:v>
                </c:pt>
                <c:pt idx="552">
                  <c:v>#N/A</c:v>
                </c:pt>
                <c:pt idx="553">
                  <c:v>#N/A</c:v>
                </c:pt>
                <c:pt idx="554">
                  <c:v>#N/A</c:v>
                </c:pt>
                <c:pt idx="555">
                  <c:v>#N/A</c:v>
                </c:pt>
                <c:pt idx="556">
                  <c:v>#N/A</c:v>
                </c:pt>
                <c:pt idx="557">
                  <c:v>#N/A</c:v>
                </c:pt>
                <c:pt idx="558">
                  <c:v>#N/A</c:v>
                </c:pt>
                <c:pt idx="559">
                  <c:v>#N/A</c:v>
                </c:pt>
                <c:pt idx="560">
                  <c:v>579.90715794561822</c:v>
                </c:pt>
                <c:pt idx="561">
                  <c:v>#N/A</c:v>
                </c:pt>
                <c:pt idx="562">
                  <c:v>#N/A</c:v>
                </c:pt>
                <c:pt idx="563">
                  <c:v>#N/A</c:v>
                </c:pt>
                <c:pt idx="564">
                  <c:v>#N/A</c:v>
                </c:pt>
                <c:pt idx="565">
                  <c:v>#N/A</c:v>
                </c:pt>
                <c:pt idx="566">
                  <c:v>#N/A</c:v>
                </c:pt>
                <c:pt idx="567">
                  <c:v>#N/A</c:v>
                </c:pt>
                <c:pt idx="568">
                  <c:v>#N/A</c:v>
                </c:pt>
                <c:pt idx="569">
                  <c:v>#N/A</c:v>
                </c:pt>
                <c:pt idx="570">
                  <c:v>604.68571902887845</c:v>
                </c:pt>
                <c:pt idx="571">
                  <c:v>#N/A</c:v>
                </c:pt>
                <c:pt idx="572">
                  <c:v>#N/A</c:v>
                </c:pt>
                <c:pt idx="573">
                  <c:v>#N/A</c:v>
                </c:pt>
                <c:pt idx="574">
                  <c:v>#N/A</c:v>
                </c:pt>
                <c:pt idx="575">
                  <c:v>#N/A</c:v>
                </c:pt>
                <c:pt idx="576">
                  <c:v>#N/A</c:v>
                </c:pt>
                <c:pt idx="577">
                  <c:v>#N/A</c:v>
                </c:pt>
                <c:pt idx="578">
                  <c:v>#N/A</c:v>
                </c:pt>
                <c:pt idx="579">
                  <c:v>#N/A</c:v>
                </c:pt>
                <c:pt idx="580">
                  <c:v>628.93660445461546</c:v>
                </c:pt>
                <c:pt idx="581">
                  <c:v>#N/A</c:v>
                </c:pt>
                <c:pt idx="582">
                  <c:v>#N/A</c:v>
                </c:pt>
                <c:pt idx="583">
                  <c:v>#N/A</c:v>
                </c:pt>
                <c:pt idx="584">
                  <c:v>#N/A</c:v>
                </c:pt>
                <c:pt idx="585">
                  <c:v>#N/A</c:v>
                </c:pt>
                <c:pt idx="586">
                  <c:v>#N/A</c:v>
                </c:pt>
                <c:pt idx="587">
                  <c:v>#N/A</c:v>
                </c:pt>
                <c:pt idx="588">
                  <c:v>#N/A</c:v>
                </c:pt>
                <c:pt idx="589">
                  <c:v>#N/A</c:v>
                </c:pt>
                <c:pt idx="590">
                  <c:v>652.59229288333984</c:v>
                </c:pt>
                <c:pt idx="591">
                  <c:v>#N/A</c:v>
                </c:pt>
                <c:pt idx="592">
                  <c:v>#N/A</c:v>
                </c:pt>
                <c:pt idx="593">
                  <c:v>#N/A</c:v>
                </c:pt>
                <c:pt idx="594">
                  <c:v>#N/A</c:v>
                </c:pt>
                <c:pt idx="595">
                  <c:v>#N/A</c:v>
                </c:pt>
                <c:pt idx="596">
                  <c:v>#N/A</c:v>
                </c:pt>
                <c:pt idx="597">
                  <c:v>#N/A</c:v>
                </c:pt>
                <c:pt idx="598">
                  <c:v>#N/A</c:v>
                </c:pt>
                <c:pt idx="599">
                  <c:v>#N/A</c:v>
                </c:pt>
                <c:pt idx="600">
                  <c:v>675.59030968428817</c:v>
                </c:pt>
                <c:pt idx="601">
                  <c:v>#N/A</c:v>
                </c:pt>
                <c:pt idx="602">
                  <c:v>#N/A</c:v>
                </c:pt>
                <c:pt idx="603">
                  <c:v>#N/A</c:v>
                </c:pt>
                <c:pt idx="604">
                  <c:v>#N/A</c:v>
                </c:pt>
                <c:pt idx="605">
                  <c:v>#N/A</c:v>
                </c:pt>
                <c:pt idx="606">
                  <c:v>#N/A</c:v>
                </c:pt>
                <c:pt idx="607">
                  <c:v>#N/A</c:v>
                </c:pt>
                <c:pt idx="608">
                  <c:v>#N/A</c:v>
                </c:pt>
                <c:pt idx="609">
                  <c:v>#N/A</c:v>
                </c:pt>
                <c:pt idx="610">
                  <c:v>697.87501621381227</c:v>
                </c:pt>
                <c:pt idx="611">
                  <c:v>#N/A</c:v>
                </c:pt>
                <c:pt idx="612">
                  <c:v>#N/A</c:v>
                </c:pt>
                <c:pt idx="613">
                  <c:v>#N/A</c:v>
                </c:pt>
                <c:pt idx="614">
                  <c:v>#N/A</c:v>
                </c:pt>
                <c:pt idx="615">
                  <c:v>#N/A</c:v>
                </c:pt>
                <c:pt idx="616">
                  <c:v>#N/A</c:v>
                </c:pt>
                <c:pt idx="617">
                  <c:v>#N/A</c:v>
                </c:pt>
                <c:pt idx="618">
                  <c:v>#N/A</c:v>
                </c:pt>
                <c:pt idx="619">
                  <c:v>#N/A</c:v>
                </c:pt>
                <c:pt idx="620">
                  <c:v>719.39868821726168</c:v>
                </c:pt>
                <c:pt idx="621">
                  <c:v>#N/A</c:v>
                </c:pt>
                <c:pt idx="622">
                  <c:v>#N/A</c:v>
                </c:pt>
                <c:pt idx="623">
                  <c:v>#N/A</c:v>
                </c:pt>
                <c:pt idx="624">
                  <c:v>#N/A</c:v>
                </c:pt>
                <c:pt idx="625">
                  <c:v>#N/A</c:v>
                </c:pt>
                <c:pt idx="626">
                  <c:v>#N/A</c:v>
                </c:pt>
                <c:pt idx="627">
                  <c:v>#N/A</c:v>
                </c:pt>
                <c:pt idx="628">
                  <c:v>#N/A</c:v>
                </c:pt>
                <c:pt idx="629">
                  <c:v>#N/A</c:v>
                </c:pt>
                <c:pt idx="630">
                  <c:v>740.12208952696756</c:v>
                </c:pt>
                <c:pt idx="631">
                  <c:v>#N/A</c:v>
                </c:pt>
                <c:pt idx="632">
                  <c:v>#N/A</c:v>
                </c:pt>
                <c:pt idx="633">
                  <c:v>#N/A</c:v>
                </c:pt>
                <c:pt idx="634">
                  <c:v>#N/A</c:v>
                </c:pt>
                <c:pt idx="635">
                  <c:v>#N/A</c:v>
                </c:pt>
                <c:pt idx="636">
                  <c:v>#N/A</c:v>
                </c:pt>
                <c:pt idx="637">
                  <c:v>#N/A</c:v>
                </c:pt>
                <c:pt idx="638">
                  <c:v>#N/A</c:v>
                </c:pt>
                <c:pt idx="639">
                  <c:v>#N/A</c:v>
                </c:pt>
                <c:pt idx="640">
                  <c:v>760.01466368824458</c:v>
                </c:pt>
                <c:pt idx="641">
                  <c:v>#N/A</c:v>
                </c:pt>
                <c:pt idx="642">
                  <c:v>#N/A</c:v>
                </c:pt>
                <c:pt idx="643">
                  <c:v>#N/A</c:v>
                </c:pt>
                <c:pt idx="644">
                  <c:v>#N/A</c:v>
                </c:pt>
                <c:pt idx="645">
                  <c:v>#N/A</c:v>
                </c:pt>
                <c:pt idx="646">
                  <c:v>#N/A</c:v>
                </c:pt>
                <c:pt idx="647">
                  <c:v>#N/A</c:v>
                </c:pt>
                <c:pt idx="648">
                  <c:v>#N/A</c:v>
                </c:pt>
                <c:pt idx="649">
                  <c:v>#N/A</c:v>
                </c:pt>
                <c:pt idx="650">
                  <c:v>779.05442783283763</c:v>
                </c:pt>
                <c:pt idx="651">
                  <c:v>#N/A</c:v>
                </c:pt>
                <c:pt idx="652">
                  <c:v>#N/A</c:v>
                </c:pt>
                <c:pt idx="653">
                  <c:v>#N/A</c:v>
                </c:pt>
                <c:pt idx="654">
                  <c:v>#N/A</c:v>
                </c:pt>
                <c:pt idx="655">
                  <c:v>#N/A</c:v>
                </c:pt>
                <c:pt idx="656">
                  <c:v>#N/A</c:v>
                </c:pt>
                <c:pt idx="657">
                  <c:v>#N/A</c:v>
                </c:pt>
                <c:pt idx="658">
                  <c:v>#N/A</c:v>
                </c:pt>
                <c:pt idx="659">
                  <c:v>#N/A</c:v>
                </c:pt>
                <c:pt idx="660">
                  <c:v>797.22763477439753</c:v>
                </c:pt>
                <c:pt idx="661">
                  <c:v>#N/A</c:v>
                </c:pt>
                <c:pt idx="662">
                  <c:v>#N/A</c:v>
                </c:pt>
                <c:pt idx="663">
                  <c:v>#N/A</c:v>
                </c:pt>
                <c:pt idx="664">
                  <c:v>#N/A</c:v>
                </c:pt>
                <c:pt idx="665">
                  <c:v>#N/A</c:v>
                </c:pt>
                <c:pt idx="666">
                  <c:v>#N/A</c:v>
                </c:pt>
                <c:pt idx="667">
                  <c:v>#N/A</c:v>
                </c:pt>
                <c:pt idx="668">
                  <c:v>#N/A</c:v>
                </c:pt>
                <c:pt idx="669">
                  <c:v>#N/A</c:v>
                </c:pt>
                <c:pt idx="670">
                  <c:v>814.52825935201986</c:v>
                </c:pt>
                <c:pt idx="671">
                  <c:v>#N/A</c:v>
                </c:pt>
                <c:pt idx="672">
                  <c:v>#N/A</c:v>
                </c:pt>
                <c:pt idx="673">
                  <c:v>#N/A</c:v>
                </c:pt>
                <c:pt idx="674">
                  <c:v>#N/A</c:v>
                </c:pt>
                <c:pt idx="675">
                  <c:v>#N/A</c:v>
                </c:pt>
                <c:pt idx="676">
                  <c:v>#N/A</c:v>
                </c:pt>
                <c:pt idx="677">
                  <c:v>#N/A</c:v>
                </c:pt>
                <c:pt idx="678">
                  <c:v>#N/A</c:v>
                </c:pt>
                <c:pt idx="679">
                  <c:v>#N/A</c:v>
                </c:pt>
                <c:pt idx="680">
                  <c:v>830.95735827662782</c:v>
                </c:pt>
                <c:pt idx="681">
                  <c:v>#N/A</c:v>
                </c:pt>
                <c:pt idx="682">
                  <c:v>#N/A</c:v>
                </c:pt>
                <c:pt idx="683">
                  <c:v>#N/A</c:v>
                </c:pt>
                <c:pt idx="684">
                  <c:v>#N/A</c:v>
                </c:pt>
                <c:pt idx="685">
                  <c:v>#N/A</c:v>
                </c:pt>
                <c:pt idx="686">
                  <c:v>#N/A</c:v>
                </c:pt>
                <c:pt idx="687">
                  <c:v>#N/A</c:v>
                </c:pt>
                <c:pt idx="688">
                  <c:v>#N/A</c:v>
                </c:pt>
                <c:pt idx="689">
                  <c:v>#N/A</c:v>
                </c:pt>
                <c:pt idx="690">
                  <c:v>846.52234688361636</c:v>
                </c:pt>
                <c:pt idx="691">
                  <c:v>#N/A</c:v>
                </c:pt>
                <c:pt idx="692">
                  <c:v>#N/A</c:v>
                </c:pt>
                <c:pt idx="693">
                  <c:v>#N/A</c:v>
                </c:pt>
                <c:pt idx="694">
                  <c:v>#N/A</c:v>
                </c:pt>
                <c:pt idx="695">
                  <c:v>#N/A</c:v>
                </c:pt>
                <c:pt idx="696">
                  <c:v>#N/A</c:v>
                </c:pt>
                <c:pt idx="697">
                  <c:v>#N/A</c:v>
                </c:pt>
                <c:pt idx="698">
                  <c:v>#N/A</c:v>
                </c:pt>
                <c:pt idx="699">
                  <c:v>#N/A</c:v>
                </c:pt>
                <c:pt idx="700">
                  <c:v>861.2362304125221</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c:v>
                </c:pt>
                <c:pt idx="2">
                  <c:v>9.5006038703371017E-4</c:v>
                </c:pt>
                <c:pt idx="3">
                  <c:v>4.7513297467753181E-3</c:v>
                </c:pt>
                <c:pt idx="4">
                  <c:v>1.3306762521490743E-2</c:v>
                </c:pt>
                <c:pt idx="5">
                  <c:v>2.8521137522983631E-2</c:v>
                </c:pt>
                <c:pt idx="6">
                  <c:v>5.1819736546057732E-2</c:v>
                </c:pt>
                <c:pt idx="7">
                  <c:v>8.3665883561714532E-2</c:v>
                </c:pt>
                <c:pt idx="8">
                  <c:v>0.12404144231006009</c:v>
                </c:pt>
                <c:pt idx="9">
                  <c:v>0.17292818520297593</c:v>
                </c:pt>
                <c:pt idx="10">
                  <c:v>0.23030779366396986</c:v>
                </c:pt>
                <c:pt idx="11">
                  <c:v>0.29616185847144672</c:v>
                </c:pt>
                <c:pt idx="12">
                  <c:v>0.37047188010537097</c:v>
                </c:pt>
                <c:pt idx="13">
                  <c:v>0.45321926909729321</c:v>
                </c:pt>
                <c:pt idx="14">
                  <c:v>0.54438534638371272</c:v>
                </c:pt>
                <c:pt idx="15">
                  <c:v>0.64395134366274687</c:v>
                </c:pt>
                <c:pt idx="16">
                  <c:v>0.75189840375407924</c:v>
                </c:pt>
                <c:pt idx="17">
                  <c:v>0.86820758096215633</c:v>
                </c:pt>
                <c:pt idx="18">
                  <c:v>0.99285984144260464</c:v>
                </c:pt>
                <c:pt idx="19">
                  <c:v>1.1258360635718376</c:v>
                </c:pt>
                <c:pt idx="20">
                  <c:v>1.2671170383198229</c:v>
                </c:pt>
                <c:pt idx="21">
                  <c:v>1.4166834696259791</c:v>
                </c:pt>
                <c:pt idx="22">
                  <c:v>1.574515974778173</c:v>
                </c:pt>
                <c:pt idx="23">
                  <c:v>1.7405950847947842</c:v>
                </c:pt>
                <c:pt idx="24">
                  <c:v>1.9149012448098093</c:v>
                </c:pt>
                <c:pt idx="25">
                  <c:v>2.0974148144609712</c:v>
                </c:pt>
                <c:pt idx="26">
                  <c:v>2.2881160682808042</c:v>
                </c:pt>
                <c:pt idx="27">
                  <c:v>2.4869851960906821</c:v>
                </c:pt>
                <c:pt idx="28">
                  <c:v>2.6940023033977605</c:v>
                </c:pt>
                <c:pt idx="29">
                  <c:v>2.9091474117947933</c:v>
                </c:pt>
                <c:pt idx="30">
                  <c:v>3.1324004593628021</c:v>
                </c:pt>
                <c:pt idx="31">
                  <c:v>3.3637413010765553</c:v>
                </c:pt>
                <c:pt idx="32">
                  <c:v>3.6031497092128326</c:v>
                </c:pt>
                <c:pt idx="33">
                  <c:v>3.8506053737614359</c:v>
                </c:pt>
                <c:pt idx="34">
                  <c:v>4.1060879028389161</c:v>
                </c:pt>
                <c:pt idx="35">
                  <c:v>4.3695620259540258</c:v>
                </c:pt>
                <c:pt idx="36">
                  <c:v>4.6409919044523926</c:v>
                </c:pt>
                <c:pt idx="37">
                  <c:v>4.9203559349451567</c:v>
                </c:pt>
                <c:pt idx="38">
                  <c:v>5.2076324522415485</c:v>
                </c:pt>
                <c:pt idx="39">
                  <c:v>5.5027997358663843</c:v>
                </c:pt>
                <c:pt idx="40">
                  <c:v>5.8058360093596226</c:v>
                </c:pt>
                <c:pt idx="41">
                  <c:v>6.1167194396633837</c:v>
                </c:pt>
                <c:pt idx="42">
                  <c:v>6.4354281365878911</c:v>
                </c:pt>
                <c:pt idx="43">
                  <c:v>6.7619401523488696</c:v>
                </c:pt>
                <c:pt idx="44">
                  <c:v>7.0962334811697954</c:v>
                </c:pt>
                <c:pt idx="45">
                  <c:v>7.4382860589431976</c:v>
                </c:pt>
                <c:pt idx="46">
                  <c:v>7.7880757629458435</c:v>
                </c:pt>
                <c:pt idx="47">
                  <c:v>8.1455804116032215</c:v>
                </c:pt>
                <c:pt idx="48">
                  <c:v>8.5107777642992399</c:v>
                </c:pt>
                <c:pt idx="49">
                  <c:v>8.8836455212274767</c:v>
                </c:pt>
                <c:pt idx="50">
                  <c:v>9.2641613232807103</c:v>
                </c:pt>
                <c:pt idx="51">
                  <c:v>9.6523052828524705</c:v>
                </c:pt>
                <c:pt idx="52">
                  <c:v>10.048062517617865</c:v>
                </c:pt>
                <c:pt idx="53">
                  <c:v>10.451420623661392</c:v>
                </c:pt>
                <c:pt idx="54">
                  <c:v>10.862367145585276</c:v>
                </c:pt>
                <c:pt idx="55">
                  <c:v>11.280889576348079</c:v>
                </c:pt>
                <c:pt idx="56">
                  <c:v>11.70697535712484</c:v>
                </c:pt>
                <c:pt idx="57">
                  <c:v>12.140611877187403</c:v>
                </c:pt>
                <c:pt idx="58">
                  <c:v>12.581786473803653</c:v>
                </c:pt>
                <c:pt idx="59">
                  <c:v>13.030486432154513</c:v>
                </c:pt>
                <c:pt idx="60">
                  <c:v>13.486698985267664</c:v>
                </c:pt>
                <c:pt idx="61">
                  <c:v>13.950411313967003</c:v>
                </c:pt>
                <c:pt idx="62">
                  <c:v>14.421610546836947</c:v>
                </c:pt>
                <c:pt idx="63">
                  <c:v>14.900283760200766</c:v>
                </c:pt>
                <c:pt idx="64">
                  <c:v>15.386417978112181</c:v>
                </c:pt>
                <c:pt idx="65">
                  <c:v>15.880000172359521</c:v>
                </c:pt>
                <c:pt idx="66">
                  <c:v>16.381017262481791</c:v>
                </c:pt>
                <c:pt idx="67">
                  <c:v>16.889456115796044</c:v>
                </c:pt>
                <c:pt idx="68">
                  <c:v>17.405303547435494</c:v>
                </c:pt>
                <c:pt idx="69">
                  <c:v>17.92854632039786</c:v>
                </c:pt>
                <c:pt idx="70">
                  <c:v>18.459171145603428</c:v>
                </c:pt>
                <c:pt idx="71">
                  <c:v>18.997164681962399</c:v>
                </c:pt>
                <c:pt idx="72">
                  <c:v>19.542513536451104</c:v>
                </c:pt>
                <c:pt idx="73">
                  <c:v>20.095204264196656</c:v>
                </c:pt>
                <c:pt idx="74">
                  <c:v>20.655223368569718</c:v>
                </c:pt>
                <c:pt idx="75">
                  <c:v>21.222557301284986</c:v>
                </c:pt>
                <c:pt idx="76">
                  <c:v>21.797192462509106</c:v>
                </c:pt>
                <c:pt idx="77">
                  <c:v>22.379115200975683</c:v>
                </c:pt>
                <c:pt idx="78">
                  <c:v>22.968311814107128</c:v>
                </c:pt>
                <c:pt idx="79">
                  <c:v>23.564768548143036</c:v>
                </c:pt>
                <c:pt idx="80">
                  <c:v>24.168471598274866</c:v>
                </c:pt>
                <c:pt idx="81">
                  <c:v>24.779407108786678</c:v>
                </c:pt>
                <c:pt idx="82">
                  <c:v>25.397561173201673</c:v>
                </c:pt>
                <c:pt idx="83">
                  <c:v>26.022919834434365</c:v>
                </c:pt>
                <c:pt idx="84">
                  <c:v>26.655469084948141</c:v>
                </c:pt>
                <c:pt idx="85">
                  <c:v>27.295194866918035</c:v>
                </c:pt>
                <c:pt idx="86">
                  <c:v>27.942083072398532</c:v>
                </c:pt>
                <c:pt idx="87">
                  <c:v>28.596119543496222</c:v>
                </c:pt>
                <c:pt idx="88">
                  <c:v>29.257290072547146</c:v>
                </c:pt>
                <c:pt idx="89">
                  <c:v>29.92558040229866</c:v>
                </c:pt>
                <c:pt idx="90">
                  <c:v>30.6009762260957</c:v>
                </c:pt>
                <c:pt idx="91">
                  <c:v>31.283463188071259</c:v>
                </c:pt>
                <c:pt idx="92">
                  <c:v>31.973026883340996</c:v>
                </c:pt>
                <c:pt idx="93">
                  <c:v>32.669652858201786</c:v>
                </c:pt>
                <c:pt idx="94">
                  <c:v>33.373326610334125</c:v>
                </c:pt>
                <c:pt idx="95">
                  <c:v>34.084033589008293</c:v>
                </c:pt>
                <c:pt idx="96">
                  <c:v>34.801759195294075</c:v>
                </c:pt>
                <c:pt idx="97">
                  <c:v>35.526488782274043</c:v>
                </c:pt>
                <c:pt idx="98">
                  <c:v>36.2582076552602</c:v>
                </c:pt>
                <c:pt idx="99">
                  <c:v>36.996901072013948</c:v>
                </c:pt>
                <c:pt idx="100">
                  <c:v>37.742554242969234</c:v>
                </c:pt>
                <c:pt idx="101">
                  <c:v>38.495151168789782</c:v>
                </c:pt>
                <c:pt idx="102">
                  <c:v>39.254673476980166</c:v>
                </c:pt>
                <c:pt idx="103">
                  <c:v>40.021101583774183</c:v>
                </c:pt>
                <c:pt idx="104">
                  <c:v>40.794415857026443</c:v>
                </c:pt>
                <c:pt idx="105">
                  <c:v>41.574596616552512</c:v>
                </c:pt>
                <c:pt idx="106">
                  <c:v>42.36162413447169</c:v>
                </c:pt>
                <c:pt idx="107">
                  <c:v>43.155478635552406</c:v>
                </c:pt>
                <c:pt idx="108">
                  <c:v>43.956140297560047</c:v>
                </c:pt>
                <c:pt idx="109">
                  <c:v>44.763589251607236</c:v>
                </c:pt>
                <c:pt idx="110">
                  <c:v>45.577805582506386</c:v>
                </c:pt>
                <c:pt idx="111">
                  <c:v>46.398769329124505</c:v>
                </c:pt>
                <c:pt idx="112">
                  <c:v>47.226460484740159</c:v>
                </c:pt>
                <c:pt idx="113">
                  <c:v>48.060858997402498</c:v>
                </c:pt>
                <c:pt idx="114">
                  <c:v>48.901944770292317</c:v>
                </c:pt>
                <c:pt idx="115">
                  <c:v>49.749697662085019</c:v>
                </c:pt>
                <c:pt idx="116">
                  <c:v>50.604097487315443</c:v>
                </c:pt>
                <c:pt idx="117">
                  <c:v>51.465124016744504</c:v>
                </c:pt>
                <c:pt idx="118">
                  <c:v>52.332756977727541</c:v>
                </c:pt>
                <c:pt idx="119">
                  <c:v>53.206976054584359</c:v>
                </c:pt>
                <c:pt idx="120">
                  <c:v>54.087760888970827</c:v>
                </c:pt>
                <c:pt idx="121">
                  <c:v>54.975091080252028</c:v>
                </c:pt>
                <c:pt idx="122">
                  <c:v>55.868946185876922</c:v>
                </c:pt>
                <c:pt idx="123">
                  <c:v>56.769305721754371</c:v>
                </c:pt>
                <c:pt idx="124">
                  <c:v>57.676149162630566</c:v>
                </c:pt>
                <c:pt idx="125">
                  <c:v>58.589455942467737</c:v>
                </c:pt>
                <c:pt idx="126">
                  <c:v>59.509205454824126</c:v>
                </c:pt>
                <c:pt idx="127">
                  <c:v>60.435377053235158</c:v>
                </c:pt>
                <c:pt idx="128">
                  <c:v>61.367950051595713</c:v>
                </c:pt>
                <c:pt idx="129">
                  <c:v>62.306903724543574</c:v>
                </c:pt>
                <c:pt idx="130">
                  <c:v>63.252217307843821</c:v>
                </c:pt>
                <c:pt idx="131">
                  <c:v>64.203869998774294</c:v>
                </c:pt>
                <c:pt idx="132">
                  <c:v>65.161840956511938</c:v>
                </c:pt>
                <c:pt idx="133">
                  <c:v>66.126109302520106</c:v>
                </c:pt>
                <c:pt idx="134">
                  <c:v>67.09665412093662</c:v>
                </c:pt>
                <c:pt idx="135">
                  <c:v>68.073454458962743</c:v>
                </c:pt>
                <c:pt idx="136">
                  <c:v>69.056489327252805</c:v>
                </c:pt>
                <c:pt idx="137">
                  <c:v>70.045737700304642</c:v>
                </c:pt>
                <c:pt idx="138">
                  <c:v>71.041178516850607</c:v>
                </c:pt>
                <c:pt idx="139">
                  <c:v>72.042790680249269</c:v>
                </c:pt>
                <c:pt idx="140">
                  <c:v>73.050553058877668</c:v>
                </c:pt>
                <c:pt idx="141">
                  <c:v>74.064444486524138</c:v>
                </c:pt>
                <c:pt idx="142">
                  <c:v>75.084443762781589</c:v>
                </c:pt>
                <c:pt idx="143">
                  <c:v>76.110529653441304</c:v>
                </c:pt>
                <c:pt idx="144">
                  <c:v>77.142680890887092</c:v>
                </c:pt>
                <c:pt idx="145">
                  <c:v>78.180876174489896</c:v>
                </c:pt>
                <c:pt idx="146">
                  <c:v>79.225094171002681</c:v>
                </c:pt>
                <c:pt idx="147">
                  <c:v>80.275313514955684</c:v>
                </c:pt>
                <c:pt idx="148">
                  <c:v>81.331512809051873</c:v>
                </c:pt>
                <c:pt idx="149">
                  <c:v>82.393670624562702</c:v>
                </c:pt>
                <c:pt idx="150">
                  <c:v>83.461765501724003</c:v>
                </c:pt>
                <c:pt idx="151">
                  <c:v>84.535776344598332</c:v>
                </c:pt>
                <c:pt idx="152">
                  <c:v>85.615682816085268</c:v>
                </c:pt>
                <c:pt idx="153">
                  <c:v>86.701464943868089</c:v>
                </c:pt>
                <c:pt idx="154">
                  <c:v>87.793102726196011</c:v>
                </c:pt>
                <c:pt idx="155">
                  <c:v>88.890576132247318</c:v>
                </c:pt>
                <c:pt idx="156">
                  <c:v>89.99386510249262</c:v>
                </c:pt>
                <c:pt idx="157">
                  <c:v>91.102949549058181</c:v>
                </c:pt>
                <c:pt idx="158">
                  <c:v>92.217809356089361</c:v>
                </c:pt>
                <c:pt idx="159">
                  <c:v>93.338424380114077</c:v>
                </c:pt>
                <c:pt idx="160">
                  <c:v>94.464774450406324</c:v>
                </c:pt>
                <c:pt idx="161">
                  <c:v>95.596839369349581</c:v>
                </c:pt>
                <c:pt idx="162">
                  <c:v>96.73459891280028</c:v>
                </c:pt>
                <c:pt idx="163">
                  <c:v>97.878032830451161</c:v>
                </c:pt>
                <c:pt idx="164">
                  <c:v>99.027120846194521</c:v>
                </c:pt>
                <c:pt idx="165">
                  <c:v>100.18184265848535</c:v>
                </c:pt>
                <c:pt idx="166">
                  <c:v>101.34217794070432</c:v>
                </c:pt>
                <c:pt idx="167">
                  <c:v>102.50810634152056</c:v>
                </c:pt>
                <c:pt idx="168">
                  <c:v>103.67960748525431</c:v>
                </c:pt>
                <c:pt idx="169">
                  <c:v>104.85666097223925</c:v>
                </c:pt>
                <c:pt idx="170">
                  <c:v>106.03924637918463</c:v>
                </c:pt>
                <c:pt idx="171">
                  <c:v>107.22734325953707</c:v>
                </c:pt>
                <c:pt idx="172">
                  <c:v>108.42093114384211</c:v>
                </c:pt>
                <c:pt idx="173">
                  <c:v>109.61998954010544</c:v>
                </c:pt>
                <c:pt idx="174">
                  <c:v>110.82449793415365</c:v>
                </c:pt>
                <c:pt idx="175">
                  <c:v>112.03443578999479</c:v>
                </c:pt>
                <c:pt idx="176">
                  <c:v>113.24978255017832</c:v>
                </c:pt>
                <c:pt idx="177">
                  <c:v>114.47051763615481</c:v>
                </c:pt>
                <c:pt idx="178">
                  <c:v>115.69662044863509</c:v>
                </c:pt>
                <c:pt idx="179">
                  <c:v>116.92807036794893</c:v>
                </c:pt>
                <c:pt idx="180">
                  <c:v>118.16484675440333</c:v>
                </c:pt>
                <c:pt idx="181">
                  <c:v>119.40692894864007</c:v>
                </c:pt>
                <c:pt idx="182">
                  <c:v>120.65429627199298</c:v>
                </c:pt>
                <c:pt idx="183">
                  <c:v>121.90692802684443</c:v>
                </c:pt>
                <c:pt idx="184">
                  <c:v>123.16480349698138</c:v>
                </c:pt>
                <c:pt idx="185">
                  <c:v>124.42790194795076</c:v>
                </c:pt>
                <c:pt idx="186">
                  <c:v>125.69620262741419</c:v>
                </c:pt>
                <c:pt idx="187">
                  <c:v>126.96968476550218</c:v>
                </c:pt>
                <c:pt idx="188">
                  <c:v>128.24832757516745</c:v>
                </c:pt>
                <c:pt idx="189">
                  <c:v>129.53211025253776</c:v>
                </c:pt>
                <c:pt idx="190">
                  <c:v>130.82101197726794</c:v>
                </c:pt>
                <c:pt idx="191">
                  <c:v>132.11501191289122</c:v>
                </c:pt>
                <c:pt idx="192">
                  <c:v>133.41408920716972</c:v>
                </c:pt>
                <c:pt idx="193">
                  <c:v>134.71822299244428</c:v>
                </c:pt>
                <c:pt idx="194">
                  <c:v>136.02739238598349</c:v>
                </c:pt>
                <c:pt idx="195">
                  <c:v>137.34157649033182</c:v>
                </c:pt>
                <c:pt idx="196">
                  <c:v>138.66075439365704</c:v>
                </c:pt>
                <c:pt idx="197">
                  <c:v>139.98490517009671</c:v>
                </c:pt>
                <c:pt idx="198">
                  <c:v>141.31400788010382</c:v>
                </c:pt>
                <c:pt idx="199">
                  <c:v>142.64804157079158</c:v>
                </c:pt>
                <c:pt idx="200">
                  <c:v>143.9869852762773</c:v>
                </c:pt>
                <c:pt idx="201">
                  <c:v>145.3308180180253</c:v>
                </c:pt>
                <c:pt idx="202">
                  <c:v>146.67951880518902</c:v>
                </c:pt>
                <c:pt idx="203">
                  <c:v>148.03306663495201</c:v>
                </c:pt>
                <c:pt idx="204">
                  <c:v>149.39144049286799</c:v>
                </c:pt>
                <c:pt idx="205">
                  <c:v>150.75461935320007</c:v>
                </c:pt>
                <c:pt idx="206">
                  <c:v>152.12258217925876</c:v>
                </c:pt>
                <c:pt idx="207">
                  <c:v>153.49530792373912</c:v>
                </c:pt>
                <c:pt idx="208">
                  <c:v>154.87277552905678</c:v>
                </c:pt>
                <c:pt idx="209">
                  <c:v>156.25496392768292</c:v>
                </c:pt>
                <c:pt idx="210">
                  <c:v>157.64185204247826</c:v>
                </c:pt>
                <c:pt idx="211">
                  <c:v>159.03341878702585</c:v>
                </c:pt>
                <c:pt idx="212">
                  <c:v>160.42964306596289</c:v>
                </c:pt>
                <c:pt idx="213">
                  <c:v>161.83050377531129</c:v>
                </c:pt>
                <c:pt idx="214">
                  <c:v>163.23597980280721</c:v>
                </c:pt>
                <c:pt idx="215">
                  <c:v>164.6460500282295</c:v>
                </c:pt>
                <c:pt idx="216">
                  <c:v>166.06069332372678</c:v>
                </c:pt>
                <c:pt idx="217">
                  <c:v>167.47988855414363</c:v>
                </c:pt>
                <c:pt idx="218">
                  <c:v>168.90361457734531</c:v>
                </c:pt>
                <c:pt idx="219">
                  <c:v>170.33185024454153</c:v>
                </c:pt>
                <c:pt idx="220">
                  <c:v>171.76457440060881</c:v>
                </c:pt>
                <c:pt idx="221">
                  <c:v>173.20176588441171</c:v>
                </c:pt>
                <c:pt idx="222">
                  <c:v>174.64340352912291</c:v>
                </c:pt>
                <c:pt idx="223">
                  <c:v>176.08946616254178</c:v>
                </c:pt>
                <c:pt idx="224">
                  <c:v>177.539932607412</c:v>
                </c:pt>
                <c:pt idx="225">
                  <c:v>178.99478168173761</c:v>
                </c:pt>
                <c:pt idx="226">
                  <c:v>180.45399219909802</c:v>
                </c:pt>
                <c:pt idx="227">
                  <c:v>181.91754296896156</c:v>
                </c:pt>
                <c:pt idx="228">
                  <c:v>183.38541279699771</c:v>
                </c:pt>
                <c:pt idx="229">
                  <c:v>184.85758048538816</c:v>
                </c:pt>
                <c:pt idx="230">
                  <c:v>186.33402483313637</c:v>
                </c:pt>
                <c:pt idx="231">
                  <c:v>187.81472463637581</c:v>
                </c:pt>
                <c:pt idx="232">
                  <c:v>189.29965868867697</c:v>
                </c:pt>
                <c:pt idx="233">
                  <c:v>190.78880578135281</c:v>
                </c:pt>
                <c:pt idx="234">
                  <c:v>192.28214470376292</c:v>
                </c:pt>
                <c:pt idx="235">
                  <c:v>193.77965424361639</c:v>
                </c:pt>
                <c:pt idx="236">
                  <c:v>195.28131318727307</c:v>
                </c:pt>
                <c:pt idx="237">
                  <c:v>196.78710032004358</c:v>
                </c:pt>
                <c:pt idx="238">
                  <c:v>198.2969944264878</c:v>
                </c:pt>
                <c:pt idx="239">
                  <c:v>199.81097429071201</c:v>
                </c:pt>
                <c:pt idx="240">
                  <c:v>201.32901869666455</c:v>
                </c:pt>
                <c:pt idx="241">
                  <c:v>202.85110642842997</c:v>
                </c:pt>
                <c:pt idx="242">
                  <c:v>204.37721627052184</c:v>
                </c:pt>
                <c:pt idx="243">
                  <c:v>205.90732700817401</c:v>
                </c:pt>
                <c:pt idx="244">
                  <c:v>207.4414174276304</c:v>
                </c:pt>
                <c:pt idx="245">
                  <c:v>208.97946631643327</c:v>
                </c:pt>
                <c:pt idx="246">
                  <c:v>210.52145246371015</c:v>
                </c:pt>
                <c:pt idx="247">
                  <c:v>212.06735466045902</c:v>
                </c:pt>
                <c:pt idx="248">
                  <c:v>213.61715169983222</c:v>
                </c:pt>
                <c:pt idx="249">
                  <c:v>215.17082237741863</c:v>
                </c:pt>
                <c:pt idx="250">
                  <c:v>216.72834549152449</c:v>
                </c:pt>
                <c:pt idx="251">
                  <c:v>218.2896981507088</c:v>
                </c:pt>
                <c:pt idx="252">
                  <c:v>219.85485408202092</c:v>
                </c:pt>
                <c:pt idx="253">
                  <c:v>221.42378532639131</c:v>
                </c:pt>
                <c:pt idx="254">
                  <c:v>222.99646393337181</c:v>
                </c:pt>
                <c:pt idx="255">
                  <c:v>224.57286196151841</c:v>
                </c:pt>
                <c:pt idx="256">
                  <c:v>226.15295147877106</c:v>
                </c:pt>
                <c:pt idx="257">
                  <c:v>227.73670456283105</c:v>
                </c:pt>
                <c:pt idx="258">
                  <c:v>229.3240933015355</c:v>
                </c:pt>
                <c:pt idx="259">
                  <c:v>230.91508979322916</c:v>
                </c:pt>
                <c:pt idx="260">
                  <c:v>232.50966614713349</c:v>
                </c:pt>
                <c:pt idx="261">
                  <c:v>234.10779448371306</c:v>
                </c:pt>
                <c:pt idx="262">
                  <c:v>235.70944693503913</c:v>
                </c:pt>
                <c:pt idx="263">
                  <c:v>237.31459564515046</c:v>
                </c:pt>
                <c:pt idx="264">
                  <c:v>238.92321277041154</c:v>
                </c:pt>
                <c:pt idx="265">
                  <c:v>240.53527047986779</c:v>
                </c:pt>
                <c:pt idx="266">
                  <c:v>242.15074095559822</c:v>
                </c:pt>
                <c:pt idx="267">
                  <c:v>243.7695963930652</c:v>
                </c:pt>
                <c:pt idx="268">
                  <c:v>245.39180900146147</c:v>
                </c:pt>
                <c:pt idx="269">
                  <c:v>247.01735100405438</c:v>
                </c:pt>
                <c:pt idx="270">
                  <c:v>248.64619463852736</c:v>
                </c:pt>
                <c:pt idx="271">
                  <c:v>250.27831215731854</c:v>
                </c:pt>
                <c:pt idx="272">
                  <c:v>251.91367582795661</c:v>
                </c:pt>
                <c:pt idx="273">
                  <c:v>253.55225793339386</c:v>
                </c:pt>
                <c:pt idx="274">
                  <c:v>255.1940307723365</c:v>
                </c:pt>
                <c:pt idx="275">
                  <c:v>256.83896665957201</c:v>
                </c:pt>
                <c:pt idx="276">
                  <c:v>258.48703792629374</c:v>
                </c:pt>
                <c:pt idx="277">
                  <c:v>260.13821692042291</c:v>
                </c:pt>
                <c:pt idx="278">
                  <c:v>261.79247600692736</c:v>
                </c:pt>
                <c:pt idx="279">
                  <c:v>263.44978756813799</c:v>
                </c:pt>
                <c:pt idx="280">
                  <c:v>265.11012400406184</c:v>
                </c:pt>
                <c:pt idx="281">
                  <c:v>266.77345773269286</c:v>
                </c:pt>
                <c:pt idx="282">
                  <c:v>268.43976119031947</c:v>
                </c:pt>
                <c:pt idx="283">
                  <c:v>270.10900683182956</c:v>
                </c:pt>
                <c:pt idx="284">
                  <c:v>271.78116713101241</c:v>
                </c:pt>
                <c:pt idx="285">
                  <c:v>273.4562145808581</c:v>
                </c:pt>
                <c:pt idx="286">
                  <c:v>275.13412169385384</c:v>
                </c:pt>
                <c:pt idx="287">
                  <c:v>276.81486100227744</c:v>
                </c:pt>
                <c:pt idx="288">
                  <c:v>278.49840505848823</c:v>
                </c:pt>
                <c:pt idx="289">
                  <c:v>280.18472643521488</c:v>
                </c:pt>
                <c:pt idx="290">
                  <c:v>281.87379772584057</c:v>
                </c:pt>
                <c:pt idx="291">
                  <c:v>283.56559154468528</c:v>
                </c:pt>
                <c:pt idx="292">
                  <c:v>285.26008052728508</c:v>
                </c:pt>
                <c:pt idx="293">
                  <c:v>286.95723733066899</c:v>
                </c:pt>
                <c:pt idx="294">
                  <c:v>288.65703463363258</c:v>
                </c:pt>
                <c:pt idx="295">
                  <c:v>290.35944513700917</c:v>
                </c:pt>
                <c:pt idx="296">
                  <c:v>292.06444156393781</c:v>
                </c:pt>
                <c:pt idx="297">
                  <c:v>293.77199666012865</c:v>
                </c:pt>
                <c:pt idx="298">
                  <c:v>295.48206465916502</c:v>
                </c:pt>
                <c:pt idx="299">
                  <c:v>297.19456276284257</c:v>
                </c:pt>
                <c:pt idx="300">
                  <c:v>298.90938971509615</c:v>
                </c:pt>
                <c:pt idx="301">
                  <c:v>300.62644436177851</c:v>
                </c:pt>
                <c:pt idx="302">
                  <c:v>302.34562565268487</c:v>
                </c:pt>
                <c:pt idx="303">
                  <c:v>304.06683264354285</c:v>
                </c:pt>
                <c:pt idx="304">
                  <c:v>305.78996449796796</c:v>
                </c:pt>
                <c:pt idx="305">
                  <c:v>307.51492048938434</c:v>
                </c:pt>
                <c:pt idx="306">
                  <c:v>309.24160000291113</c:v>
                </c:pt>
                <c:pt idx="307">
                  <c:v>310.96990253721435</c:v>
                </c:pt>
                <c:pt idx="308">
                  <c:v>312.69972770632432</c:v>
                </c:pt>
                <c:pt idx="309">
                  <c:v>314.43097524141871</c:v>
                </c:pt>
                <c:pt idx="310">
                  <c:v>316.16354499257153</c:v>
                </c:pt>
                <c:pt idx="311">
                  <c:v>317.89733693046747</c:v>
                </c:pt>
                <c:pt idx="312">
                  <c:v>319.6322511480825</c:v>
                </c:pt>
                <c:pt idx="313">
                  <c:v>321.36818786233033</c:v>
                </c:pt>
                <c:pt idx="314">
                  <c:v>323.10504741567462</c:v>
                </c:pt>
                <c:pt idx="315">
                  <c:v>324.8427302777078</c:v>
                </c:pt>
                <c:pt idx="316">
                  <c:v>326.58113704669563</c:v>
                </c:pt>
                <c:pt idx="317">
                  <c:v>328.32016845108842</c:v>
                </c:pt>
                <c:pt idx="318">
                  <c:v>330.05972535099846</c:v>
                </c:pt>
                <c:pt idx="319">
                  <c:v>331.79970873964413</c:v>
                </c:pt>
                <c:pt idx="320">
                  <c:v>333.54001974476068</c:v>
                </c:pt>
                <c:pt idx="321">
                  <c:v>335.28056699322991</c:v>
                </c:pt>
                <c:pt idx="322">
                  <c:v>337.02127396597331</c:v>
                </c:pt>
                <c:pt idx="323">
                  <c:v>338.76207161492573</c:v>
                </c:pt>
                <c:pt idx="324">
                  <c:v>340.50289098933871</c:v>
                </c:pt>
                <c:pt idx="325">
                  <c:v>342.24366323635314</c:v>
                </c:pt>
                <c:pt idx="326">
                  <c:v>343.98431960155625</c:v>
                </c:pt>
                <c:pt idx="327">
                  <c:v>345.72479142952261</c:v>
                </c:pt>
                <c:pt idx="328">
                  <c:v>347.46501016433916</c:v>
                </c:pt>
                <c:pt idx="329">
                  <c:v>349.20490735011487</c:v>
                </c:pt>
                <c:pt idx="330">
                  <c:v>350.94441463147473</c:v>
                </c:pt>
                <c:pt idx="331">
                  <c:v>352.6834637540382</c:v>
                </c:pt>
                <c:pt idx="332">
                  <c:v>354.42198656488205</c:v>
                </c:pt>
                <c:pt idx="333">
                  <c:v>356.15991501298817</c:v>
                </c:pt>
                <c:pt idx="334">
                  <c:v>357.8971811496761</c:v>
                </c:pt>
                <c:pt idx="335">
                  <c:v>359.63371712902011</c:v>
                </c:pt>
                <c:pt idx="336">
                  <c:v>361.36945520825162</c:v>
                </c:pt>
                <c:pt idx="337">
                  <c:v>363.1043277481462</c:v>
                </c:pt>
                <c:pt idx="338">
                  <c:v>364.83826721339619</c:v>
                </c:pt>
                <c:pt idx="339">
                  <c:v>366.571206172968</c:v>
                </c:pt>
                <c:pt idx="340">
                  <c:v>368.3030773004453</c:v>
                </c:pt>
                <c:pt idx="341">
                  <c:v>370.03381337435701</c:v>
                </c:pt>
                <c:pt idx="342">
                  <c:v>371.76334727849121</c:v>
                </c:pt>
                <c:pt idx="343">
                  <c:v>373.49161200219442</c:v>
                </c:pt>
                <c:pt idx="344">
                  <c:v>375.21854064065678</c:v>
                </c:pt>
                <c:pt idx="345">
                  <c:v>376.9440663951828</c:v>
                </c:pt>
                <c:pt idx="346">
                  <c:v>378.66812257344804</c:v>
                </c:pt>
                <c:pt idx="347">
                  <c:v>380.39064258974184</c:v>
                </c:pt>
                <c:pt idx="348">
                  <c:v>382.11156075842757</c:v>
                </c:pt>
                <c:pt idx="349">
                  <c:v>383.83081308606091</c:v>
                </c:pt>
                <c:pt idx="350">
                  <c:v>385.54833647568637</c:v>
                </c:pt>
                <c:pt idx="351">
                  <c:v>387.26406793242887</c:v>
                </c:pt>
                <c:pt idx="352">
                  <c:v>388.97794456363061</c:v>
                </c:pt>
                <c:pt idx="353">
                  <c:v>390.68990357897536</c:v>
                </c:pt>
                <c:pt idx="354">
                  <c:v>392.39988229060094</c:v>
                </c:pt>
                <c:pt idx="355">
                  <c:v>394.1078181132001</c:v>
                </c:pt>
                <c:pt idx="356">
                  <c:v>395.81364856410914</c:v>
                </c:pt>
                <c:pt idx="357">
                  <c:v>397.51731126338524</c:v>
                </c:pt>
                <c:pt idx="358">
                  <c:v>399.21874393387179</c:v>
                </c:pt>
                <c:pt idx="359">
                  <c:v>400.91788440125254</c:v>
                </c:pt>
                <c:pt idx="360">
                  <c:v>402.61468708421341</c:v>
                </c:pt>
                <c:pt idx="361">
                  <c:v>404.30913945497178</c:v>
                </c:pt>
                <c:pt idx="362">
                  <c:v>406.00124549111956</c:v>
                </c:pt>
                <c:pt idx="363">
                  <c:v>407.69100915710271</c:v>
                </c:pt>
                <c:pt idx="364">
                  <c:v>409.37843440427815</c:v>
                </c:pt>
                <c:pt idx="365">
                  <c:v>411.06352517096997</c:v>
                </c:pt>
                <c:pt idx="366">
                  <c:v>412.74628538252563</c:v>
                </c:pt>
                <c:pt idx="367">
                  <c:v>414.4267189513717</c:v>
                </c:pt>
                <c:pt idx="368">
                  <c:v>416.10482977706931</c:v>
                </c:pt>
                <c:pt idx="369">
                  <c:v>417.78062174636943</c:v>
                </c:pt>
                <c:pt idx="370">
                  <c:v>419.45409873326759</c:v>
                </c:pt>
                <c:pt idx="371">
                  <c:v>421.12526459905848</c:v>
                </c:pt>
                <c:pt idx="372">
                  <c:v>422.79412319239043</c:v>
                </c:pt>
                <c:pt idx="373">
                  <c:v>424.4606783493191</c:v>
                </c:pt>
                <c:pt idx="374">
                  <c:v>426.12493389336134</c:v>
                </c:pt>
                <c:pt idx="375">
                  <c:v>427.78689363554861</c:v>
                </c:pt>
                <c:pt idx="376">
                  <c:v>429.44656137447998</c:v>
                </c:pt>
                <c:pt idx="377">
                  <c:v>431.10394089637504</c:v>
                </c:pt>
                <c:pt idx="378">
                  <c:v>432.75903597512638</c:v>
                </c:pt>
                <c:pt idx="379">
                  <c:v>434.41185037235192</c:v>
                </c:pt>
                <c:pt idx="380">
                  <c:v>436.06238783744686</c:v>
                </c:pt>
                <c:pt idx="381">
                  <c:v>437.71065210763533</c:v>
                </c:pt>
                <c:pt idx="382">
                  <c:v>439.35664690802184</c:v>
                </c:pt>
                <c:pt idx="383">
                  <c:v>441.00037595164247</c:v>
                </c:pt>
                <c:pt idx="384">
                  <c:v>442.64184293951558</c:v>
                </c:pt>
                <c:pt idx="385">
                  <c:v>444.28105156069267</c:v>
                </c:pt>
                <c:pt idx="386">
                  <c:v>445.9180054923084</c:v>
                </c:pt>
                <c:pt idx="387">
                  <c:v>447.55270839963089</c:v>
                </c:pt>
                <c:pt idx="388">
                  <c:v>449.18516393611139</c:v>
                </c:pt>
                <c:pt idx="389">
                  <c:v>450.81537574343383</c:v>
                </c:pt>
                <c:pt idx="390">
                  <c:v>452.44334745156408</c:v>
                </c:pt>
                <c:pt idx="391">
                  <c:v>454.06908267879896</c:v>
                </c:pt>
                <c:pt idx="392">
                  <c:v>455.69258503181499</c:v>
                </c:pt>
                <c:pt idx="393">
                  <c:v>457.31385810571675</c:v>
                </c:pt>
                <c:pt idx="394">
                  <c:v>458.93290548408532</c:v>
                </c:pt>
                <c:pt idx="395">
                  <c:v>460.54973073902602</c:v>
                </c:pt>
                <c:pt idx="396">
                  <c:v>462.16433743121632</c:v>
                </c:pt>
                <c:pt idx="397">
                  <c:v>463.77672910995318</c:v>
                </c:pt>
                <c:pt idx="398">
                  <c:v>465.38690931320019</c:v>
                </c:pt>
                <c:pt idx="399">
                  <c:v>466.99488156763482</c:v>
                </c:pt>
                <c:pt idx="400">
                  <c:v>468.60064938869476</c:v>
                </c:pt>
                <c:pt idx="401">
                  <c:v>484.5373552169861</c:v>
                </c:pt>
                <c:pt idx="402">
                  <c:v>500.25587373820281</c:v>
                </c:pt>
                <c:pt idx="403">
                  <c:v>515.75961202958024</c:v>
                </c:pt>
                <c:pt idx="404">
                  <c:v>531.05187081853285</c:v>
                </c:pt>
                <c:pt idx="405">
                  <c:v>546.13584874629419</c:v>
                </c:pt>
                <c:pt idx="406">
                  <c:v>561.01464641565417</c:v>
                </c:pt>
                <c:pt idx="407">
                  <c:v>575.69127023581461</c:v>
                </c:pt>
                <c:pt idx="408">
                  <c:v>590.16863607647304</c:v>
                </c:pt>
                <c:pt idx="409">
                  <c:v>604.44957274240414</c:v>
                </c:pt>
                <c:pt idx="410">
                  <c:v>618.53682527903663</c:v>
                </c:pt>
                <c:pt idx="411">
                  <c:v>632.43305811880964</c:v>
                </c:pt>
                <c:pt idx="412">
                  <c:v>646.14085807743413</c:v>
                </c:pt>
                <c:pt idx="413">
                  <c:v>659.66273720857907</c:v>
                </c:pt>
                <c:pt idx="414">
                  <c:v>673.00113552493804</c:v>
                </c:pt>
                <c:pt idx="415">
                  <c:v>686.15842359311364</c:v>
                </c:pt>
                <c:pt idx="416">
                  <c:v>699.13690500927601</c:v>
                </c:pt>
                <c:pt idx="417">
                  <c:v>711.93881876210423</c:v>
                </c:pt>
                <c:pt idx="418">
                  <c:v>724.56634148910859</c:v>
                </c:pt>
                <c:pt idx="419">
                  <c:v>737.02158963204602</c:v>
                </c:pt>
                <c:pt idx="420">
                  <c:v>749.30662149678597</c:v>
                </c:pt>
                <c:pt idx="421">
                  <c:v>761.42343922265263</c:v>
                </c:pt>
                <c:pt idx="422">
                  <c:v>773.37399066596174</c:v>
                </c:pt>
                <c:pt idx="423">
                  <c:v>785.16017120218453</c:v>
                </c:pt>
                <c:pt idx="424">
                  <c:v>796.78382545090335</c:v>
                </c:pt>
                <c:pt idx="425">
                  <c:v>808.24674892747692</c:v>
                </c:pt>
                <c:pt idx="426">
                  <c:v>819.55068962510074</c:v>
                </c:pt>
                <c:pt idx="427">
                  <c:v>830.69734953073157</c:v>
                </c:pt>
                <c:pt idx="428">
                  <c:v>841.68838607814541</c:v>
                </c:pt>
                <c:pt idx="429">
                  <c:v>852.5254135412074</c:v>
                </c:pt>
                <c:pt idx="430">
                  <c:v>863.21000437025816</c:v>
                </c:pt>
                <c:pt idx="431">
                  <c:v>873.74369047435675</c:v>
                </c:pt>
                <c:pt idx="432">
                  <c:v>884.12796445196409</c:v>
                </c:pt>
                <c:pt idx="433">
                  <c:v>894.36428077250957</c:v>
                </c:pt>
                <c:pt idx="434">
                  <c:v>904.4540569111474</c:v>
                </c:pt>
                <c:pt idx="435">
                  <c:v>914.39867443888159</c:v>
                </c:pt>
                <c:pt idx="436">
                  <c:v>924.19948007012295</c:v>
                </c:pt>
                <c:pt idx="437">
                  <c:v>933.85778666962688</c:v>
                </c:pt>
                <c:pt idx="438">
                  <c:v>943.37487422065897</c:v>
                </c:pt>
                <c:pt idx="439">
                  <c:v>952.75199075613625</c:v>
                </c:pt>
                <c:pt idx="440">
                  <c:v>961.99035325439979</c:v>
                </c:pt>
                <c:pt idx="441">
                  <c:v>971.09114850118908</c:v>
                </c:pt>
                <c:pt idx="442">
                  <c:v>980.0555339193055</c:v>
                </c:pt>
                <c:pt idx="443">
                  <c:v>988.88463836737697</c:v>
                </c:pt>
                <c:pt idx="444">
                  <c:v>997.57956290906418</c:v>
                </c:pt>
                <c:pt idx="445">
                  <c:v>1006.1413815539796</c:v>
                </c:pt>
                <c:pt idx="446">
                  <c:v>1014.5711419715279</c:v>
                </c:pt>
                <c:pt idx="447">
                  <c:v>1022.8698661788163</c:v>
                </c:pt>
                <c:pt idx="448">
                  <c:v>1031.0385512037253</c:v>
                </c:pt>
                <c:pt idx="449">
                  <c:v>1039.07816972418</c:v>
                </c:pt>
                <c:pt idx="450">
                  <c:v>1046.9896706846073</c:v>
                </c:pt>
                <c:pt idx="451">
                  <c:v>1054.7739798905216</c:v>
                </c:pt>
                <c:pt idx="452">
                  <c:v>1062.4320005821337</c:v>
                </c:pt>
                <c:pt idx="453">
                  <c:v>1069.9646139878364</c:v>
                </c:pt>
                <c:pt idx="454">
                  <c:v>1077.3726798583805</c:v>
                </c:pt>
                <c:pt idx="455">
                  <c:v>1084.657036982517</c:v>
                </c:pt>
                <c:pt idx="456">
                  <c:v>1091.8185036848474</c:v>
                </c:pt>
                <c:pt idx="457">
                  <c:v>1098.857878306588</c:v>
                </c:pt>
                <c:pt idx="458">
                  <c:v>1105.7759396699232</c:v>
                </c:pt>
                <c:pt idx="459">
                  <c:v>1112.573447526597</c:v>
                </c:pt>
                <c:pt idx="460">
                  <c:v>1119.251142991357</c:v>
                </c:pt>
                <c:pt idx="461">
                  <c:v>1125.8097489608454</c:v>
                </c:pt>
                <c:pt idx="462">
                  <c:v>1132.2499705185012</c:v>
                </c:pt>
                <c:pt idx="463">
                  <c:v>1138.5724953260212</c:v>
                </c:pt>
                <c:pt idx="464">
                  <c:v>1144.7779940018963</c:v>
                </c:pt>
                <c:pt idx="465">
                  <c:v>1150.8671204875293</c:v>
                </c:pt>
                <c:pt idx="466">
                  <c:v>1156.8405124014125</c:v>
                </c:pt>
                <c:pt idx="467">
                  <c:v>1162.6987913818325</c:v>
                </c:pt>
                <c:pt idx="468">
                  <c:v>1168.4425634185473</c:v>
                </c:pt>
                <c:pt idx="469">
                  <c:v>1174.0724191738689</c:v>
                </c:pt>
                <c:pt idx="470">
                  <c:v>1179.5889342935711</c:v>
                </c:pt>
                <c:pt idx="471">
                  <c:v>1184.9926697080248</c:v>
                </c:pt>
                <c:pt idx="472">
                  <c:v>1190.2841719239559</c:v>
                </c:pt>
                <c:pt idx="473">
                  <c:v>1195.4639733072095</c:v>
                </c:pt>
                <c:pt idx="474">
                  <c:v>1200.5325923568921</c:v>
                </c:pt>
                <c:pt idx="475">
                  <c:v>1205.4905339712577</c:v>
                </c:pt>
                <c:pt idx="476">
                  <c:v>1210.3382897056972</c:v>
                </c:pt>
                <c:pt idx="477">
                  <c:v>1215.0763380231829</c:v>
                </c:pt>
                <c:pt idx="478">
                  <c:v>1219.7051445375166</c:v>
                </c:pt>
                <c:pt idx="479">
                  <c:v>1224.2251622497281</c:v>
                </c:pt>
                <c:pt idx="480">
                  <c:v>1228.6368317779668</c:v>
                </c:pt>
                <c:pt idx="481">
                  <c:v>1232.9405815812306</c:v>
                </c:pt>
                <c:pt idx="482">
                  <c:v>1237.1368281772795</c:v>
                </c:pt>
                <c:pt idx="483">
                  <c:v>1241.2259763550812</c:v>
                </c:pt>
                <c:pt idx="484">
                  <c:v>1245.2084193821431</c:v>
                </c:pt>
                <c:pt idx="485">
                  <c:v>1249.084539207093</c:v>
                </c:pt>
                <c:pt idx="486">
                  <c:v>1252.8547066578781</c:v>
                </c:pt>
                <c:pt idx="487">
                  <c:v>1256.5192816359636</c:v>
                </c:pt>
                <c:pt idx="488">
                  <c:v>1260.0786133069264</c:v>
                </c:pt>
                <c:pt idx="489">
                  <c:v>1263.5330402878558</c:v>
                </c:pt>
                <c:pt idx="490">
                  <c:v>1266.8828908319911</c:v>
                </c:pt>
                <c:pt idx="491">
                  <c:v>1270.1284830110469</c:v>
                </c:pt>
                <c:pt idx="492">
                  <c:v>1273.2701248957037</c:v>
                </c:pt>
                <c:pt idx="493">
                  <c:v>1276.3081147347671</c:v>
                </c:pt>
                <c:pt idx="494">
                  <c:v>1279.2427411335311</c:v>
                </c:pt>
                <c:pt idx="495">
                  <c:v>1282.0742832319133</c:v>
                </c:pt>
                <c:pt idx="496">
                  <c:v>1284.8030108829682</c:v>
                </c:pt>
                <c:pt idx="497">
                  <c:v>1287.4291848324269</c:v>
                </c:pt>
                <c:pt idx="498">
                  <c:v>1289.9530568999501</c:v>
                </c:pt>
                <c:pt idx="499">
                  <c:v>1292.3748701628324</c:v>
                </c:pt>
                <c:pt idx="500">
                  <c:v>1294.6948591429405</c:v>
                </c:pt>
                <c:pt idx="501">
                  <c:v>1296.9132499977168</c:v>
                </c:pt>
                <c:pt idx="502">
                  <c:v>1299.0302607161311</c:v>
                </c:pt>
                <c:pt idx="503">
                  <c:v>1301.0461013205079</c:v>
                </c:pt>
                <c:pt idx="504">
                  <c:v>1302.9609740752041</c:v>
                </c:pt>
                <c:pt idx="505">
                  <c:v>1304.7750737031483</c:v>
                </c:pt>
                <c:pt idx="506">
                  <c:v>1306.4885876112862</c:v>
                </c:pt>
                <c:pt idx="507">
                  <c:v>1308.1016961259925</c:v>
                </c:pt>
                <c:pt idx="508">
                  <c:v>1309.6145727395192</c:v>
                </c:pt>
                <c:pt idx="509">
                  <c:v>1311.0273843685288</c:v>
                </c:pt>
                <c:pt idx="510">
                  <c:v>1312.3402916257264</c:v>
                </c:pt>
                <c:pt idx="511">
                  <c:v>1313.553449105535</c:v>
                </c:pt>
                <c:pt idx="512">
                  <c:v>1314.6670056846576</c:v>
                </c:pt>
                <c:pt idx="513">
                  <c:v>1315.6811048382331</c:v>
                </c:pt>
                <c:pt idx="514">
                  <c:v>1316.5958849721112</c:v>
                </c:pt>
                <c:pt idx="515">
                  <c:v>1317.4114797715572</c:v>
                </c:pt>
                <c:pt idx="516">
                  <c:v>1318.1280185664259</c:v>
                </c:pt>
                <c:pt idx="517">
                  <c:v>1318.7456267125519</c:v>
                </c:pt>
                <c:pt idx="518">
                  <c:v>1319.2644259887579</c:v>
                </c:pt>
                <c:pt idx="519">
                  <c:v>1319.6845350085255</c:v>
                </c:pt>
                <c:pt idx="520">
                  <c:v>1320.0060696449966</c:v>
                </c:pt>
                <c:pt idx="521">
                  <c:v>1320.2291434675931</c:v>
                </c:pt>
                <c:pt idx="522">
                  <c:v>1320.353868188186</c:v>
                </c:pt>
                <c:pt idx="523">
                  <c:v>1320.3803541144161</c:v>
                </c:pt>
                <c:pt idx="524">
                  <c:v>1320.3087106074956</c:v>
                </c:pt>
                <c:pt idx="525">
                  <c:v>1320.1390465416036</c:v>
                </c:pt>
                <c:pt idx="526">
                  <c:v>1319.8714707618672</c:v>
                </c:pt>
                <c:pt idx="527">
                  <c:v>1319.5060925378662</c:v>
                </c:pt>
                <c:pt idx="528">
                  <c:v>1319.0430220096478</c:v>
                </c:pt>
                <c:pt idx="529">
                  <c:v>1318.4823706233703</c:v>
                </c:pt>
                <c:pt idx="530">
                  <c:v>1317.8242515539021</c:v>
                </c:pt>
                <c:pt idx="531">
                  <c:v>1317.0687801119784</c:v>
                </c:pt>
                <c:pt idx="532">
                  <c:v>1316.2160741338528</c:v>
                </c:pt>
                <c:pt idx="533">
                  <c:v>1315.2662543517329</c:v>
                </c:pt>
                <c:pt idx="534">
                  <c:v>1314.2194447436773</c:v>
                </c:pt>
                <c:pt idx="535">
                  <c:v>1313.075772862004</c:v>
                </c:pt>
                <c:pt idx="536">
                  <c:v>1311.8353701396254</c:v>
                </c:pt>
                <c:pt idx="537">
                  <c:v>1310.4983721740659</c:v>
                </c:pt>
                <c:pt idx="538">
                  <c:v>1309.0649189892172</c:v>
                </c:pt>
                <c:pt idx="539">
                  <c:v>1307.5351552751488</c:v>
                </c:pt>
                <c:pt idx="540">
                  <c:v>1305.9092306065136</c:v>
                </c:pt>
                <c:pt idx="541">
                  <c:v>1304.187299640261</c:v>
                </c:pt>
                <c:pt idx="542">
                  <c:v>1302.3695222935057</c:v>
                </c:pt>
                <c:pt idx="543">
                  <c:v>1300.4560639024967</c:v>
                </c:pt>
                <c:pt idx="544">
                  <c:v>1298.447095363696</c:v>
                </c:pt>
                <c:pt idx="545">
                  <c:v>1296.3427932580064</c:v>
                </c:pt>
                <c:pt idx="546">
                  <c:v>1294.1433399591986</c:v>
                </c:pt>
                <c:pt idx="547">
                  <c:v>1291.8489237275808</c:v>
                </c:pt>
                <c:pt idx="548">
                  <c:v>1289.4597387899216</c:v>
                </c:pt>
                <c:pt idx="549">
                  <c:v>1286.9759854066065</c:v>
                </c:pt>
                <c:pt idx="550">
                  <c:v>1284.3978699269585</c:v>
                </c:pt>
                <c:pt idx="551">
                  <c:v>1281.7256048336035</c:v>
                </c:pt>
                <c:pt idx="552">
                  <c:v>1278.9594087767091</c:v>
                </c:pt>
                <c:pt idx="553">
                  <c:v>1276.0995065988664</c:v>
                </c:pt>
                <c:pt idx="554">
                  <c:v>1273.1461293513332</c:v>
                </c:pt>
                <c:pt idx="555">
                  <c:v>1270.0995143023015</c:v>
                </c:pt>
                <c:pt idx="556">
                  <c:v>1266.9599049377982</c:v>
                </c:pt>
                <c:pt idx="557">
                  <c:v>1263.7275509557846</c:v>
                </c:pt>
                <c:pt idx="558">
                  <c:v>1260.402708253966</c:v>
                </c:pt>
                <c:pt idx="559">
                  <c:v>1256.985638911787</c:v>
                </c:pt>
                <c:pt idx="560">
                  <c:v>1253.4766111670431</c:v>
                </c:pt>
                <c:pt idx="561">
                  <c:v>1249.8758993875042</c:v>
                </c:pt>
                <c:pt idx="562">
                  <c:v>1246.1837840379112</c:v>
                </c:pt>
                <c:pt idx="563">
                  <c:v>1242.4005516426766</c:v>
                </c:pt>
                <c:pt idx="564">
                  <c:v>1238.5264947445919</c:v>
                </c:pt>
                <c:pt idx="565">
                  <c:v>1234.5619118598161</c:v>
                </c:pt>
                <c:pt idx="566">
                  <c:v>1230.5071074294024</c:v>
                </c:pt>
                <c:pt idx="567">
                  <c:v>1226.3623917675927</c:v>
                </c:pt>
                <c:pt idx="568">
                  <c:v>1222.1280810070966</c:v>
                </c:pt>
                <c:pt idx="569">
                  <c:v>1217.8044970415481</c:v>
                </c:pt>
                <c:pt idx="570">
                  <c:v>1213.3919674653241</c:v>
                </c:pt>
                <c:pt idx="571">
                  <c:v>1208.8908255108922</c:v>
                </c:pt>
                <c:pt idx="572">
                  <c:v>1204.3014099838413</c:v>
                </c:pt>
                <c:pt idx="573">
                  <c:v>1199.6240651957401</c:v>
                </c:pt>
                <c:pt idx="574">
                  <c:v>1194.8591408949578</c:v>
                </c:pt>
                <c:pt idx="575">
                  <c:v>1190.0069921955712</c:v>
                </c:pt>
                <c:pt idx="576">
                  <c:v>1185.067979504475</c:v>
                </c:pt>
                <c:pt idx="577">
                  <c:v>1180.0424684468053</c:v>
                </c:pt>
                <c:pt idx="578">
                  <c:v>1174.9308297897787</c:v>
                </c:pt>
                <c:pt idx="579">
                  <c:v>1169.7334393650453</c:v>
                </c:pt>
                <c:pt idx="580">
                  <c:v>1164.4506779896442</c:v>
                </c:pt>
                <c:pt idx="581">
                  <c:v>1159.0829313856516</c:v>
                </c:pt>
                <c:pt idx="582">
                  <c:v>1153.6305900986019</c:v>
                </c:pt>
                <c:pt idx="583">
                  <c:v>1148.0940494147617</c:v>
                </c:pt>
                <c:pt idx="584">
                  <c:v>1142.4737092773291</c:v>
                </c:pt>
                <c:pt idx="585">
                  <c:v>1136.7699742016325</c:v>
                </c:pt>
                <c:pt idx="586">
                  <c:v>1130.9832531893965</c:v>
                </c:pt>
                <c:pt idx="587">
                  <c:v>1125.1139596421397</c:v>
                </c:pt>
                <c:pt idx="588">
                  <c:v>1119.16251127377</c:v>
                </c:pt>
                <c:pt idx="589">
                  <c:v>1113.1293300224359</c:v>
                </c:pt>
                <c:pt idx="590">
                  <c:v>1107.0148419616958</c:v>
                </c:pt>
                <c:pt idx="591">
                  <c:v>1100.8194772110592</c:v>
                </c:pt>
                <c:pt idx="592">
                  <c:v>1094.5436698459571</c:v>
                </c:pt>
                <c:pt idx="593">
                  <c:v>1088.1878578071955</c:v>
                </c:pt>
                <c:pt idx="594">
                  <c:v>1081.752482809942</c:v>
                </c:pt>
                <c:pt idx="595">
                  <c:v>1075.2379902522982</c:v>
                </c:pt>
                <c:pt idx="596">
                  <c:v>1068.6448291235065</c:v>
                </c:pt>
                <c:pt idx="597">
                  <c:v>1061.9734519118388</c:v>
                </c:pt>
                <c:pt idx="598">
                  <c:v>1055.2243145122134</c:v>
                </c:pt>
                <c:pt idx="599">
                  <c:v>1048.3978761335882</c:v>
                </c:pt>
                <c:pt idx="600">
                  <c:v>1041.4945992061714</c:v>
                </c:pt>
                <c:pt idx="601">
                  <c:v>1034.5149492884957</c:v>
                </c:pt>
                <c:pt idx="602">
                  <c:v>1027.4593949743964</c:v>
                </c:pt>
                <c:pt idx="603">
                  <c:v>1020.3284077999373</c:v>
                </c:pt>
                <c:pt idx="604">
                  <c:v>1013.1224621503223</c:v>
                </c:pt>
                <c:pt idx="605">
                  <c:v>1005.8420351668345</c:v>
                </c:pt>
                <c:pt idx="606">
                  <c:v>998.48760665383986</c:v>
                </c:pt>
                <c:pt idx="607">
                  <c:v>991.05965898589432</c:v>
                </c:pt>
                <c:pt idx="608">
                  <c:v>983.55867701499142</c:v>
                </c:pt>
                <c:pt idx="609">
                  <c:v>975.98514797798543</c:v>
                </c:pt>
                <c:pt idx="610">
                  <c:v>968.33956140422731</c:v>
                </c:pt>
                <c:pt idx="611">
                  <c:v>960.62240902344593</c:v>
                </c:pt>
                <c:pt idx="612">
                  <c:v>952.83418467391016</c:v>
                </c:pt>
                <c:pt idx="613">
                  <c:v>944.97538421090348</c:v>
                </c:pt>
                <c:pt idx="614">
                  <c:v>937.04650541554406</c:v>
                </c:pt>
                <c:pt idx="615">
                  <c:v>929.04804790398157</c:v>
                </c:pt>
                <c:pt idx="616">
                  <c:v>920.98051303700117</c:v>
                </c:pt>
                <c:pt idx="617">
                  <c:v>912.84440383006529</c:v>
                </c:pt>
                <c:pt idx="618">
                  <c:v>904.64022486382123</c:v>
                </c:pt>
                <c:pt idx="619">
                  <c:v>896.36848219510432</c:v>
                </c:pt>
                <c:pt idx="620">
                  <c:v>888.02968326846315</c:v>
                </c:pt>
                <c:pt idx="621">
                  <c:v>879.62433682823439</c:v>
                </c:pt>
                <c:pt idx="622">
                  <c:v>871.15295283119337</c:v>
                </c:pt>
                <c:pt idx="623">
                  <c:v>862.6160423598061</c:v>
                </c:pt>
                <c:pt idx="624">
                  <c:v>854.01411753610648</c:v>
                </c:pt>
                <c:pt idx="625">
                  <c:v>845.34769143622407</c:v>
                </c:pt>
                <c:pt idx="626">
                  <c:v>836.61727800558447</c:v>
                </c:pt>
                <c:pt idx="627">
                  <c:v>827.82339197480542</c:v>
                </c:pt>
                <c:pt idx="628">
                  <c:v>818.9665487763109</c:v>
                </c:pt>
                <c:pt idx="629">
                  <c:v>810.04726446168286</c:v>
                </c:pt>
                <c:pt idx="630">
                  <c:v>801.06605561977267</c:v>
                </c:pt>
                <c:pt idx="631">
                  <c:v>792.02343929559083</c:v>
                </c:pt>
                <c:pt idx="632">
                  <c:v>782.91993290999437</c:v>
                </c:pt>
                <c:pt idx="633">
                  <c:v>773.75605418018984</c:v>
                </c:pt>
                <c:pt idx="634">
                  <c:v>764.53232104106974</c:v>
                </c:pt>
                <c:pt idx="635">
                  <c:v>755.24925156739926</c:v>
                </c:pt>
                <c:pt idx="636">
                  <c:v>745.90736389686901</c:v>
                </c:pt>
                <c:pt idx="637">
                  <c:v>736.50717615402993</c:v>
                </c:pt>
                <c:pt idx="638">
                  <c:v>727.0492063751243</c:v>
                </c:pt>
                <c:pt idx="639">
                  <c:v>717.53397243382778</c:v>
                </c:pt>
                <c:pt idx="640">
                  <c:v>707.96199196791542</c:v>
                </c:pt>
                <c:pt idx="641">
                  <c:v>698.33378230686435</c:v>
                </c:pt>
                <c:pt idx="642">
                  <c:v>688.64986040040503</c:v>
                </c:pt>
                <c:pt idx="643">
                  <c:v>678.91074274803361</c:v>
                </c:pt>
                <c:pt idx="644">
                  <c:v>669.11694532949457</c:v>
                </c:pt>
                <c:pt idx="645">
                  <c:v>659.26898353624483</c:v>
                </c:pt>
                <c:pt idx="646">
                  <c:v>649.36737210390879</c:v>
                </c:pt>
                <c:pt idx="647">
                  <c:v>639.4126250457324</c:v>
                </c:pt>
                <c:pt idx="648">
                  <c:v>629.40525558704519</c:v>
                </c:pt>
                <c:pt idx="649">
                  <c:v>619.34577610073791</c:v>
                </c:pt>
                <c:pt idx="650">
                  <c:v>609.23469804376191</c:v>
                </c:pt>
                <c:pt idx="651">
                  <c:v>599.07253189465814</c:v>
                </c:pt>
                <c:pt idx="652">
                  <c:v>588.85978709211997</c:v>
                </c:pt>
                <c:pt idx="653">
                  <c:v>578.59697197459639</c:v>
                </c:pt>
                <c:pt idx="654">
                  <c:v>568.28459372093903</c:v>
                </c:pt>
                <c:pt idx="655">
                  <c:v>557.92315829209849</c:v>
                </c:pt>
                <c:pt idx="656">
                  <c:v>547.51317037387241</c:v>
                </c:pt>
                <c:pt idx="657">
                  <c:v>537.05513332070825</c:v>
                </c:pt>
                <c:pt idx="658">
                  <c:v>526.54954910056426</c:v>
                </c:pt>
                <c:pt idx="659">
                  <c:v>515.99691824082959</c:v>
                </c:pt>
                <c:pt idx="660">
                  <c:v>505.3977397753049</c:v>
                </c:pt>
                <c:pt idx="661">
                  <c:v>494.75251119224538</c:v>
                </c:pt>
                <c:pt idx="662">
                  <c:v>484.06172838346527</c:v>
                </c:pt>
                <c:pt idx="663">
                  <c:v>473.32588559450471</c:v>
                </c:pt>
                <c:pt idx="664">
                  <c:v>462.54547537585825</c:v>
                </c:pt>
                <c:pt idx="665">
                  <c:v>451.72098853526313</c:v>
                </c:pt>
                <c:pt idx="666">
                  <c:v>440.85291409104718</c:v>
                </c:pt>
                <c:pt idx="667">
                  <c:v>429.94173922653323</c:v>
                </c:pt>
                <c:pt idx="668">
                  <c:v>418.98794924549833</c:v>
                </c:pt>
                <c:pt idx="669">
                  <c:v>407.99202752868462</c:v>
                </c:pt>
                <c:pt idx="670">
                  <c:v>396.95445549135894</c:v>
                </c:pt>
                <c:pt idx="671">
                  <c:v>385.87571254191715</c:v>
                </c:pt>
                <c:pt idx="672">
                  <c:v>374.75627604152947</c:v>
                </c:pt>
                <c:pt idx="673">
                  <c:v>363.59662126482249</c:v>
                </c:pt>
                <c:pt idx="674">
                  <c:v>352.39722136159259</c:v>
                </c:pt>
                <c:pt idx="675">
                  <c:v>341.15854731954641</c:v>
                </c:pt>
                <c:pt idx="676">
                  <c:v>329.88106792806207</c:v>
                </c:pt>
                <c:pt idx="677">
                  <c:v>318.56524974296576</c:v>
                </c:pt>
                <c:pt idx="678">
                  <c:v>307.21155705231774</c:v>
                </c:pt>
                <c:pt idx="679">
                  <c:v>295.82045184320089</c:v>
                </c:pt>
                <c:pt idx="680">
                  <c:v>284.39239376950491</c:v>
                </c:pt>
                <c:pt idx="681">
                  <c:v>272.92784012069984</c:v>
                </c:pt>
                <c:pt idx="682">
                  <c:v>261.42724579159079</c:v>
                </c:pt>
                <c:pt idx="683">
                  <c:v>249.89106325304641</c:v>
                </c:pt>
                <c:pt idx="684">
                  <c:v>238.31974252369366</c:v>
                </c:pt>
                <c:pt idx="685">
                  <c:v>226.71373114257014</c:v>
                </c:pt>
                <c:pt idx="686">
                  <c:v>215.07347414272584</c:v>
                </c:pt>
                <c:pt idx="687">
                  <c:v>203.39941402576582</c:v>
                </c:pt>
                <c:pt idx="688">
                  <c:v>191.69199073732463</c:v>
                </c:pt>
                <c:pt idx="689">
                  <c:v>179.95164164346374</c:v>
                </c:pt>
                <c:pt idx="690">
                  <c:v>168.17880150798243</c:v>
                </c:pt>
                <c:pt idx="691">
                  <c:v>156.37390247063294</c:v>
                </c:pt>
                <c:pt idx="692">
                  <c:v>144.53737402622997</c:v>
                </c:pt>
                <c:pt idx="693">
                  <c:v>132.66964300464488</c:v>
                </c:pt>
                <c:pt idx="694">
                  <c:v>120.77113355167458</c:v>
                </c:pt>
                <c:pt idx="695">
                  <c:v>108.84226711077484</c:v>
                </c:pt>
                <c:pt idx="696">
                  <c:v>96.883462405647876</c:v>
                </c:pt>
                <c:pt idx="697">
                  <c:v>84.895135423673707</c:v>
                </c:pt>
                <c:pt idx="698">
                  <c:v>72.87769940017472</c:v>
                </c:pt>
                <c:pt idx="699">
                  <c:v>60.8315648035028</c:v>
                </c:pt>
                <c:pt idx="700">
                  <c:v>48.757139320938151</c:v>
                </c:pt>
                <c:pt idx="701">
                  <c:v>36.654827845389001</c:v>
                </c:pt>
                <c:pt idx="702">
                  <c:v>24.525032462881157</c:v>
                </c:pt>
                <c:pt idx="703">
                  <c:v>12.368152440826327</c:v>
                </c:pt>
                <c:pt idx="704">
                  <c:v>0.18458421705803296</c:v>
                </c:pt>
                <c:pt idx="705">
                  <c:v>-12.025278610376066</c:v>
                </c:pt>
                <c:pt idx="706">
                  <c:v>-12.037501535316006</c:v>
                </c:pt>
                <c:pt idx="707">
                  <c:v>-12.049724485964946</c:v>
                </c:pt>
                <c:pt idx="708">
                  <c:v>-12.061947462322502</c:v>
                </c:pt>
                <c:pt idx="709">
                  <c:v>-12.074170464388288</c:v>
                </c:pt>
                <c:pt idx="710">
                  <c:v>-12.086393492161919</c:v>
                </c:pt>
                <c:pt idx="711">
                  <c:v>-12.098616545643008</c:v>
                </c:pt>
                <c:pt idx="712">
                  <c:v>-12.11083962483117</c:v>
                </c:pt>
                <c:pt idx="713">
                  <c:v>-12.123062729726019</c:v>
                </c:pt>
                <c:pt idx="714">
                  <c:v>-12.135285860327171</c:v>
                </c:pt>
                <c:pt idx="715">
                  <c:v>-12.147509016634238</c:v>
                </c:pt>
                <c:pt idx="716">
                  <c:v>-12.159732198646838</c:v>
                </c:pt>
                <c:pt idx="717">
                  <c:v>-12.171955406364582</c:v>
                </c:pt>
                <c:pt idx="718">
                  <c:v>-12.184178639787085</c:v>
                </c:pt>
                <c:pt idx="719">
                  <c:v>-12.196401898913962</c:v>
                </c:pt>
                <c:pt idx="720">
                  <c:v>-12.208625183744827</c:v>
                </c:pt>
                <c:pt idx="721">
                  <c:v>-12.220848494279295</c:v>
                </c:pt>
                <c:pt idx="722">
                  <c:v>-12.23307183051698</c:v>
                </c:pt>
                <c:pt idx="723">
                  <c:v>-12.245295192457498</c:v>
                </c:pt>
                <c:pt idx="724">
                  <c:v>-12.257518580100461</c:v>
                </c:pt>
                <c:pt idx="725">
                  <c:v>-12.269741993445486</c:v>
                </c:pt>
                <c:pt idx="726">
                  <c:v>-12.281965432492184</c:v>
                </c:pt>
                <c:pt idx="727">
                  <c:v>-12.294188897240172</c:v>
                </c:pt>
                <c:pt idx="728">
                  <c:v>-12.306412387689063</c:v>
                </c:pt>
                <c:pt idx="729">
                  <c:v>-12.318635903838473</c:v>
                </c:pt>
                <c:pt idx="730">
                  <c:v>-12.330859445688017</c:v>
                </c:pt>
                <c:pt idx="731">
                  <c:v>-12.343083013237306</c:v>
                </c:pt>
                <c:pt idx="732">
                  <c:v>-12.355306606485957</c:v>
                </c:pt>
                <c:pt idx="733">
                  <c:v>-12.367530225433585</c:v>
                </c:pt>
                <c:pt idx="734">
                  <c:v>-12.379753870079803</c:v>
                </c:pt>
                <c:pt idx="735">
                  <c:v>-12.391977540424225</c:v>
                </c:pt>
                <c:pt idx="736">
                  <c:v>-12.404201236466468</c:v>
                </c:pt>
                <c:pt idx="737">
                  <c:v>-12.416424958206145</c:v>
                </c:pt>
                <c:pt idx="738">
                  <c:v>-12.428648705642869</c:v>
                </c:pt>
                <c:pt idx="739">
                  <c:v>-12.440872478776257</c:v>
                </c:pt>
                <c:pt idx="740">
                  <c:v>-12.453096277605923</c:v>
                </c:pt>
                <c:pt idx="741">
                  <c:v>-12.46532010213148</c:v>
                </c:pt>
                <c:pt idx="742">
                  <c:v>-12.477543952352544</c:v>
                </c:pt>
                <c:pt idx="743">
                  <c:v>-12.489767828268729</c:v>
                </c:pt>
                <c:pt idx="744">
                  <c:v>-12.501991729879649</c:v>
                </c:pt>
                <c:pt idx="745">
                  <c:v>-12.514215657184918</c:v>
                </c:pt>
                <c:pt idx="746">
                  <c:v>-12.526439610184152</c:v>
                </c:pt>
                <c:pt idx="747">
                  <c:v>-12.538663588876965</c:v>
                </c:pt>
                <c:pt idx="748">
                  <c:v>-12.550887593262971</c:v>
                </c:pt>
                <c:pt idx="749">
                  <c:v>-12.563111623341785</c:v>
                </c:pt>
                <c:pt idx="750">
                  <c:v>-12.575335679113021</c:v>
                </c:pt>
                <c:pt idx="751">
                  <c:v>-12.587559760576294</c:v>
                </c:pt>
                <c:pt idx="752">
                  <c:v>-12.599783867731217</c:v>
                </c:pt>
                <c:pt idx="753">
                  <c:v>-12.612008000577406</c:v>
                </c:pt>
                <c:pt idx="754">
                  <c:v>-12.624232159114475</c:v>
                </c:pt>
                <c:pt idx="755">
                  <c:v>-12.63645634334204</c:v>
                </c:pt>
                <c:pt idx="756">
                  <c:v>-12.648680553259714</c:v>
                </c:pt>
                <c:pt idx="757">
                  <c:v>-12.660904788867112</c:v>
                </c:pt>
                <c:pt idx="758">
                  <c:v>-12.673129050163849</c:v>
                </c:pt>
                <c:pt idx="759">
                  <c:v>-12.685353337149539</c:v>
                </c:pt>
                <c:pt idx="760">
                  <c:v>-12.697577649823796</c:v>
                </c:pt>
                <c:pt idx="761">
                  <c:v>-12.709801988186234</c:v>
                </c:pt>
                <c:pt idx="762">
                  <c:v>-12.722026352236469</c:v>
                </c:pt>
                <c:pt idx="763">
                  <c:v>-12.734250741974115</c:v>
                </c:pt>
                <c:pt idx="764">
                  <c:v>-12.746475157398788</c:v>
                </c:pt>
                <c:pt idx="765">
                  <c:v>-12.7586995985101</c:v>
                </c:pt>
                <c:pt idx="766">
                  <c:v>-12.770924065307668</c:v>
                </c:pt>
                <c:pt idx="767">
                  <c:v>-12.783148557791105</c:v>
                </c:pt>
                <c:pt idx="768">
                  <c:v>-12.795373075960025</c:v>
                </c:pt>
                <c:pt idx="769">
                  <c:v>-12.807597619814045</c:v>
                </c:pt>
                <c:pt idx="770">
                  <c:v>-12.819822189352777</c:v>
                </c:pt>
                <c:pt idx="771">
                  <c:v>-12.832046784575837</c:v>
                </c:pt>
                <c:pt idx="772">
                  <c:v>-12.844271405482839</c:v>
                </c:pt>
                <c:pt idx="773">
                  <c:v>-12.856496052073398</c:v>
                </c:pt>
                <c:pt idx="774">
                  <c:v>-12.868720724347128</c:v>
                </c:pt>
                <c:pt idx="775">
                  <c:v>-12.880945422303643</c:v>
                </c:pt>
                <c:pt idx="776">
                  <c:v>-12.893170145942559</c:v>
                </c:pt>
                <c:pt idx="777">
                  <c:v>-12.905394895263489</c:v>
                </c:pt>
                <c:pt idx="778">
                  <c:v>-12.917619670266049</c:v>
                </c:pt>
                <c:pt idx="779">
                  <c:v>-12.929844470949853</c:v>
                </c:pt>
                <c:pt idx="780">
                  <c:v>-12.942069297314516</c:v>
                </c:pt>
                <c:pt idx="781">
                  <c:v>-12.954294149359653</c:v>
                </c:pt>
                <c:pt idx="782">
                  <c:v>-12.966519027084876</c:v>
                </c:pt>
                <c:pt idx="783">
                  <c:v>-12.978743930489804</c:v>
                </c:pt>
                <c:pt idx="784">
                  <c:v>-12.990968859574048</c:v>
                </c:pt>
                <c:pt idx="785">
                  <c:v>-13.003193814337225</c:v>
                </c:pt>
                <c:pt idx="786">
                  <c:v>-13.015418794778947</c:v>
                </c:pt>
                <c:pt idx="787">
                  <c:v>-13.027643800898831</c:v>
                </c:pt>
                <c:pt idx="788">
                  <c:v>-13.03986883269649</c:v>
                </c:pt>
                <c:pt idx="789">
                  <c:v>-13.052093890171539</c:v>
                </c:pt>
                <c:pt idx="790">
                  <c:v>-13.064318973323592</c:v>
                </c:pt>
                <c:pt idx="791">
                  <c:v>-13.076544082152266</c:v>
                </c:pt>
                <c:pt idx="792">
                  <c:v>-13.088769216657173</c:v>
                </c:pt>
                <c:pt idx="793">
                  <c:v>-13.10099437683793</c:v>
                </c:pt>
                <c:pt idx="794">
                  <c:v>-13.11321956269415</c:v>
                </c:pt>
                <c:pt idx="795">
                  <c:v>-13.125444774225448</c:v>
                </c:pt>
                <c:pt idx="796">
                  <c:v>-13.137670011431439</c:v>
                </c:pt>
                <c:pt idx="797">
                  <c:v>-13.149895274311737</c:v>
                </c:pt>
                <c:pt idx="798">
                  <c:v>-13.162120562865956</c:v>
                </c:pt>
                <c:pt idx="799">
                  <c:v>-13.174345877093712</c:v>
                </c:pt>
                <c:pt idx="800">
                  <c:v>-13.186571216994619</c:v>
                </c:pt>
                <c:pt idx="801">
                  <c:v>-13.19879658256829</c:v>
                </c:pt>
                <c:pt idx="802">
                  <c:v>-13.211021973814344</c:v>
                </c:pt>
                <c:pt idx="803">
                  <c:v>-13.223247390732391</c:v>
                </c:pt>
                <c:pt idx="804">
                  <c:v>-13.235472833322049</c:v>
                </c:pt>
                <c:pt idx="805">
                  <c:v>-13.247698301582931</c:v>
                </c:pt>
                <c:pt idx="806">
                  <c:v>-13.259923795514652</c:v>
                </c:pt>
                <c:pt idx="807">
                  <c:v>-13.272149315116827</c:v>
                </c:pt>
                <c:pt idx="808">
                  <c:v>-13.284374860389072</c:v>
                </c:pt>
                <c:pt idx="809">
                  <c:v>-13.296600431330999</c:v>
                </c:pt>
                <c:pt idx="810">
                  <c:v>-13.308826027942224</c:v>
                </c:pt>
                <c:pt idx="811">
                  <c:v>-13.321051650222362</c:v>
                </c:pt>
                <c:pt idx="812">
                  <c:v>-13.333277298171026</c:v>
                </c:pt>
                <c:pt idx="813">
                  <c:v>-13.345502971787832</c:v>
                </c:pt>
                <c:pt idx="814">
                  <c:v>-13.357728671072396</c:v>
                </c:pt>
                <c:pt idx="815">
                  <c:v>-13.36995439602433</c:v>
                </c:pt>
                <c:pt idx="816">
                  <c:v>-13.382180146643249</c:v>
                </c:pt>
                <c:pt idx="817">
                  <c:v>-13.394405922928769</c:v>
                </c:pt>
                <c:pt idx="818">
                  <c:v>-13.406631724880505</c:v>
                </c:pt>
                <c:pt idx="819">
                  <c:v>-13.418857552498071</c:v>
                </c:pt>
                <c:pt idx="820">
                  <c:v>-13.431083405781083</c:v>
                </c:pt>
                <c:pt idx="821">
                  <c:v>-13.443309284729153</c:v>
                </c:pt>
                <c:pt idx="822">
                  <c:v>-13.455535189341898</c:v>
                </c:pt>
                <c:pt idx="823">
                  <c:v>-13.467761119618931</c:v>
                </c:pt>
                <c:pt idx="824">
                  <c:v>-13.479987075559867</c:v>
                </c:pt>
                <c:pt idx="825">
                  <c:v>-13.492213057164323</c:v>
                </c:pt>
                <c:pt idx="826">
                  <c:v>-13.50443906443191</c:v>
                </c:pt>
                <c:pt idx="827">
                  <c:v>-13.516665097362246</c:v>
                </c:pt>
                <c:pt idx="828">
                  <c:v>-13.528891155954943</c:v>
                </c:pt>
                <c:pt idx="829">
                  <c:v>-13.541117240209617</c:v>
                </c:pt>
                <c:pt idx="830">
                  <c:v>-13.553343350125884</c:v>
                </c:pt>
                <c:pt idx="831">
                  <c:v>-13.565569485703357</c:v>
                </c:pt>
                <c:pt idx="832">
                  <c:v>-13.577795646941652</c:v>
                </c:pt>
                <c:pt idx="833">
                  <c:v>-13.590021833840384</c:v>
                </c:pt>
                <c:pt idx="834">
                  <c:v>-13.602248046399165</c:v>
                </c:pt>
                <c:pt idx="835">
                  <c:v>-13.614474284617613</c:v>
                </c:pt>
                <c:pt idx="836">
                  <c:v>-13.626700548495341</c:v>
                </c:pt>
                <c:pt idx="837">
                  <c:v>-13.638926838031963</c:v>
                </c:pt>
                <c:pt idx="838">
                  <c:v>-13.651153153227096</c:v>
                </c:pt>
                <c:pt idx="839">
                  <c:v>-13.663379494080353</c:v>
                </c:pt>
                <c:pt idx="840">
                  <c:v>-13.67560586059135</c:v>
                </c:pt>
                <c:pt idx="841">
                  <c:v>-13.687832252759701</c:v>
                </c:pt>
                <c:pt idx="842">
                  <c:v>-13.700058670585021</c:v>
                </c:pt>
                <c:pt idx="843">
                  <c:v>-13.712285114066924</c:v>
                </c:pt>
                <c:pt idx="844">
                  <c:v>-13.724511583205027</c:v>
                </c:pt>
                <c:pt idx="845">
                  <c:v>-13.736738077998941</c:v>
                </c:pt>
                <c:pt idx="846">
                  <c:v>-13.748964598448284</c:v>
                </c:pt>
                <c:pt idx="847">
                  <c:v>-13.76119114455267</c:v>
                </c:pt>
                <c:pt idx="848">
                  <c:v>-13.773417716311714</c:v>
                </c:pt>
                <c:pt idx="849">
                  <c:v>-13.78564431372503</c:v>
                </c:pt>
                <c:pt idx="850">
                  <c:v>-13.797870936792233</c:v>
                </c:pt>
                <c:pt idx="851">
                  <c:v>-13.810097585512938</c:v>
                </c:pt>
                <c:pt idx="852">
                  <c:v>-13.822324259886761</c:v>
                </c:pt>
                <c:pt idx="853">
                  <c:v>-13.834550959913315</c:v>
                </c:pt>
                <c:pt idx="854">
                  <c:v>-13.846777685592215</c:v>
                </c:pt>
                <c:pt idx="855">
                  <c:v>-13.859004436923076</c:v>
                </c:pt>
                <c:pt idx="856">
                  <c:v>-13.871231213905514</c:v>
                </c:pt>
                <c:pt idx="857">
                  <c:v>-13.883458016539141</c:v>
                </c:pt>
                <c:pt idx="858">
                  <c:v>-13.895684844823574</c:v>
                </c:pt>
                <c:pt idx="859">
                  <c:v>-13.907911698758427</c:v>
                </c:pt>
                <c:pt idx="860">
                  <c:v>-13.920138578343316</c:v>
                </c:pt>
                <c:pt idx="861">
                  <c:v>-13.932365483577854</c:v>
                </c:pt>
                <c:pt idx="862">
                  <c:v>-13.944592414461658</c:v>
                </c:pt>
                <c:pt idx="863">
                  <c:v>-13.95681937099434</c:v>
                </c:pt>
                <c:pt idx="864">
                  <c:v>-13.969046353175518</c:v>
                </c:pt>
                <c:pt idx="865">
                  <c:v>-13.981273361004805</c:v>
                </c:pt>
                <c:pt idx="866">
                  <c:v>-13.993500394481815</c:v>
                </c:pt>
                <c:pt idx="867">
                  <c:v>-14.005727453606164</c:v>
                </c:pt>
                <c:pt idx="868">
                  <c:v>-14.017954538377468</c:v>
                </c:pt>
                <c:pt idx="869">
                  <c:v>-14.030181648795342</c:v>
                </c:pt>
                <c:pt idx="870">
                  <c:v>-14.042408784859397</c:v>
                </c:pt>
                <c:pt idx="871">
                  <c:v>-14.054635946569251</c:v>
                </c:pt>
                <c:pt idx="872">
                  <c:v>-14.066863133924519</c:v>
                </c:pt>
                <c:pt idx="873">
                  <c:v>-14.079090346924815</c:v>
                </c:pt>
                <c:pt idx="874">
                  <c:v>-14.091317585569753</c:v>
                </c:pt>
                <c:pt idx="875">
                  <c:v>-14.103544849858949</c:v>
                </c:pt>
                <c:pt idx="876">
                  <c:v>-14.115772139792018</c:v>
                </c:pt>
                <c:pt idx="877">
                  <c:v>-14.127999455368574</c:v>
                </c:pt>
                <c:pt idx="878">
                  <c:v>-14.140226796588234</c:v>
                </c:pt>
                <c:pt idx="879">
                  <c:v>-14.15245416345061</c:v>
                </c:pt>
                <c:pt idx="880">
                  <c:v>-14.164681555955319</c:v>
                </c:pt>
                <c:pt idx="881">
                  <c:v>-14.176908974101975</c:v>
                </c:pt>
                <c:pt idx="882">
                  <c:v>-14.189136417890193</c:v>
                </c:pt>
                <c:pt idx="883">
                  <c:v>-14.201363887319587</c:v>
                </c:pt>
                <c:pt idx="884">
                  <c:v>-14.213591382389772</c:v>
                </c:pt>
                <c:pt idx="885">
                  <c:v>-14.225818903100365</c:v>
                </c:pt>
                <c:pt idx="886">
                  <c:v>-14.238046449450978</c:v>
                </c:pt>
                <c:pt idx="887">
                  <c:v>-14.250274021441228</c:v>
                </c:pt>
                <c:pt idx="888">
                  <c:v>-14.262501619070729</c:v>
                </c:pt>
                <c:pt idx="889">
                  <c:v>-14.274729242339097</c:v>
                </c:pt>
                <c:pt idx="890">
                  <c:v>-14.286956891245946</c:v>
                </c:pt>
                <c:pt idx="891">
                  <c:v>-14.29918456579089</c:v>
                </c:pt>
                <c:pt idx="892">
                  <c:v>-14.311412265973546</c:v>
                </c:pt>
                <c:pt idx="893">
                  <c:v>-14.323639991793527</c:v>
                </c:pt>
                <c:pt idx="894">
                  <c:v>-14.335867743250448</c:v>
                </c:pt>
                <c:pt idx="895">
                  <c:v>-14.348095520343925</c:v>
                </c:pt>
                <c:pt idx="896">
                  <c:v>-14.360323323073573</c:v>
                </c:pt>
                <c:pt idx="897">
                  <c:v>-14.372551151439005</c:v>
                </c:pt>
                <c:pt idx="898">
                  <c:v>-14.384779005439839</c:v>
                </c:pt>
                <c:pt idx="899">
                  <c:v>-14.397006885075688</c:v>
                </c:pt>
                <c:pt idx="900">
                  <c:v>-14.409234790346167</c:v>
                </c:pt>
                <c:pt idx="901">
                  <c:v>-14.421462721250892</c:v>
                </c:pt>
                <c:pt idx="902">
                  <c:v>-14.433690677789476</c:v>
                </c:pt>
                <c:pt idx="903">
                  <c:v>-14.445918659961535</c:v>
                </c:pt>
                <c:pt idx="904">
                  <c:v>-14.458146667766684</c:v>
                </c:pt>
                <c:pt idx="905">
                  <c:v>-14.470374701204538</c:v>
                </c:pt>
                <c:pt idx="906">
                  <c:v>-14.482602760274712</c:v>
                </c:pt>
                <c:pt idx="907">
                  <c:v>-14.494830844976821</c:v>
                </c:pt>
                <c:pt idx="908">
                  <c:v>-14.50705895531048</c:v>
                </c:pt>
                <c:pt idx="909">
                  <c:v>-14.519287091275304</c:v>
                </c:pt>
                <c:pt idx="910">
                  <c:v>-14.531515252870907</c:v>
                </c:pt>
                <c:pt idx="911">
                  <c:v>-14.543743440096904</c:v>
                </c:pt>
                <c:pt idx="912">
                  <c:v>-14.555971652952911</c:v>
                </c:pt>
                <c:pt idx="913">
                  <c:v>-14.568199891438542</c:v>
                </c:pt>
                <c:pt idx="914">
                  <c:v>-14.580428155553413</c:v>
                </c:pt>
                <c:pt idx="915">
                  <c:v>-14.592656445297139</c:v>
                </c:pt>
                <c:pt idx="916">
                  <c:v>-14.604884760669336</c:v>
                </c:pt>
                <c:pt idx="917">
                  <c:v>-14.617113101669615</c:v>
                </c:pt>
                <c:pt idx="918">
                  <c:v>-14.629341468297595</c:v>
                </c:pt>
                <c:pt idx="919">
                  <c:v>-14.641569860552888</c:v>
                </c:pt>
                <c:pt idx="920">
                  <c:v>-14.653798278435112</c:v>
                </c:pt>
                <c:pt idx="921">
                  <c:v>-14.666026721943879</c:v>
                </c:pt>
                <c:pt idx="922">
                  <c:v>-14.678255191078806</c:v>
                </c:pt>
                <c:pt idx="923">
                  <c:v>-14.690483685839508</c:v>
                </c:pt>
                <c:pt idx="924">
                  <c:v>-14.702712206225598</c:v>
                </c:pt>
                <c:pt idx="925">
                  <c:v>-14.714940752236693</c:v>
                </c:pt>
                <c:pt idx="926">
                  <c:v>-14.727169323872408</c:v>
                </c:pt>
                <c:pt idx="927">
                  <c:v>-14.739397921132356</c:v>
                </c:pt>
                <c:pt idx="928">
                  <c:v>-14.751626544016155</c:v>
                </c:pt>
                <c:pt idx="929">
                  <c:v>-14.763855192523417</c:v>
                </c:pt>
                <c:pt idx="930">
                  <c:v>-14.77608386665376</c:v>
                </c:pt>
                <c:pt idx="931">
                  <c:v>-14.788312566406796</c:v>
                </c:pt>
                <c:pt idx="932">
                  <c:v>-14.800541291782142</c:v>
                </c:pt>
                <c:pt idx="933">
                  <c:v>-14.812770042779412</c:v>
                </c:pt>
                <c:pt idx="934">
                  <c:v>-14.824998819398223</c:v>
                </c:pt>
                <c:pt idx="935">
                  <c:v>-14.837227621638188</c:v>
                </c:pt>
                <c:pt idx="936">
                  <c:v>-14.849456449498923</c:v>
                </c:pt>
                <c:pt idx="937">
                  <c:v>-14.861685302980042</c:v>
                </c:pt>
                <c:pt idx="938">
                  <c:v>-14.873914182081162</c:v>
                </c:pt>
                <c:pt idx="939">
                  <c:v>-14.886143086801896</c:v>
                </c:pt>
                <c:pt idx="940">
                  <c:v>-14.89837201714186</c:v>
                </c:pt>
                <c:pt idx="941">
                  <c:v>-14.910600973100667</c:v>
                </c:pt>
                <c:pt idx="942">
                  <c:v>-14.922829954677935</c:v>
                </c:pt>
                <c:pt idx="943">
                  <c:v>-14.935058961873278</c:v>
                </c:pt>
                <c:pt idx="944">
                  <c:v>-14.947287994686311</c:v>
                </c:pt>
                <c:pt idx="945">
                  <c:v>-14.959517053116649</c:v>
                </c:pt>
                <c:pt idx="946">
                  <c:v>-14.971746137163906</c:v>
                </c:pt>
                <c:pt idx="947">
                  <c:v>-14.983975246827701</c:v>
                </c:pt>
                <c:pt idx="948">
                  <c:v>-14.996204382107644</c:v>
                </c:pt>
                <c:pt idx="949">
                  <c:v>-15.008433543003353</c:v>
                </c:pt>
                <c:pt idx="950">
                  <c:v>-15.020662729514441</c:v>
                </c:pt>
                <c:pt idx="951">
                  <c:v>-15.032891941640527</c:v>
                </c:pt>
                <c:pt idx="952">
                  <c:v>-15.045121179381223</c:v>
                </c:pt>
                <c:pt idx="953">
                  <c:v>-15.057350442736144</c:v>
                </c:pt>
                <c:pt idx="954">
                  <c:v>-15.069579731704906</c:v>
                </c:pt>
                <c:pt idx="955">
                  <c:v>-15.081809046287123</c:v>
                </c:pt>
                <c:pt idx="956">
                  <c:v>-15.094038386482412</c:v>
                </c:pt>
                <c:pt idx="957">
                  <c:v>-15.106267752290385</c:v>
                </c:pt>
                <c:pt idx="958">
                  <c:v>-15.118497143710661</c:v>
                </c:pt>
                <c:pt idx="959">
                  <c:v>-15.130726560742852</c:v>
                </c:pt>
                <c:pt idx="960">
                  <c:v>-15.142956003386574</c:v>
                </c:pt>
                <c:pt idx="961">
                  <c:v>-15.155185471641444</c:v>
                </c:pt>
                <c:pt idx="962">
                  <c:v>-15.167414965507074</c:v>
                </c:pt>
                <c:pt idx="963">
                  <c:v>-15.179644484983081</c:v>
                </c:pt>
                <c:pt idx="964">
                  <c:v>-15.19187403006908</c:v>
                </c:pt>
                <c:pt idx="965">
                  <c:v>-15.204103600764686</c:v>
                </c:pt>
                <c:pt idx="966">
                  <c:v>-15.216333197069513</c:v>
                </c:pt>
                <c:pt idx="967">
                  <c:v>-15.228562818983178</c:v>
                </c:pt>
                <c:pt idx="968">
                  <c:v>-15.240792466505296</c:v>
                </c:pt>
                <c:pt idx="969">
                  <c:v>-15.25302213963548</c:v>
                </c:pt>
                <c:pt idx="970">
                  <c:v>-15.265251838373347</c:v>
                </c:pt>
                <c:pt idx="971">
                  <c:v>-15.27748156271851</c:v>
                </c:pt>
                <c:pt idx="972">
                  <c:v>-15.289711312670587</c:v>
                </c:pt>
                <c:pt idx="973">
                  <c:v>-15.30194108822919</c:v>
                </c:pt>
                <c:pt idx="974">
                  <c:v>-15.314170889393937</c:v>
                </c:pt>
                <c:pt idx="975">
                  <c:v>-15.326400716164443</c:v>
                </c:pt>
                <c:pt idx="976">
                  <c:v>-15.338630568540321</c:v>
                </c:pt>
                <c:pt idx="977">
                  <c:v>-15.350860446521187</c:v>
                </c:pt>
                <c:pt idx="978">
                  <c:v>-15.363090350106658</c:v>
                </c:pt>
                <c:pt idx="979">
                  <c:v>-15.375320279296348</c:v>
                </c:pt>
                <c:pt idx="980">
                  <c:v>-15.387550234089872</c:v>
                </c:pt>
                <c:pt idx="981">
                  <c:v>-15.399780214486844</c:v>
                </c:pt>
                <c:pt idx="982">
                  <c:v>-15.412010220486881</c:v>
                </c:pt>
                <c:pt idx="983">
                  <c:v>-15.424240252089596</c:v>
                </c:pt>
                <c:pt idx="984">
                  <c:v>-15.436470309294608</c:v>
                </c:pt>
                <c:pt idx="985">
                  <c:v>-15.448700392101527</c:v>
                </c:pt>
                <c:pt idx="986">
                  <c:v>-15.460930500509972</c:v>
                </c:pt>
                <c:pt idx="987">
                  <c:v>-15.473160634519557</c:v>
                </c:pt>
                <c:pt idx="988">
                  <c:v>-15.485390794129897</c:v>
                </c:pt>
                <c:pt idx="989">
                  <c:v>-15.497620979340608</c:v>
                </c:pt>
                <c:pt idx="990">
                  <c:v>-15.509851190151304</c:v>
                </c:pt>
                <c:pt idx="991">
                  <c:v>-15.5220814265616</c:v>
                </c:pt>
                <c:pt idx="992">
                  <c:v>-15.534311688571114</c:v>
                </c:pt>
                <c:pt idx="993">
                  <c:v>-15.546541976179459</c:v>
                </c:pt>
                <c:pt idx="994">
                  <c:v>-15.558772289386249</c:v>
                </c:pt>
                <c:pt idx="995">
                  <c:v>-15.571002628191101</c:v>
                </c:pt>
                <c:pt idx="996">
                  <c:v>-15.583232992593629</c:v>
                </c:pt>
                <c:pt idx="997">
                  <c:v>-15.595463382593451</c:v>
                </c:pt>
                <c:pt idx="998">
                  <c:v>-15.607693798190178</c:v>
                </c:pt>
                <c:pt idx="999">
                  <c:v>-15.61992423938343</c:v>
                </c:pt>
                <c:pt idx="1000">
                  <c:v>-15.632154706172818</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0</c:v>
                </c:pt>
                <c:pt idx="2">
                  <c:v>1.675087116566458E-4</c:v>
                </c:pt>
                <c:pt idx="3">
                  <c:v>8.3772897341961297E-4</c:v>
                </c:pt>
                <c:pt idx="4">
                  <c:v>2.346186222291297E-3</c:v>
                </c:pt>
                <c:pt idx="5">
                  <c:v>5.0287275645849111E-3</c:v>
                </c:pt>
                <c:pt idx="6">
                  <c:v>9.1366560716300595E-3</c:v>
                </c:pt>
                <c:pt idx="7">
                  <c:v>1.4751664175006434E-2</c:v>
                </c:pt>
                <c:pt idx="8">
                  <c:v>2.1870554120825659E-2</c:v>
                </c:pt>
                <c:pt idx="9">
                  <c:v>3.0490112051817855E-2</c:v>
                </c:pt>
                <c:pt idx="10">
                  <c:v>4.0607108067256342E-2</c:v>
                </c:pt>
                <c:pt idx="11">
                  <c:v>5.2218296283485323E-2</c:v>
                </c:pt>
                <c:pt idx="12">
                  <c:v>6.532041489504567E-2</c:v>
                </c:pt>
                <c:pt idx="13">
                  <c:v>7.9910186236393871E-2</c:v>
                </c:pt>
                <c:pt idx="14">
                  <c:v>9.5984316844209161E-2</c:v>
                </c:pt>
                <c:pt idx="15">
                  <c:v>0.11353949752028378</c:v>
                </c:pt>
                <c:pt idx="16">
                  <c:v>0.13257240339499132</c:v>
                </c:pt>
                <c:pt idx="17">
                  <c:v>0.15307969399132793</c:v>
                </c:pt>
                <c:pt idx="18">
                  <c:v>0.17505801328952131</c:v>
                </c:pt>
                <c:pt idx="19">
                  <c:v>0.19850398979220221</c:v>
                </c:pt>
                <c:pt idx="20">
                  <c:v>0.22341423659013313</c:v>
                </c:pt>
                <c:pt idx="21">
                  <c:v>0.24978535142848884</c:v>
                </c:pt>
                <c:pt idx="22">
                  <c:v>0.27761391677368358</c:v>
                </c:pt>
                <c:pt idx="23">
                  <c:v>0.3068964998807393</c:v>
                </c:pt>
                <c:pt idx="24">
                  <c:v>0.33762965286118946</c:v>
                </c:pt>
                <c:pt idx="25">
                  <c:v>0.36980991275151315</c:v>
                </c:pt>
                <c:pt idx="26">
                  <c:v>0.40343380158209369</c:v>
                </c:pt>
                <c:pt idx="27">
                  <c:v>0.43849782644669622</c:v>
                </c:pt>
                <c:pt idx="28">
                  <c:v>0.47499847957245878</c:v>
                </c:pt>
                <c:pt idx="29">
                  <c:v>0.51293223839039115</c:v>
                </c:pt>
                <c:pt idx="30">
                  <c:v>0.55229556560637549</c:v>
                </c:pt>
                <c:pt idx="31">
                  <c:v>0.59308490927266344</c:v>
                </c:pt>
                <c:pt idx="32">
                  <c:v>0.63529670285986362</c:v>
                </c:pt>
                <c:pt idx="33">
                  <c:v>0.678927365329414</c:v>
                </c:pt>
                <c:pt idx="34">
                  <c:v>0.72397330120653269</c:v>
                </c:pt>
                <c:pt idx="35">
                  <c:v>0.77051481946685441</c:v>
                </c:pt>
                <c:pt idx="36">
                  <c:v>0.81863497240477212</c:v>
                </c:pt>
                <c:pt idx="37">
                  <c:v>0.86833559390466875</c:v>
                </c:pt>
                <c:pt idx="38">
                  <c:v>0.91961838064056134</c:v>
                </c:pt>
                <c:pt idx="39">
                  <c:v>0.97248485909890325</c:v>
                </c:pt>
                <c:pt idx="40">
                  <c:v>1.026936393411074</c:v>
                </c:pt>
                <c:pt idx="41">
                  <c:v>1.0829741925797938</c:v>
                </c:pt>
                <c:pt idx="42">
                  <c:v>1.1405993171618203</c:v>
                </c:pt>
                <c:pt idx="43">
                  <c:v>1.1998126854614248</c:v>
                </c:pt>
                <c:pt idx="44">
                  <c:v>1.2606150792824451</c:v>
                </c:pt>
                <c:pt idx="45">
                  <c:v>1.3230071492809856</c:v>
                </c:pt>
                <c:pt idx="46">
                  <c:v>1.3869894199559125</c:v>
                </c:pt>
                <c:pt idx="47">
                  <c:v>1.4525622943100498</c:v>
                </c:pt>
                <c:pt idx="48">
                  <c:v>1.5197260582113052</c:v>
                </c:pt>
                <c:pt idx="49">
                  <c:v>1.5884808844797733</c:v>
                </c:pt>
                <c:pt idx="50">
                  <c:v>1.6588268367240746</c:v>
                </c:pt>
                <c:pt idx="51">
                  <c:v>1.730764341421291</c:v>
                </c:pt>
                <c:pt idx="52">
                  <c:v>1.8042946638243731</c:v>
                </c:pt>
                <c:pt idx="53">
                  <c:v>1.8794194479590614</c:v>
                </c:pt>
                <c:pt idx="54">
                  <c:v>1.9561402522356113</c:v>
                </c:pt>
                <c:pt idx="55">
                  <c:v>2.0344585519797898</c:v>
                </c:pt>
                <c:pt idx="56">
                  <c:v>2.1143757418289382</c:v>
                </c:pt>
                <c:pt idx="57">
                  <c:v>2.1958931380028126</c:v>
                </c:pt>
                <c:pt idx="58">
                  <c:v>2.2790119804580575</c:v>
                </c:pt>
                <c:pt idx="59">
                  <c:v>2.3637334349343919</c:v>
                </c:pt>
                <c:pt idx="60">
                  <c:v>2.4500585948999007</c:v>
                </c:pt>
                <c:pt idx="61">
                  <c:v>2.5379884834022004</c:v>
                </c:pt>
                <c:pt idx="62">
                  <c:v>2.6275240548316896</c:v>
                </c:pt>
                <c:pt idx="63">
                  <c:v>2.7186661966025913</c:v>
                </c:pt>
                <c:pt idx="64">
                  <c:v>2.8114157307570378</c:v>
                </c:pt>
                <c:pt idx="65">
                  <c:v>2.9057734154970332</c:v>
                </c:pt>
                <c:pt idx="66">
                  <c:v>3.0017399466487578</c:v>
                </c:pt>
                <c:pt idx="67">
                  <c:v>3.0993159590633392</c:v>
                </c:pt>
                <c:pt idx="68">
                  <c:v>3.1985020279579008</c:v>
                </c:pt>
                <c:pt idx="69">
                  <c:v>3.2992986702004212</c:v>
                </c:pt>
                <c:pt idx="70">
                  <c:v>3.4017063455416801</c:v>
                </c:pt>
                <c:pt idx="71">
                  <c:v>3.5057254577973302</c:v>
                </c:pt>
                <c:pt idx="72">
                  <c:v>3.6113563559829185</c:v>
                </c:pt>
                <c:pt idx="73">
                  <c:v>3.7185993354044888</c:v>
                </c:pt>
                <c:pt idx="74">
                  <c:v>3.8274546387072093</c:v>
                </c:pt>
                <c:pt idx="75">
                  <c:v>3.9379224568843103</c:v>
                </c:pt>
                <c:pt idx="76">
                  <c:v>4.0500029302484588</c:v>
                </c:pt>
                <c:pt idx="77">
                  <c:v>4.1636961493675626</c:v>
                </c:pt>
                <c:pt idx="78">
                  <c:v>4.2790021559668556</c:v>
                </c:pt>
                <c:pt idx="79">
                  <c:v>4.3959209437990134</c:v>
                </c:pt>
                <c:pt idx="80">
                  <c:v>4.5144524594839242</c:v>
                </c:pt>
                <c:pt idx="81">
                  <c:v>4.6345966033196415</c:v>
                </c:pt>
                <c:pt idx="82">
                  <c:v>4.7563532300659537</c:v>
                </c:pt>
                <c:pt idx="83">
                  <c:v>4.8797221497019185</c:v>
                </c:pt>
                <c:pt idx="84">
                  <c:v>5.004703128158619</c:v>
                </c:pt>
                <c:pt idx="85">
                  <c:v>5.1312958880283395</c:v>
                </c:pt>
                <c:pt idx="86">
                  <c:v>5.2595001092512739</c:v>
                </c:pt>
                <c:pt idx="87">
                  <c:v>5.3893154297808241</c:v>
                </c:pt>
                <c:pt idx="88">
                  <c:v>5.5207414462284792</c:v>
                </c:pt>
                <c:pt idx="89">
                  <c:v>5.6537777144892125</c:v>
                </c:pt>
                <c:pt idx="90">
                  <c:v>5.788423750348282</c:v>
                </c:pt>
                <c:pt idx="91">
                  <c:v>5.9246790300702692</c:v>
                </c:pt>
                <c:pt idx="92">
                  <c:v>6.062542990971143</c:v>
                </c:pt>
                <c:pt idx="93">
                  <c:v>6.2020150319740939</c:v>
                </c:pt>
                <c:pt idx="94">
                  <c:v>6.3430945141498505</c:v>
                </c:pt>
                <c:pt idx="95">
                  <c:v>6.4857807612421405</c:v>
                </c:pt>
                <c:pt idx="96">
                  <c:v>6.6300730601789288</c:v>
                </c:pt>
                <c:pt idx="97">
                  <c:v>6.7759706615700379</c:v>
                </c:pt>
                <c:pt idx="98">
                  <c:v>6.9234727801917142</c:v>
                </c:pt>
                <c:pt idx="99">
                  <c:v>7.0725785954586815</c:v>
                </c:pt>
                <c:pt idx="100">
                  <c:v>7.2232872518842006</c:v>
                </c:pt>
                <c:pt idx="101">
                  <c:v>7.3755976243812</c:v>
                </c:pt>
                <c:pt idx="102">
                  <c:v>7.5295080824480136</c:v>
                </c:pt>
                <c:pt idx="103">
                  <c:v>7.6850167243375687</c:v>
                </c:pt>
                <c:pt idx="104">
                  <c:v>7.8421216123500388</c:v>
                </c:pt>
                <c:pt idx="105">
                  <c:v>8.0008207732977343</c:v>
                </c:pt>
                <c:pt idx="106">
                  <c:v>8.161112198959346</c:v>
                </c:pt>
                <c:pt idx="107">
                  <c:v>8.3229938465239641</c:v>
                </c:pt>
                <c:pt idx="108">
                  <c:v>8.4864636390252599</c:v>
                </c:pt>
                <c:pt idx="109">
                  <c:v>8.6515194657661993</c:v>
                </c:pt>
                <c:pt idx="110">
                  <c:v>8.8181591827346679</c:v>
                </c:pt>
                <c:pt idx="111">
                  <c:v>8.9863806130103203</c:v>
                </c:pt>
                <c:pt idx="112">
                  <c:v>9.1561815471630013</c:v>
                </c:pt>
                <c:pt idx="113">
                  <c:v>9.3275597436430342</c:v>
                </c:pt>
                <c:pt idx="114">
                  <c:v>9.5005129291636781</c:v>
                </c:pt>
                <c:pt idx="115">
                  <c:v>9.675038799076038</c:v>
                </c:pt>
                <c:pt idx="116">
                  <c:v>9.8511350177366879</c:v>
                </c:pt>
                <c:pt idx="117">
                  <c:v>10.028799218868276</c:v>
                </c:pt>
                <c:pt idx="118">
                  <c:v>10.208029005913351</c:v>
                </c:pt>
                <c:pt idx="119">
                  <c:v>10.388821952381646</c:v>
                </c:pt>
                <c:pt idx="120">
                  <c:v>10.57117560219104</c:v>
                </c:pt>
                <c:pt idx="121">
                  <c:v>10.755087470002426</c:v>
                </c:pt>
                <c:pt idx="122">
                  <c:v>10.940555041548675</c:v>
                </c:pt>
                <c:pt idx="123">
                  <c:v>11.127575773957904</c:v>
                </c:pt>
                <c:pt idx="124">
                  <c:v>11.316147096071225</c:v>
                </c:pt>
                <c:pt idx="125">
                  <c:v>11.506266408755176</c:v>
                </c:pt>
                <c:pt idx="126">
                  <c:v>11.697931085208985</c:v>
                </c:pt>
                <c:pt idx="127">
                  <c:v>11.891138471266844</c:v>
                </c:pt>
                <c:pt idx="128">
                  <c:v>12.085885885695355</c:v>
                </c:pt>
                <c:pt idx="129">
                  <c:v>12.282170620486285</c:v>
                </c:pt>
                <c:pt idx="130">
                  <c:v>12.479989941144805</c:v>
                </c:pt>
                <c:pt idx="131">
                  <c:v>12.679341086973313</c:v>
                </c:pt>
                <c:pt idx="132">
                  <c:v>12.880221271351026</c:v>
                </c:pt>
                <c:pt idx="133">
                  <c:v>13.082627682009411</c:v>
                </c:pt>
                <c:pt idx="134">
                  <c:v>13.286557481303639</c:v>
                </c:pt>
                <c:pt idx="135">
                  <c:v>13.492007806480139</c:v>
                </c:pt>
                <c:pt idx="136">
                  <c:v>13.698975769940379</c:v>
                </c:pt>
                <c:pt idx="137">
                  <c:v>13.907458459500999</c:v>
                </c:pt>
                <c:pt idx="138">
                  <c:v>14.117452938650374</c:v>
                </c:pt>
                <c:pt idx="139">
                  <c:v>14.328956246801733</c:v>
                </c:pt>
                <c:pt idx="140">
                  <c:v>14.541965399542923</c:v>
                </c:pt>
                <c:pt idx="141">
                  <c:v>14.756477388882905</c:v>
                </c:pt>
                <c:pt idx="142">
                  <c:v>14.972489183495085</c:v>
                </c:pt>
                <c:pt idx="143">
                  <c:v>15.189997728957566</c:v>
                </c:pt>
                <c:pt idx="144">
                  <c:v>15.408999947990388</c:v>
                </c:pt>
                <c:pt idx="145">
                  <c:v>15.629492740689857</c:v>
                </c:pt>
                <c:pt idx="146">
                  <c:v>15.85147298476004</c:v>
                </c:pt>
                <c:pt idx="147">
                  <c:v>16.074937535741476</c:v>
                </c:pt>
                <c:pt idx="148">
                  <c:v>16.299883227237217</c:v>
                </c:pt>
                <c:pt idx="149">
                  <c:v>16.526306871136217</c:v>
                </c:pt>
                <c:pt idx="150">
                  <c:v>16.754205257834194</c:v>
                </c:pt>
                <c:pt idx="151">
                  <c:v>16.983575240657277</c:v>
                </c:pt>
                <c:pt idx="152">
                  <c:v>17.214413820544454</c:v>
                </c:pt>
                <c:pt idx="153">
                  <c:v>17.446718062363061</c:v>
                </c:pt>
                <c:pt idx="154">
                  <c:v>17.680485010954232</c:v>
                </c:pt>
                <c:pt idx="155">
                  <c:v>17.915711691328923</c:v>
                </c:pt>
                <c:pt idx="156">
                  <c:v>18.152395108861885</c:v>
                </c:pt>
                <c:pt idx="157">
                  <c:v>18.390532249483634</c:v>
                </c:pt>
                <c:pt idx="158">
                  <c:v>18.630120079870473</c:v>
                </c:pt>
                <c:pt idx="159">
                  <c:v>18.871155547632597</c:v>
                </c:pt>
                <c:pt idx="160">
                  <c:v>19.11363558150035</c:v>
                </c:pt>
                <c:pt idx="161">
                  <c:v>19.357557091508646</c:v>
                </c:pt>
                <c:pt idx="162">
                  <c:v>19.602916969179606</c:v>
                </c:pt>
                <c:pt idx="163">
                  <c:v>19.849712087703473</c:v>
                </c:pt>
                <c:pt idx="164">
                  <c:v>20.097939302117798</c:v>
                </c:pt>
                <c:pt idx="165">
                  <c:v>20.347595449484981</c:v>
                </c:pt>
                <c:pt idx="166">
                  <c:v>20.598677349068168</c:v>
                </c:pt>
                <c:pt idx="167">
                  <c:v>20.85118180250555</c:v>
                </c:pt>
                <c:pt idx="168">
                  <c:v>21.105105593983104</c:v>
                </c:pt>
                <c:pt idx="169">
                  <c:v>21.360445490405802</c:v>
                </c:pt>
                <c:pt idx="170">
                  <c:v>21.617198241567312</c:v>
                </c:pt>
                <c:pt idx="171">
                  <c:v>21.87536058031824</c:v>
                </c:pt>
                <c:pt idx="172">
                  <c:v>22.134929222732911</c:v>
                </c:pt>
                <c:pt idx="173">
                  <c:v>22.395900868274754</c:v>
                </c:pt>
                <c:pt idx="174">
                  <c:v>22.658272199960297</c:v>
                </c:pt>
                <c:pt idx="175">
                  <c:v>22.922039884521791</c:v>
                </c:pt>
                <c:pt idx="176">
                  <c:v>23.187200572568507</c:v>
                </c:pt>
                <c:pt idx="177">
                  <c:v>23.453750898746719</c:v>
                </c:pt>
                <c:pt idx="178">
                  <c:v>23.7216874818984</c:v>
                </c:pt>
                <c:pt idx="179">
                  <c:v>23.99100692521866</c:v>
                </c:pt>
                <c:pt idx="180">
                  <c:v>24.261705816411929</c:v>
                </c:pt>
                <c:pt idx="181">
                  <c:v>24.533780727846931</c:v>
                </c:pt>
                <c:pt idx="182">
                  <c:v>24.807228216710456</c:v>
                </c:pt>
                <c:pt idx="183">
                  <c:v>25.08204482515994</c:v>
                </c:pt>
                <c:pt idx="184">
                  <c:v>25.358227080474908</c:v>
                </c:pt>
                <c:pt idx="185">
                  <c:v>25.635771495207248</c:v>
                </c:pt>
                <c:pt idx="186">
                  <c:v>25.914674567330394</c:v>
                </c:pt>
                <c:pt idx="187">
                  <c:v>26.194932780387369</c:v>
                </c:pt>
                <c:pt idx="188">
                  <c:v>26.476542603637764</c:v>
                </c:pt>
                <c:pt idx="189">
                  <c:v>26.759500492203635</c:v>
                </c:pt>
                <c:pt idx="190">
                  <c:v>27.043802887214355</c:v>
                </c:pt>
                <c:pt idx="191">
                  <c:v>27.329446215950401</c:v>
                </c:pt>
                <c:pt idx="192">
                  <c:v>27.616426891986151</c:v>
                </c:pt>
                <c:pt idx="193">
                  <c:v>27.904741315331638</c:v>
                </c:pt>
                <c:pt idx="194">
                  <c:v>28.194385872573321</c:v>
                </c:pt>
                <c:pt idx="195">
                  <c:v>28.485356937013883</c:v>
                </c:pt>
                <c:pt idx="196">
                  <c:v>28.777650868811044</c:v>
                </c:pt>
                <c:pt idx="197">
                  <c:v>29.071264015115418</c:v>
                </c:pt>
                <c:pt idx="198">
                  <c:v>29.366192710207436</c:v>
                </c:pt>
                <c:pt idx="199">
                  <c:v>29.66243327563333</c:v>
                </c:pt>
                <c:pt idx="200">
                  <c:v>29.959982020340192</c:v>
                </c:pt>
                <c:pt idx="201">
                  <c:v>30.258835240810132</c:v>
                </c:pt>
                <c:pt idx="202">
                  <c:v>30.558989221193539</c:v>
                </c:pt>
                <c:pt idx="203">
                  <c:v>30.860440233441441</c:v>
                </c:pt>
                <c:pt idx="204">
                  <c:v>31.163184537436997</c:v>
                </c:pt>
                <c:pt idx="205">
                  <c:v>31.467218381126123</c:v>
                </c:pt>
                <c:pt idx="206">
                  <c:v>31.772538000647259</c:v>
                </c:pt>
                <c:pt idx="207">
                  <c:v>32.079139620460275</c:v>
                </c:pt>
                <c:pt idx="208">
                  <c:v>32.387019453474558</c:v>
                </c:pt>
                <c:pt idx="209">
                  <c:v>32.696173701176257</c:v>
                </c:pt>
                <c:pt idx="210">
                  <c:v>33.006598553754692</c:v>
                </c:pt>
                <c:pt idx="211">
                  <c:v>33.318290190227998</c:v>
                </c:pt>
                <c:pt idx="212">
                  <c:v>33.63124477856789</c:v>
                </c:pt>
                <c:pt idx="213">
                  <c:v>33.945458475823692</c:v>
                </c:pt>
                <c:pt idx="214">
                  <c:v>34.260927428245544</c:v>
                </c:pt>
                <c:pt idx="215">
                  <c:v>34.577647771406845</c:v>
                </c:pt>
                <c:pt idx="216">
                  <c:v>34.895615630325892</c:v>
                </c:pt>
                <c:pt idx="217">
                  <c:v>35.214827119586779</c:v>
                </c:pt>
                <c:pt idx="218">
                  <c:v>35.535278343459524</c:v>
                </c:pt>
                <c:pt idx="219">
                  <c:v>35.856965396019419</c:v>
                </c:pt>
                <c:pt idx="220">
                  <c:v>36.179884361265664</c:v>
                </c:pt>
                <c:pt idx="221">
                  <c:v>36.504031313239246</c:v>
                </c:pt>
                <c:pt idx="222">
                  <c:v>36.829402316140062</c:v>
                </c:pt>
                <c:pt idx="223">
                  <c:v>37.155993424443331</c:v>
                </c:pt>
                <c:pt idx="224">
                  <c:v>37.483800683015268</c:v>
                </c:pt>
                <c:pt idx="225">
                  <c:v>37.812820127228044</c:v>
                </c:pt>
                <c:pt idx="226">
                  <c:v>38.143047783074032</c:v>
                </c:pt>
                <c:pt idx="227">
                  <c:v>38.474479667279333</c:v>
                </c:pt>
                <c:pt idx="228">
                  <c:v>38.807111787416602</c:v>
                </c:pt>
                <c:pt idx="229">
                  <c:v>39.140940142017172</c:v>
                </c:pt>
                <c:pt idx="230">
                  <c:v>39.47596072068248</c:v>
                </c:pt>
                <c:pt idx="231">
                  <c:v>39.812169504194813</c:v>
                </c:pt>
                <c:pt idx="232">
                  <c:v>40.149562464627351</c:v>
                </c:pt>
                <c:pt idx="233">
                  <c:v>40.488135565453526</c:v>
                </c:pt>
                <c:pt idx="234">
                  <c:v>40.827884761655724</c:v>
                </c:pt>
                <c:pt idx="235">
                  <c:v>41.168805999833289</c:v>
                </c:pt>
                <c:pt idx="236">
                  <c:v>41.510895218309869</c:v>
                </c:pt>
                <c:pt idx="237">
                  <c:v>41.854148347240091</c:v>
                </c:pt>
                <c:pt idx="238">
                  <c:v>42.198561308715576</c:v>
                </c:pt>
                <c:pt idx="239">
                  <c:v>42.544130016870277</c:v>
                </c:pt>
                <c:pt idx="240">
                  <c:v>42.890850377985196</c:v>
                </c:pt>
                <c:pt idx="241">
                  <c:v>43.238718290592423</c:v>
                </c:pt>
                <c:pt idx="242">
                  <c:v>43.587729645578527</c:v>
                </c:pt>
                <c:pt idx="243">
                  <c:v>43.937880326287299</c:v>
                </c:pt>
                <c:pt idx="244">
                  <c:v>44.289166208621872</c:v>
                </c:pt>
                <c:pt idx="245">
                  <c:v>44.64158316114618</c:v>
                </c:pt>
                <c:pt idx="246">
                  <c:v>44.995127045185797</c:v>
                </c:pt>
                <c:pt idx="247">
                  <c:v>45.349793714928111</c:v>
                </c:pt>
                <c:pt idx="248">
                  <c:v>45.70557901752192</c:v>
                </c:pt>
                <c:pt idx="249">
                  <c:v>46.062478793176354</c:v>
                </c:pt>
                <c:pt idx="250">
                  <c:v>46.420488875259181</c:v>
                </c:pt>
                <c:pt idx="251">
                  <c:v>46.779604701180588</c:v>
                </c:pt>
                <c:pt idx="252">
                  <c:v>47.139820922706271</c:v>
                </c:pt>
                <c:pt idx="253">
                  <c:v>47.501131794841214</c:v>
                </c:pt>
                <c:pt idx="254">
                  <c:v>47.863531565300626</c:v>
                </c:pt>
                <c:pt idx="255">
                  <c:v>48.227014474640391</c:v>
                </c:pt>
                <c:pt idx="256">
                  <c:v>48.591574756386571</c:v>
                </c:pt>
                <c:pt idx="257">
                  <c:v>48.95720663716385</c:v>
                </c:pt>
                <c:pt idx="258">
                  <c:v>49.323904336823063</c:v>
                </c:pt>
                <c:pt idx="259">
                  <c:v>49.691662068567659</c:v>
                </c:pt>
                <c:pt idx="260">
                  <c:v>50.060474039079239</c:v>
                </c:pt>
                <c:pt idx="261">
                  <c:v>50.4303344486421</c:v>
                </c:pt>
                <c:pt idx="262">
                  <c:v>50.801237491266797</c:v>
                </c:pt>
                <c:pt idx="263">
                  <c:v>51.173177354812736</c:v>
                </c:pt>
                <c:pt idx="264">
                  <c:v>51.546148221109803</c:v>
                </c:pt>
                <c:pt idx="265">
                  <c:v>51.920144266079021</c:v>
                </c:pt>
                <c:pt idx="266">
                  <c:v>52.295159659852253</c:v>
                </c:pt>
                <c:pt idx="267">
                  <c:v>52.671188566890955</c:v>
                </c:pt>
                <c:pt idx="268">
                  <c:v>53.048225146103938</c:v>
                </c:pt>
                <c:pt idx="269">
                  <c:v>53.426263550964229</c:v>
                </c:pt>
                <c:pt idx="270">
                  <c:v>53.805297929624935</c:v>
                </c:pt>
                <c:pt idx="271">
                  <c:v>54.185322425034194</c:v>
                </c:pt>
                <c:pt idx="272">
                  <c:v>54.566331175049179</c:v>
                </c:pt>
                <c:pt idx="273">
                  <c:v>54.948318312549134</c:v>
                </c:pt>
                <c:pt idx="274">
                  <c:v>55.331277965547521</c:v>
                </c:pt>
                <c:pt idx="275">
                  <c:v>55.715204257303185</c:v>
                </c:pt>
                <c:pt idx="276">
                  <c:v>56.100091306430613</c:v>
                </c:pt>
                <c:pt idx="277">
                  <c:v>56.485933227009284</c:v>
                </c:pt>
                <c:pt idx="278">
                  <c:v>56.872724128692035</c:v>
                </c:pt>
                <c:pt idx="279">
                  <c:v>57.260458116812565</c:v>
                </c:pt>
                <c:pt idx="280">
                  <c:v>57.649129292491999</c:v>
                </c:pt>
                <c:pt idx="281">
                  <c:v>58.038731752744503</c:v>
                </c:pt>
                <c:pt idx="282">
                  <c:v>58.429259590582042</c:v>
                </c:pt>
                <c:pt idx="283">
                  <c:v>58.820706895118178</c:v>
                </c:pt>
                <c:pt idx="284">
                  <c:v>59.213067751670977</c:v>
                </c:pt>
                <c:pt idx="285">
                  <c:v>59.606336241865023</c:v>
                </c:pt>
                <c:pt idx="286">
                  <c:v>60.000506443732505</c:v>
                </c:pt>
                <c:pt idx="287">
                  <c:v>60.395572431813413</c:v>
                </c:pt>
                <c:pt idx="288">
                  <c:v>60.791528277254834</c:v>
                </c:pt>
                <c:pt idx="289">
                  <c:v>61.188368047909357</c:v>
                </c:pt>
                <c:pt idx="290">
                  <c:v>61.586085808432578</c:v>
                </c:pt>
                <c:pt idx="291">
                  <c:v>61.984675620379718</c:v>
                </c:pt>
                <c:pt idx="292">
                  <c:v>62.384131542301347</c:v>
                </c:pt>
                <c:pt idx="293">
                  <c:v>62.784447629838233</c:v>
                </c:pt>
                <c:pt idx="294">
                  <c:v>63.185617935815301</c:v>
                </c:pt>
                <c:pt idx="295">
                  <c:v>63.587636510334711</c:v>
                </c:pt>
                <c:pt idx="296">
                  <c:v>63.990497400868044</c:v>
                </c:pt>
                <c:pt idx="297">
                  <c:v>64.39419465234765</c:v>
                </c:pt>
                <c:pt idx="298">
                  <c:v>64.798717923996918</c:v>
                </c:pt>
                <c:pt idx="299">
                  <c:v>65.204048102185581</c:v>
                </c:pt>
                <c:pt idx="300">
                  <c:v>65.610161682921955</c:v>
                </c:pt>
                <c:pt idx="301">
                  <c:v>66.017035158566841</c:v>
                </c:pt>
                <c:pt idx="302">
                  <c:v>66.424645018412491</c:v>
                </c:pt>
                <c:pt idx="303">
                  <c:v>66.832967749250912</c:v>
                </c:pt>
                <c:pt idx="304">
                  <c:v>67.241979835931531</c:v>
                </c:pt>
                <c:pt idx="305">
                  <c:v>67.651657761908297</c:v>
                </c:pt>
                <c:pt idx="306">
                  <c:v>68.061978009776197</c:v>
                </c:pt>
                <c:pt idx="307">
                  <c:v>68.472917061797219</c:v>
                </c:pt>
                <c:pt idx="308">
                  <c:v>68.884451400415813</c:v>
                </c:pt>
                <c:pt idx="309">
                  <c:v>69.296557508763811</c:v>
                </c:pt>
                <c:pt idx="310">
                  <c:v>69.709211871154949</c:v>
                </c:pt>
                <c:pt idx="311">
                  <c:v>70.122390973568855</c:v>
                </c:pt>
                <c:pt idx="312">
                  <c:v>70.53607130412469</c:v>
                </c:pt>
                <c:pt idx="313">
                  <c:v>70.950229353544358</c:v>
                </c:pt>
                <c:pt idx="314">
                  <c:v>71.364841615605314</c:v>
                </c:pt>
                <c:pt idx="315">
                  <c:v>71.779884587583112</c:v>
                </c:pt>
                <c:pt idx="316">
                  <c:v>72.195334770683516</c:v>
                </c:pt>
                <c:pt idx="317">
                  <c:v>72.611168670464394</c:v>
                </c:pt>
                <c:pt idx="318">
                  <c:v>73.027362797247335</c:v>
                </c:pt>
                <c:pt idx="319">
                  <c:v>73.443893666518946</c:v>
                </c:pt>
                <c:pt idx="320">
                  <c:v>73.860737799321996</c:v>
                </c:pt>
                <c:pt idx="321">
                  <c:v>74.277873486799834</c:v>
                </c:pt>
                <c:pt idx="322">
                  <c:v>74.69528255538664</c:v>
                </c:pt>
                <c:pt idx="323">
                  <c:v>75.11294860192217</c:v>
                </c:pt>
                <c:pt idx="324">
                  <c:v>75.530855228012754</c:v>
                </c:pt>
                <c:pt idx="325">
                  <c:v>75.948986040198974</c:v>
                </c:pt>
                <c:pt idx="326">
                  <c:v>76.367324650118405</c:v>
                </c:pt>
                <c:pt idx="327">
                  <c:v>76.785854674663454</c:v>
                </c:pt>
                <c:pt idx="328">
                  <c:v>77.204559736134186</c:v>
                </c:pt>
                <c:pt idx="329">
                  <c:v>77.623423462386313</c:v>
                </c:pt>
                <c:pt idx="330">
                  <c:v>78.042429486974228</c:v>
                </c:pt>
                <c:pt idx="331">
                  <c:v>78.461561449289206</c:v>
                </c:pt>
                <c:pt idx="332">
                  <c:v>78.880802994692729</c:v>
                </c:pt>
                <c:pt idx="333">
                  <c:v>79.300137774644909</c:v>
                </c:pt>
                <c:pt idx="334">
                  <c:v>79.719549446828097</c:v>
                </c:pt>
                <c:pt idx="335">
                  <c:v>80.139021675265681</c:v>
                </c:pt>
                <c:pt idx="336">
                  <c:v>80.558538130436034</c:v>
                </c:pt>
                <c:pt idx="337">
                  <c:v>80.978082489381649</c:v>
                </c:pt>
                <c:pt idx="338">
                  <c:v>81.397638435813533</c:v>
                </c:pt>
                <c:pt idx="339">
                  <c:v>81.81718966021073</c:v>
                </c:pt>
                <c:pt idx="340">
                  <c:v>82.236719859915169</c:v>
                </c:pt>
                <c:pt idx="341">
                  <c:v>82.656212739221715</c:v>
                </c:pt>
                <c:pt idx="342">
                  <c:v>83.075652009463454</c:v>
                </c:pt>
                <c:pt idx="343">
                  <c:v>83.495021389092258</c:v>
                </c:pt>
                <c:pt idx="344">
                  <c:v>83.914304603754658</c:v>
                </c:pt>
                <c:pt idx="345">
                  <c:v>84.333485386362923</c:v>
                </c:pt>
                <c:pt idx="346">
                  <c:v>84.752547477161556</c:v>
                </c:pt>
                <c:pt idx="347">
                  <c:v>85.171474623788995</c:v>
                </c:pt>
                <c:pt idx="348">
                  <c:v>85.590250774308245</c:v>
                </c:pt>
                <c:pt idx="349">
                  <c:v>86.008860270239794</c:v>
                </c:pt>
                <c:pt idx="350">
                  <c:v>86.427287653425537</c:v>
                </c:pt>
                <c:pt idx="351">
                  <c:v>86.845517472876494</c:v>
                </c:pt>
                <c:pt idx="352">
                  <c:v>87.26353428480229</c:v>
                </c:pt>
                <c:pt idx="353">
                  <c:v>87.68132265263651</c:v>
                </c:pt>
                <c:pt idx="354">
                  <c:v>88.098867147057831</c:v>
                </c:pt>
                <c:pt idx="355">
                  <c:v>88.516152346006933</c:v>
                </c:pt>
                <c:pt idx="356">
                  <c:v>88.933162834699303</c:v>
                </c:pt>
                <c:pt idx="357">
                  <c:v>89.349883205633816</c:v>
                </c:pt>
                <c:pt idx="358">
                  <c:v>89.766298058597172</c:v>
                </c:pt>
                <c:pt idx="359">
                  <c:v>90.18239200066418</c:v>
                </c:pt>
                <c:pt idx="360">
                  <c:v>90.598153685543011</c:v>
                </c:pt>
                <c:pt idx="361">
                  <c:v>91.013579852669096</c:v>
                </c:pt>
                <c:pt idx="362">
                  <c:v>91.428671282974676</c:v>
                </c:pt>
                <c:pt idx="363">
                  <c:v>91.843428754915919</c:v>
                </c:pt>
                <c:pt idx="364">
                  <c:v>92.257853044483767</c:v>
                </c:pt>
                <c:pt idx="365">
                  <c:v>92.671944925214646</c:v>
                </c:pt>
                <c:pt idx="366">
                  <c:v>93.085705168201216</c:v>
                </c:pt>
                <c:pt idx="367">
                  <c:v>93.499134542102951</c:v>
                </c:pt>
                <c:pt idx="368">
                  <c:v>93.912233813156746</c:v>
                </c:pt>
                <c:pt idx="369">
                  <c:v>94.325003745187459</c:v>
                </c:pt>
                <c:pt idx="370">
                  <c:v>94.737445099618313</c:v>
                </c:pt>
                <c:pt idx="371">
                  <c:v>95.14955863548137</c:v>
                </c:pt>
                <c:pt idx="372">
                  <c:v>95.561345109427847</c:v>
                </c:pt>
                <c:pt idx="373">
                  <c:v>95.972805275738409</c:v>
                </c:pt>
                <c:pt idx="374">
                  <c:v>96.383939886333422</c:v>
                </c:pt>
                <c:pt idx="375">
                  <c:v>96.794749690783121</c:v>
                </c:pt>
                <c:pt idx="376">
                  <c:v>97.20523543631775</c:v>
                </c:pt>
                <c:pt idx="377">
                  <c:v>97.615397867837643</c:v>
                </c:pt>
                <c:pt idx="378">
                  <c:v>98.025237727923226</c:v>
                </c:pt>
                <c:pt idx="379">
                  <c:v>98.434755756844993</c:v>
                </c:pt>
                <c:pt idx="380">
                  <c:v>98.843952692573424</c:v>
                </c:pt>
                <c:pt idx="381">
                  <c:v>99.252829270788823</c:v>
                </c:pt>
                <c:pt idx="382">
                  <c:v>99.661386224891146</c:v>
                </c:pt>
                <c:pt idx="383">
                  <c:v>100.06962428600976</c:v>
                </c:pt>
                <c:pt idx="384">
                  <c:v>100.47754418301309</c:v>
                </c:pt>
                <c:pt idx="385">
                  <c:v>100.88514664251838</c:v>
                </c:pt>
                <c:pt idx="386">
                  <c:v>101.29243238890116</c:v>
                </c:pt>
                <c:pt idx="387">
                  <c:v>101.6994021443049</c:v>
                </c:pt>
                <c:pt idx="388">
                  <c:v>102.10605662865042</c:v>
                </c:pt>
                <c:pt idx="389">
                  <c:v>102.51239655964542</c:v>
                </c:pt>
                <c:pt idx="390">
                  <c:v>102.91842265279381</c:v>
                </c:pt>
                <c:pt idx="391">
                  <c:v>103.32413562140508</c:v>
                </c:pt>
                <c:pt idx="392">
                  <c:v>103.7295361766036</c:v>
                </c:pt>
                <c:pt idx="393">
                  <c:v>104.13462502733788</c:v>
                </c:pt>
                <c:pt idx="394">
                  <c:v>104.53940288038973</c:v>
                </c:pt>
                <c:pt idx="395">
                  <c:v>104.94387044038344</c:v>
                </c:pt>
                <c:pt idx="396">
                  <c:v>105.34802840979486</c:v>
                </c:pt>
                <c:pt idx="397">
                  <c:v>105.7518774889605</c:v>
                </c:pt>
                <c:pt idx="398">
                  <c:v>106.15541837608647</c:v>
                </c:pt>
                <c:pt idx="399">
                  <c:v>106.55865176725749</c:v>
                </c:pt>
                <c:pt idx="400">
                  <c:v>106.96157835644576</c:v>
                </c:pt>
                <c:pt idx="401">
                  <c:v>110.97402373547567</c:v>
                </c:pt>
                <c:pt idx="402">
                  <c:v>114.95623497565411</c:v>
                </c:pt>
                <c:pt idx="403">
                  <c:v>118.90888653230816</c:v>
                </c:pt>
                <c:pt idx="404">
                  <c:v>122.83263286297448</c:v>
                </c:pt>
                <c:pt idx="405">
                  <c:v>126.72810924222686</c:v>
                </c:pt>
                <c:pt idx="406">
                  <c:v>130.59593253534587</c:v>
                </c:pt>
                <c:pt idx="407">
                  <c:v>134.43670193331329</c:v>
                </c:pt>
                <c:pt idx="408">
                  <c:v>138.25099965144071</c:v>
                </c:pt>
                <c:pt idx="409">
                  <c:v>142.03939159378049</c:v>
                </c:pt>
                <c:pt idx="410">
                  <c:v>145.80242798532092</c:v>
                </c:pt>
                <c:pt idx="411">
                  <c:v>149.54064397383058</c:v>
                </c:pt>
                <c:pt idx="412">
                  <c:v>153.25456020309173</c:v>
                </c:pt>
                <c:pt idx="413">
                  <c:v>156.94468335914638</c:v>
                </c:pt>
                <c:pt idx="414">
                  <c:v>160.6115066910717</c:v>
                </c:pt>
                <c:pt idx="415">
                  <c:v>164.25551050770184</c:v>
                </c:pt>
                <c:pt idx="416">
                  <c:v>167.87716265162197</c:v>
                </c:pt>
                <c:pt idx="417">
                  <c:v>171.47691895167452</c:v>
                </c:pt>
                <c:pt idx="418">
                  <c:v>175.0552236551394</c:v>
                </c:pt>
                <c:pt idx="419">
                  <c:v>178.61250984067601</c:v>
                </c:pt>
                <c:pt idx="420">
                  <c:v>182.14919981304757</c:v>
                </c:pt>
                <c:pt idx="421">
                  <c:v>185.66570548058436</c:v>
                </c:pt>
                <c:pt idx="422">
                  <c:v>189.16242871628418</c:v>
                </c:pt>
                <c:pt idx="423">
                  <c:v>192.6397617033933</c:v>
                </c:pt>
                <c:pt idx="424">
                  <c:v>196.09808726626051</c:v>
                </c:pt>
                <c:pt idx="425">
                  <c:v>199.53777918720886</c:v>
                </c:pt>
                <c:pt idx="426">
                  <c:v>202.95920251012615</c:v>
                </c:pt>
                <c:pt idx="427">
                  <c:v>206.36271383143293</c:v>
                </c:pt>
                <c:pt idx="428">
                  <c:v>209.74866157904901</c:v>
                </c:pt>
                <c:pt idx="429">
                  <c:v>213.11738627994302</c:v>
                </c:pt>
                <c:pt idx="430">
                  <c:v>216.46922081681547</c:v>
                </c:pt>
                <c:pt idx="431">
                  <c:v>219.80449067443507</c:v>
                </c:pt>
                <c:pt idx="432">
                  <c:v>223.12351417611754</c:v>
                </c:pt>
                <c:pt idx="433">
                  <c:v>226.42660271080894</c:v>
                </c:pt>
                <c:pt idx="434">
                  <c:v>229.71406095120966</c:v>
                </c:pt>
                <c:pt idx="435">
                  <c:v>232.98618706335034</c:v>
                </c:pt>
                <c:pt idx="436">
                  <c:v>236.24327290800852</c:v>
                </c:pt>
                <c:pt idx="437">
                  <c:v>239.48560423433321</c:v>
                </c:pt>
                <c:pt idx="438">
                  <c:v>242.71346086602423</c:v>
                </c:pt>
                <c:pt idx="439">
                  <c:v>245.92711688039404</c:v>
                </c:pt>
                <c:pt idx="440">
                  <c:v>249.1268407806221</c:v>
                </c:pt>
                <c:pt idx="441">
                  <c:v>252.31289566149485</c:v>
                </c:pt>
                <c:pt idx="442">
                  <c:v>255.48553936890809</c:v>
                </c:pt>
                <c:pt idx="443">
                  <c:v>258.64502465339393</c:v>
                </c:pt>
                <c:pt idx="444">
                  <c:v>261.79159931791986</c:v>
                </c:pt>
                <c:pt idx="445">
                  <c:v>264.9255063601945</c:v>
                </c:pt>
                <c:pt idx="446">
                  <c:v>268.0469841097011</c:v>
                </c:pt>
                <c:pt idx="447">
                  <c:v>271.15626635966851</c:v>
                </c:pt>
                <c:pt idx="448">
                  <c:v>274.25358249417724</c:v>
                </c:pt>
                <c:pt idx="449">
                  <c:v>277.3391576105879</c:v>
                </c:pt>
                <c:pt idx="450">
                  <c:v>280.41321263746835</c:v>
                </c:pt>
                <c:pt idx="451">
                  <c:v>283.47596444818612</c:v>
                </c:pt>
                <c:pt idx="452">
                  <c:v>286.52762597032364</c:v>
                </c:pt>
                <c:pt idx="453">
                  <c:v>289.56840629106426</c:v>
                </c:pt>
                <c:pt idx="454">
                  <c:v>292.59851075868835</c:v>
                </c:pt>
                <c:pt idx="455">
                  <c:v>295.61814108031109</c:v>
                </c:pt>
                <c:pt idx="456">
                  <c:v>298.62749541598453</c:v>
                </c:pt>
                <c:pt idx="457">
                  <c:v>301.62676846927968</c:v>
                </c:pt>
                <c:pt idx="458">
                  <c:v>304.61615157445675</c:v>
                </c:pt>
                <c:pt idx="459">
                  <c:v>307.59583278032375</c:v>
                </c:pt>
                <c:pt idx="460">
                  <c:v>310.56599693087753</c:v>
                </c:pt>
                <c:pt idx="461">
                  <c:v>313.52682574281386</c:v>
                </c:pt>
                <c:pt idx="462">
                  <c:v>316.47849787998695</c:v>
                </c:pt>
                <c:pt idx="463">
                  <c:v>319.42118902489153</c:v>
                </c:pt>
                <c:pt idx="464">
                  <c:v>322.35507194723499</c:v>
                </c:pt>
                <c:pt idx="465">
                  <c:v>325.2803165696597</c:v>
                </c:pt>
                <c:pt idx="466">
                  <c:v>328.19709003067067</c:v>
                </c:pt>
                <c:pt idx="467">
                  <c:v>331.10555674481537</c:v>
                </c:pt>
                <c:pt idx="468">
                  <c:v>334.00587846015867</c:v>
                </c:pt>
                <c:pt idx="469">
                  <c:v>336.89821431308729</c:v>
                </c:pt>
                <c:pt idx="470">
                  <c:v>339.78272088047333</c:v>
                </c:pt>
                <c:pt idx="471">
                  <c:v>342.65955222921906</c:v>
                </c:pt>
                <c:pt idx="472">
                  <c:v>345.52885996319958</c:v>
                </c:pt>
                <c:pt idx="473">
                  <c:v>348.39079326761225</c:v>
                </c:pt>
                <c:pt idx="474">
                  <c:v>351.24549895073591</c:v>
                </c:pt>
                <c:pt idx="475">
                  <c:v>354.09312148309573</c:v>
                </c:pt>
                <c:pt idx="476">
                  <c:v>356.93380303402228</c:v>
                </c:pt>
                <c:pt idx="477">
                  <c:v>359.76768350558626</c:v>
                </c:pt>
                <c:pt idx="478">
                  <c:v>362.59490056388358</c:v>
                </c:pt>
                <c:pt idx="479">
                  <c:v>365.41558966763614</c:v>
                </c:pt>
                <c:pt idx="480">
                  <c:v>368.22988409406793</c:v>
                </c:pt>
                <c:pt idx="481">
                  <c:v>371.03791496200597</c:v>
                </c:pt>
                <c:pt idx="482">
                  <c:v>373.83981125214899</c:v>
                </c:pt>
                <c:pt idx="483">
                  <c:v>376.63569982443687</c:v>
                </c:pt>
                <c:pt idx="484">
                  <c:v>379.42570543244602</c:v>
                </c:pt>
                <c:pt idx="485">
                  <c:v>382.20995073472682</c:v>
                </c:pt>
                <c:pt idx="486">
                  <c:v>384.98855630299028</c:v>
                </c:pt>
                <c:pt idx="487">
                  <c:v>387.76164062704214</c:v>
                </c:pt>
                <c:pt idx="488">
                  <c:v>390.52932011635392</c:v>
                </c:pt>
                <c:pt idx="489">
                  <c:v>393.29170909815196</c:v>
                </c:pt>
                <c:pt idx="490">
                  <c:v>396.04891981189695</c:v>
                </c:pt>
                <c:pt idx="491">
                  <c:v>398.80106240001919</c:v>
                </c:pt>
                <c:pt idx="492">
                  <c:v>401.54824489476806</c:v>
                </c:pt>
                <c:pt idx="493">
                  <c:v>404.29057320102868</c:v>
                </c:pt>
                <c:pt idx="494">
                  <c:v>407.02815107495462</c:v>
                </c:pt>
                <c:pt idx="495">
                  <c:v>409.76108009826436</c:v>
                </c:pt>
                <c:pt idx="496">
                  <c:v>412.48945964804847</c:v>
                </c:pt>
                <c:pt idx="497">
                  <c:v>415.21338686194071</c:v>
                </c:pt>
                <c:pt idx="498">
                  <c:v>417.93295659851174</c:v>
                </c:pt>
                <c:pt idx="499">
                  <c:v>420.6482613927592</c:v>
                </c:pt>
                <c:pt idx="500">
                  <c:v>423.35939140658519</c:v>
                </c:pt>
                <c:pt idx="501">
                  <c:v>426.06643437417836</c:v>
                </c:pt>
                <c:pt idx="502">
                  <c:v>428.76947554225092</c:v>
                </c:pt>
                <c:pt idx="503">
                  <c:v>431.4685976051245</c:v>
                </c:pt>
                <c:pt idx="504">
                  <c:v>434.16388063471078</c:v>
                </c:pt>
                <c:pt idx="505">
                  <c:v>436.8554020054986</c:v>
                </c:pt>
                <c:pt idx="506">
                  <c:v>439.54323631473522</c:v>
                </c:pt>
                <c:pt idx="507">
                  <c:v>442.22745529808083</c:v>
                </c:pt>
                <c:pt idx="508">
                  <c:v>444.90812774111879</c:v>
                </c:pt>
                <c:pt idx="509">
                  <c:v>447.58531938722132</c:v>
                </c:pt>
                <c:pt idx="510">
                  <c:v>450.25909284240021</c:v>
                </c:pt>
                <c:pt idx="511">
                  <c:v>452.92950747791173</c:v>
                </c:pt>
                <c:pt idx="512">
                  <c:v>455.59661933153319</c:v>
                </c:pt>
                <c:pt idx="513">
                  <c:v>458.26048100857935</c:v>
                </c:pt>
                <c:pt idx="514">
                  <c:v>460.92114158387506</c:v>
                </c:pt>
                <c:pt idx="515">
                  <c:v>463.57864650604108</c:v>
                </c:pt>
                <c:pt idx="516">
                  <c:v>466.2330375055729</c:v>
                </c:pt>
                <c:pt idx="517">
                  <c:v>468.88435250828911</c:v>
                </c:pt>
                <c:pt idx="518">
                  <c:v>471.53262555579016</c:v>
                </c:pt>
                <c:pt idx="519">
                  <c:v>474.17788673458745</c:v>
                </c:pt>
                <c:pt idx="520">
                  <c:v>476.82016211553281</c:v>
                </c:pt>
                <c:pt idx="521">
                  <c:v>479.45947370509282</c:v>
                </c:pt>
                <c:pt idx="522">
                  <c:v>482.09583940986829</c:v>
                </c:pt>
                <c:pt idx="523">
                  <c:v>484.72927301555848</c:v>
                </c:pt>
                <c:pt idx="524">
                  <c:v>487.35978418131714</c:v>
                </c:pt>
                <c:pt idx="525">
                  <c:v>489.98737845015108</c:v>
                </c:pt>
                <c:pt idx="526">
                  <c:v>492.61205727568574</c:v>
                </c:pt>
                <c:pt idx="527">
                  <c:v>495.23381806527863</c:v>
                </c:pt>
                <c:pt idx="528">
                  <c:v>497.85265423912011</c:v>
                </c:pt>
                <c:pt idx="529">
                  <c:v>500.46855530463307</c:v>
                </c:pt>
                <c:pt idx="530">
                  <c:v>503.08150694518997</c:v>
                </c:pt>
                <c:pt idx="531">
                  <c:v>505.69149112191326</c:v>
                </c:pt>
                <c:pt idx="532">
                  <c:v>508.29848618712754</c:v>
                </c:pt>
                <c:pt idx="533">
                  <c:v>510.90246700789089</c:v>
                </c:pt>
                <c:pt idx="534">
                  <c:v>513.50340509795092</c:v>
                </c:pt>
                <c:pt idx="535">
                  <c:v>516.10126875644607</c:v>
                </c:pt>
                <c:pt idx="536">
                  <c:v>518.69602321169737</c:v>
                </c:pt>
                <c:pt idx="537">
                  <c:v>521.28763076850657</c:v>
                </c:pt>
                <c:pt idx="538">
                  <c:v>523.87605095747881</c:v>
                </c:pt>
                <c:pt idx="539">
                  <c:v>526.46124068501786</c:v>
                </c:pt>
                <c:pt idx="540">
                  <c:v>529.04315438278945</c:v>
                </c:pt>
                <c:pt idx="541">
                  <c:v>531.62174415560048</c:v>
                </c:pt>
                <c:pt idx="542">
                  <c:v>534.19695992680101</c:v>
                </c:pt>
                <c:pt idx="543">
                  <c:v>536.76874958046642</c:v>
                </c:pt>
                <c:pt idx="544">
                  <c:v>539.33705909976231</c:v>
                </c:pt>
                <c:pt idx="545">
                  <c:v>541.90183270102807</c:v>
                </c:pt>
                <c:pt idx="546">
                  <c:v>544.46301296323406</c:v>
                </c:pt>
                <c:pt idx="547">
                  <c:v>547.02054095257461</c:v>
                </c:pt>
                <c:pt idx="548">
                  <c:v>549.57435634204921</c:v>
                </c:pt>
                <c:pt idx="549">
                  <c:v>552.1243975259647</c:v>
                </c:pt>
                <c:pt idx="550">
                  <c:v>554.67060172935362</c:v>
                </c:pt>
                <c:pt idx="551">
                  <c:v>557.21290511235952</c:v>
                </c:pt>
                <c:pt idx="552">
                  <c:v>559.75124286968105</c:v>
                </c:pt>
                <c:pt idx="553">
                  <c:v>562.28554932520126</c:v>
                </c:pt>
                <c:pt idx="554">
                  <c:v>564.81575802195186</c:v>
                </c:pt>
                <c:pt idx="555">
                  <c:v>567.34180180758176</c:v>
                </c:pt>
                <c:pt idx="556">
                  <c:v>569.86361291551145</c:v>
                </c:pt>
                <c:pt idx="557">
                  <c:v>572.38112304196125</c:v>
                </c:pt>
                <c:pt idx="558">
                  <c:v>574.89426341904584</c:v>
                </c:pt>
                <c:pt idx="559">
                  <c:v>577.40296488412741</c:v>
                </c:pt>
                <c:pt idx="560">
                  <c:v>579.90715794561822</c:v>
                </c:pt>
                <c:pt idx="561">
                  <c:v>582.40677284541823</c:v>
                </c:pt>
                <c:pt idx="562">
                  <c:v>584.90173961816936</c:v>
                </c:pt>
                <c:pt idx="563">
                  <c:v>587.39198814749943</c:v>
                </c:pt>
                <c:pt idx="564">
                  <c:v>589.87744821942374</c:v>
                </c:pt>
                <c:pt idx="565">
                  <c:v>592.358049573063</c:v>
                </c:pt>
                <c:pt idx="566">
                  <c:v>594.83372194882759</c:v>
                </c:pt>
                <c:pt idx="567">
                  <c:v>597.30439513421288</c:v>
                </c:pt>
                <c:pt idx="568">
                  <c:v>599.76999900733904</c:v>
                </c:pt>
                <c:pt idx="569">
                  <c:v>602.23046357836245</c:v>
                </c:pt>
                <c:pt idx="570">
                  <c:v>604.68571902887845</c:v>
                </c:pt>
                <c:pt idx="571">
                  <c:v>607.13569574942642</c:v>
                </c:pt>
                <c:pt idx="572">
                  <c:v>609.58032437520183</c:v>
                </c:pt>
                <c:pt idx="573">
                  <c:v>612.01953582007422</c:v>
                </c:pt>
                <c:pt idx="574">
                  <c:v>614.45326130900071</c:v>
                </c:pt>
                <c:pt idx="575">
                  <c:v>616.88143240892168</c:v>
                </c:pt>
                <c:pt idx="576">
                  <c:v>619.30398105821803</c:v>
                </c:pt>
                <c:pt idx="577">
                  <c:v>621.72083959480335</c:v>
                </c:pt>
                <c:pt idx="578">
                  <c:v>624.13194078292179</c:v>
                </c:pt>
                <c:pt idx="579">
                  <c:v>626.53721783871435</c:v>
                </c:pt>
                <c:pt idx="580">
                  <c:v>628.93660445461546</c:v>
                </c:pt>
                <c:pt idx="581">
                  <c:v>631.33003482263462</c:v>
                </c:pt>
                <c:pt idx="582">
                  <c:v>633.71744365657594</c:v>
                </c:pt>
                <c:pt idx="583">
                  <c:v>636.09876621324452</c:v>
                </c:pt>
                <c:pt idx="584">
                  <c:v>638.47393831268482</c:v>
                </c:pt>
                <c:pt idx="585">
                  <c:v>640.84289635749326</c:v>
                </c:pt>
                <c:pt idx="586">
                  <c:v>643.20557735124578</c:v>
                </c:pt>
                <c:pt idx="587">
                  <c:v>645.56191891607568</c:v>
                </c:pt>
                <c:pt idx="588">
                  <c:v>647.91185930943857</c:v>
                </c:pt>
                <c:pt idx="589">
                  <c:v>650.25533744009454</c:v>
                </c:pt>
                <c:pt idx="590">
                  <c:v>652.59229288333984</c:v>
                </c:pt>
                <c:pt idx="591">
                  <c:v>654.92266589551548</c:v>
                </c:pt>
                <c:pt idx="592">
                  <c:v>657.24639742781972</c:v>
                </c:pt>
                <c:pt idx="593">
                  <c:v>659.56342913944934</c:v>
                </c:pt>
                <c:pt idx="594">
                  <c:v>661.87370341009398</c:v>
                </c:pt>
                <c:pt idx="595">
                  <c:v>664.17716335180455</c:v>
                </c:pt>
                <c:pt idx="596">
                  <c:v>666.4737528202578</c:v>
                </c:pt>
                <c:pt idx="597">
                  <c:v>668.76341642543582</c:v>
                </c:pt>
                <c:pt idx="598">
                  <c:v>671.04609954174009</c:v>
                </c:pt>
                <c:pt idx="599">
                  <c:v>673.32174831755628</c:v>
                </c:pt>
                <c:pt idx="600">
                  <c:v>675.59030968428817</c:v>
                </c:pt>
                <c:pt idx="601">
                  <c:v>677.85173136487504</c:v>
                </c:pt>
                <c:pt idx="602">
                  <c:v>680.10596188180841</c:v>
                </c:pt>
                <c:pt idx="603">
                  <c:v>682.35295056466236</c:v>
                </c:pt>
                <c:pt idx="604">
                  <c:v>684.59264755715037</c:v>
                </c:pt>
                <c:pt idx="605">
                  <c:v>686.82500382372268</c:v>
                </c:pt>
                <c:pt idx="606">
                  <c:v>689.04997115571575</c:v>
                </c:pt>
                <c:pt idx="607">
                  <c:v>691.26750217706581</c:v>
                </c:pt>
                <c:pt idx="608">
                  <c:v>693.47755034959846</c:v>
                </c:pt>
                <c:pt idx="609">
                  <c:v>695.6800699779044</c:v>
                </c:pt>
                <c:pt idx="610">
                  <c:v>697.87501621381227</c:v>
                </c:pt>
                <c:pt idx="611">
                  <c:v>700.06234506046883</c:v>
                </c:pt>
                <c:pt idx="612">
                  <c:v>702.24201337603552</c:v>
                </c:pt>
                <c:pt idx="613">
                  <c:v>704.41397887701146</c:v>
                </c:pt>
                <c:pt idx="614">
                  <c:v>706.57820014119216</c:v>
                </c:pt>
                <c:pt idx="615">
                  <c:v>708.73463661027131</c:v>
                </c:pt>
                <c:pt idx="616">
                  <c:v>710.88324859209638</c:v>
                </c:pt>
                <c:pt idx="617">
                  <c:v>713.0239972625842</c:v>
                </c:pt>
                <c:pt idx="618">
                  <c:v>715.1568446673059</c:v>
                </c:pt>
                <c:pt idx="619">
                  <c:v>717.2817537227487</c:v>
                </c:pt>
                <c:pt idx="620">
                  <c:v>719.39868821726168</c:v>
                </c:pt>
                <c:pt idx="621">
                  <c:v>721.507612811694</c:v>
                </c:pt>
                <c:pt idx="622">
                  <c:v>723.60849303973168</c:v>
                </c:pt>
                <c:pt idx="623">
                  <c:v>725.701295307941</c:v>
                </c:pt>
                <c:pt idx="624">
                  <c:v>727.78598689552496</c:v>
                </c:pt>
                <c:pt idx="625">
                  <c:v>729.86253595379981</c:v>
                </c:pt>
                <c:pt idx="626">
                  <c:v>731.93091150539817</c:v>
                </c:pt>
                <c:pt idx="627">
                  <c:v>733.99108344320598</c:v>
                </c:pt>
                <c:pt idx="628">
                  <c:v>736.04302252903801</c:v>
                </c:pt>
                <c:pt idx="629">
                  <c:v>738.08670039206095</c:v>
                </c:pt>
                <c:pt idx="630">
                  <c:v>740.12208952696756</c:v>
                </c:pt>
                <c:pt idx="631">
                  <c:v>742.14916329190999</c:v>
                </c:pt>
                <c:pt idx="632">
                  <c:v>744.16789590619703</c:v>
                </c:pt>
                <c:pt idx="633">
                  <c:v>746.17826244776256</c:v>
                </c:pt>
                <c:pt idx="634">
                  <c:v>748.18023885040941</c:v>
                </c:pt>
                <c:pt idx="635">
                  <c:v>750.17380190083622</c:v>
                </c:pt>
                <c:pt idx="636">
                  <c:v>752.15892923545118</c:v>
                </c:pt>
                <c:pt idx="637">
                  <c:v>754.13559933697991</c:v>
                </c:pt>
                <c:pt idx="638">
                  <c:v>756.10379153087229</c:v>
                </c:pt>
                <c:pt idx="639">
                  <c:v>758.0634859815134</c:v>
                </c:pt>
                <c:pt idx="640">
                  <c:v>760.01466368824458</c:v>
                </c:pt>
                <c:pt idx="641">
                  <c:v>761.95730648120002</c:v>
                </c:pt>
                <c:pt idx="642">
                  <c:v>763.89139701696354</c:v>
                </c:pt>
                <c:pt idx="643">
                  <c:v>765.81691877405137</c:v>
                </c:pt>
                <c:pt idx="644">
                  <c:v>767.73385604822613</c:v>
                </c:pt>
                <c:pt idx="645">
                  <c:v>769.64219394764643</c:v>
                </c:pt>
                <c:pt idx="646">
                  <c:v>771.54191838785812</c:v>
                </c:pt>
                <c:pt idx="647">
                  <c:v>773.43301608663137</c:v>
                </c:pt>
                <c:pt idx="648">
                  <c:v>775.31547455864893</c:v>
                </c:pt>
                <c:pt idx="649">
                  <c:v>777.1892821100505</c:v>
                </c:pt>
                <c:pt idx="650">
                  <c:v>779.05442783283763</c:v>
                </c:pt>
                <c:pt idx="651">
                  <c:v>780.91090159914438</c:v>
                </c:pt>
                <c:pt idx="652">
                  <c:v>782.75869405537799</c:v>
                </c:pt>
                <c:pt idx="653">
                  <c:v>784.59779661623497</c:v>
                </c:pt>
                <c:pt idx="654">
                  <c:v>786.42820145859594</c:v>
                </c:pt>
                <c:pt idx="655">
                  <c:v>788.24990151530517</c:v>
                </c:pt>
                <c:pt idx="656">
                  <c:v>790.06289046883865</c:v>
                </c:pt>
                <c:pt idx="657">
                  <c:v>791.86716274486446</c:v>
                </c:pt>
                <c:pt idx="658">
                  <c:v>793.66271350570105</c:v>
                </c:pt>
                <c:pt idx="659">
                  <c:v>795.44953864367722</c:v>
                </c:pt>
                <c:pt idx="660">
                  <c:v>797.22763477439753</c:v>
                </c:pt>
                <c:pt idx="661">
                  <c:v>798.99699922991817</c:v>
                </c:pt>
                <c:pt idx="662">
                  <c:v>800.75763005183717</c:v>
                </c:pt>
                <c:pt idx="663">
                  <c:v>802.5095259843024</c:v>
                </c:pt>
                <c:pt idx="664">
                  <c:v>804.25268646694246</c:v>
                </c:pt>
                <c:pt idx="665">
                  <c:v>805.98711162772383</c:v>
                </c:pt>
                <c:pt idx="666">
                  <c:v>807.71280227573811</c:v>
                </c:pt>
                <c:pt idx="667">
                  <c:v>809.42975989392312</c:v>
                </c:pt>
                <c:pt idx="668">
                  <c:v>811.1379866317227</c:v>
                </c:pt>
                <c:pt idx="669">
                  <c:v>812.83748529768718</c:v>
                </c:pt>
                <c:pt idx="670">
                  <c:v>814.52825935201986</c:v>
                </c:pt>
                <c:pt idx="671">
                  <c:v>816.21031289907205</c:v>
                </c:pt>
                <c:pt idx="672">
                  <c:v>817.88365067979089</c:v>
                </c:pt>
                <c:pt idx="673">
                  <c:v>819.54827806412266</c:v>
                </c:pt>
                <c:pt idx="674">
                  <c:v>821.2042010433762</c:v>
                </c:pt>
                <c:pt idx="675">
                  <c:v>822.85142622254875</c:v>
                </c:pt>
                <c:pt idx="676">
                  <c:v>824.48996081261805</c:v>
                </c:pt>
                <c:pt idx="677">
                  <c:v>826.11981262280347</c:v>
                </c:pt>
                <c:pt idx="678">
                  <c:v>827.74099005280038</c:v>
                </c:pt>
                <c:pt idx="679">
                  <c:v>829.35350208498994</c:v>
                </c:pt>
                <c:pt idx="680">
                  <c:v>830.95735827662782</c:v>
                </c:pt>
                <c:pt idx="681">
                  <c:v>832.55256875201439</c:v>
                </c:pt>
                <c:pt idx="682">
                  <c:v>834.13914419465027</c:v>
                </c:pt>
                <c:pt idx="683">
                  <c:v>835.71709583937945</c:v>
                </c:pt>
                <c:pt idx="684">
                  <c:v>837.2864354645227</c:v>
                </c:pt>
                <c:pt idx="685">
                  <c:v>838.84717538400469</c:v>
                </c:pt>
                <c:pt idx="686">
                  <c:v>840.3993284394769</c:v>
                </c:pt>
                <c:pt idx="687">
                  <c:v>841.94290799243959</c:v>
                </c:pt>
                <c:pt idx="688">
                  <c:v>843.47792791636459</c:v>
                </c:pt>
                <c:pt idx="689">
                  <c:v>845.00440258882259</c:v>
                </c:pt>
                <c:pt idx="690">
                  <c:v>846.52234688361636</c:v>
                </c:pt>
                <c:pt idx="691">
                  <c:v>848.03177616292305</c:v>
                </c:pt>
                <c:pt idx="692">
                  <c:v>849.53270626944732</c:v>
                </c:pt>
                <c:pt idx="693">
                  <c:v>851.02515351858824</c:v>
                </c:pt>
                <c:pt idx="694">
                  <c:v>852.50913469062198</c:v>
                </c:pt>
                <c:pt idx="695">
                  <c:v>853.98466702290216</c:v>
                </c:pt>
                <c:pt idx="696">
                  <c:v>855.45176820208053</c:v>
                </c:pt>
                <c:pt idx="697">
                  <c:v>856.9104563563493</c:v>
                </c:pt>
                <c:pt idx="698">
                  <c:v>858.36075004770851</c:v>
                </c:pt>
                <c:pt idx="699">
                  <c:v>859.80266826425873</c:v>
                </c:pt>
                <c:pt idx="700">
                  <c:v>861.2362304125221</c:v>
                </c:pt>
                <c:pt idx="701">
                  <c:v>862.66145630979349</c:v>
                </c:pt>
                <c:pt idx="702">
                  <c:v>864.0783661765231</c:v>
                </c:pt>
                <c:pt idx="703">
                  <c:v>865.48698062873257</c:v>
                </c:pt>
                <c:pt idx="704">
                  <c:v>866.88732067046635</c:v>
                </c:pt>
                <c:pt idx="705">
                  <c:v>868.2794076862798</c:v>
                </c:pt>
                <c:pt idx="706">
                  <c:v>868.2794076862798</c:v>
                </c:pt>
                <c:pt idx="707">
                  <c:v>868.2794076862798</c:v>
                </c:pt>
                <c:pt idx="708">
                  <c:v>868.2794076862798</c:v>
                </c:pt>
                <c:pt idx="709">
                  <c:v>868.2794076862798</c:v>
                </c:pt>
                <c:pt idx="710">
                  <c:v>868.2794076862798</c:v>
                </c:pt>
                <c:pt idx="711">
                  <c:v>868.2794076862798</c:v>
                </c:pt>
                <c:pt idx="712">
                  <c:v>868.2794076862798</c:v>
                </c:pt>
                <c:pt idx="713">
                  <c:v>868.2794076862798</c:v>
                </c:pt>
                <c:pt idx="714">
                  <c:v>868.2794076862798</c:v>
                </c:pt>
                <c:pt idx="715">
                  <c:v>868.2794076862798</c:v>
                </c:pt>
                <c:pt idx="716">
                  <c:v>868.2794076862798</c:v>
                </c:pt>
                <c:pt idx="717">
                  <c:v>868.2794076862798</c:v>
                </c:pt>
                <c:pt idx="718">
                  <c:v>868.2794076862798</c:v>
                </c:pt>
                <c:pt idx="719">
                  <c:v>868.2794076862798</c:v>
                </c:pt>
                <c:pt idx="720">
                  <c:v>868.2794076862798</c:v>
                </c:pt>
                <c:pt idx="721">
                  <c:v>868.2794076862798</c:v>
                </c:pt>
                <c:pt idx="722">
                  <c:v>868.2794076862798</c:v>
                </c:pt>
                <c:pt idx="723">
                  <c:v>868.2794076862798</c:v>
                </c:pt>
                <c:pt idx="724">
                  <c:v>868.2794076862798</c:v>
                </c:pt>
                <c:pt idx="725">
                  <c:v>868.2794076862798</c:v>
                </c:pt>
                <c:pt idx="726">
                  <c:v>868.2794076862798</c:v>
                </c:pt>
                <c:pt idx="727">
                  <c:v>868.2794076862798</c:v>
                </c:pt>
                <c:pt idx="728">
                  <c:v>868.2794076862798</c:v>
                </c:pt>
                <c:pt idx="729">
                  <c:v>868.2794076862798</c:v>
                </c:pt>
                <c:pt idx="730">
                  <c:v>868.2794076862798</c:v>
                </c:pt>
                <c:pt idx="731">
                  <c:v>868.2794076862798</c:v>
                </c:pt>
                <c:pt idx="732">
                  <c:v>868.2794076862798</c:v>
                </c:pt>
                <c:pt idx="733">
                  <c:v>868.2794076862798</c:v>
                </c:pt>
                <c:pt idx="734">
                  <c:v>868.2794076862798</c:v>
                </c:pt>
                <c:pt idx="735">
                  <c:v>868.2794076862798</c:v>
                </c:pt>
                <c:pt idx="736">
                  <c:v>868.2794076862798</c:v>
                </c:pt>
                <c:pt idx="737">
                  <c:v>868.2794076862798</c:v>
                </c:pt>
                <c:pt idx="738">
                  <c:v>868.2794076862798</c:v>
                </c:pt>
                <c:pt idx="739">
                  <c:v>868.2794076862798</c:v>
                </c:pt>
                <c:pt idx="740">
                  <c:v>868.2794076862798</c:v>
                </c:pt>
                <c:pt idx="741">
                  <c:v>868.2794076862798</c:v>
                </c:pt>
                <c:pt idx="742">
                  <c:v>868.2794076862798</c:v>
                </c:pt>
                <c:pt idx="743">
                  <c:v>868.2794076862798</c:v>
                </c:pt>
                <c:pt idx="744">
                  <c:v>868.2794076862798</c:v>
                </c:pt>
                <c:pt idx="745">
                  <c:v>868.2794076862798</c:v>
                </c:pt>
                <c:pt idx="746">
                  <c:v>868.2794076862798</c:v>
                </c:pt>
                <c:pt idx="747">
                  <c:v>868.2794076862798</c:v>
                </c:pt>
                <c:pt idx="748">
                  <c:v>868.2794076862798</c:v>
                </c:pt>
                <c:pt idx="749">
                  <c:v>868.2794076862798</c:v>
                </c:pt>
                <c:pt idx="750">
                  <c:v>868.2794076862798</c:v>
                </c:pt>
                <c:pt idx="751">
                  <c:v>868.2794076862798</c:v>
                </c:pt>
                <c:pt idx="752">
                  <c:v>868.2794076862798</c:v>
                </c:pt>
                <c:pt idx="753">
                  <c:v>868.2794076862798</c:v>
                </c:pt>
                <c:pt idx="754">
                  <c:v>868.2794076862798</c:v>
                </c:pt>
                <c:pt idx="755">
                  <c:v>868.2794076862798</c:v>
                </c:pt>
                <c:pt idx="756">
                  <c:v>868.2794076862798</c:v>
                </c:pt>
                <c:pt idx="757">
                  <c:v>868.2794076862798</c:v>
                </c:pt>
                <c:pt idx="758">
                  <c:v>868.2794076862798</c:v>
                </c:pt>
                <c:pt idx="759">
                  <c:v>868.2794076862798</c:v>
                </c:pt>
                <c:pt idx="760">
                  <c:v>868.2794076862798</c:v>
                </c:pt>
                <c:pt idx="761">
                  <c:v>868.2794076862798</c:v>
                </c:pt>
                <c:pt idx="762">
                  <c:v>868.2794076862798</c:v>
                </c:pt>
                <c:pt idx="763">
                  <c:v>868.2794076862798</c:v>
                </c:pt>
                <c:pt idx="764">
                  <c:v>868.2794076862798</c:v>
                </c:pt>
                <c:pt idx="765">
                  <c:v>868.2794076862798</c:v>
                </c:pt>
                <c:pt idx="766">
                  <c:v>868.2794076862798</c:v>
                </c:pt>
                <c:pt idx="767">
                  <c:v>868.2794076862798</c:v>
                </c:pt>
                <c:pt idx="768">
                  <c:v>868.2794076862798</c:v>
                </c:pt>
                <c:pt idx="769">
                  <c:v>868.2794076862798</c:v>
                </c:pt>
                <c:pt idx="770">
                  <c:v>868.2794076862798</c:v>
                </c:pt>
                <c:pt idx="771">
                  <c:v>868.2794076862798</c:v>
                </c:pt>
                <c:pt idx="772">
                  <c:v>868.2794076862798</c:v>
                </c:pt>
                <c:pt idx="773">
                  <c:v>868.2794076862798</c:v>
                </c:pt>
                <c:pt idx="774">
                  <c:v>868.2794076862798</c:v>
                </c:pt>
                <c:pt idx="775">
                  <c:v>868.2794076862798</c:v>
                </c:pt>
                <c:pt idx="776">
                  <c:v>868.2794076862798</c:v>
                </c:pt>
                <c:pt idx="777">
                  <c:v>868.2794076862798</c:v>
                </c:pt>
                <c:pt idx="778">
                  <c:v>868.2794076862798</c:v>
                </c:pt>
                <c:pt idx="779">
                  <c:v>868.2794076862798</c:v>
                </c:pt>
                <c:pt idx="780">
                  <c:v>868.2794076862798</c:v>
                </c:pt>
                <c:pt idx="781">
                  <c:v>868.2794076862798</c:v>
                </c:pt>
                <c:pt idx="782">
                  <c:v>868.2794076862798</c:v>
                </c:pt>
                <c:pt idx="783">
                  <c:v>868.2794076862798</c:v>
                </c:pt>
                <c:pt idx="784">
                  <c:v>868.2794076862798</c:v>
                </c:pt>
                <c:pt idx="785">
                  <c:v>868.2794076862798</c:v>
                </c:pt>
                <c:pt idx="786">
                  <c:v>868.2794076862798</c:v>
                </c:pt>
                <c:pt idx="787">
                  <c:v>868.2794076862798</c:v>
                </c:pt>
                <c:pt idx="788">
                  <c:v>868.2794076862798</c:v>
                </c:pt>
                <c:pt idx="789">
                  <c:v>868.2794076862798</c:v>
                </c:pt>
                <c:pt idx="790">
                  <c:v>868.2794076862798</c:v>
                </c:pt>
                <c:pt idx="791">
                  <c:v>868.2794076862798</c:v>
                </c:pt>
                <c:pt idx="792">
                  <c:v>868.2794076862798</c:v>
                </c:pt>
                <c:pt idx="793">
                  <c:v>868.2794076862798</c:v>
                </c:pt>
                <c:pt idx="794">
                  <c:v>868.2794076862798</c:v>
                </c:pt>
                <c:pt idx="795">
                  <c:v>868.2794076862798</c:v>
                </c:pt>
                <c:pt idx="796">
                  <c:v>868.2794076862798</c:v>
                </c:pt>
                <c:pt idx="797">
                  <c:v>868.2794076862798</c:v>
                </c:pt>
                <c:pt idx="798">
                  <c:v>868.2794076862798</c:v>
                </c:pt>
                <c:pt idx="799">
                  <c:v>868.2794076862798</c:v>
                </c:pt>
                <c:pt idx="800">
                  <c:v>868.2794076862798</c:v>
                </c:pt>
                <c:pt idx="801">
                  <c:v>868.2794076862798</c:v>
                </c:pt>
                <c:pt idx="802">
                  <c:v>868.2794076862798</c:v>
                </c:pt>
                <c:pt idx="803">
                  <c:v>868.2794076862798</c:v>
                </c:pt>
                <c:pt idx="804">
                  <c:v>868.2794076862798</c:v>
                </c:pt>
                <c:pt idx="805">
                  <c:v>868.2794076862798</c:v>
                </c:pt>
                <c:pt idx="806">
                  <c:v>868.2794076862798</c:v>
                </c:pt>
                <c:pt idx="807">
                  <c:v>868.2794076862798</c:v>
                </c:pt>
                <c:pt idx="808">
                  <c:v>868.2794076862798</c:v>
                </c:pt>
                <c:pt idx="809">
                  <c:v>868.2794076862798</c:v>
                </c:pt>
                <c:pt idx="810">
                  <c:v>868.2794076862798</c:v>
                </c:pt>
                <c:pt idx="811">
                  <c:v>868.2794076862798</c:v>
                </c:pt>
                <c:pt idx="812">
                  <c:v>868.2794076862798</c:v>
                </c:pt>
                <c:pt idx="813">
                  <c:v>868.2794076862798</c:v>
                </c:pt>
                <c:pt idx="814">
                  <c:v>868.2794076862798</c:v>
                </c:pt>
                <c:pt idx="815">
                  <c:v>868.2794076862798</c:v>
                </c:pt>
                <c:pt idx="816">
                  <c:v>868.2794076862798</c:v>
                </c:pt>
                <c:pt idx="817">
                  <c:v>868.2794076862798</c:v>
                </c:pt>
                <c:pt idx="818">
                  <c:v>868.2794076862798</c:v>
                </c:pt>
                <c:pt idx="819">
                  <c:v>868.2794076862798</c:v>
                </c:pt>
                <c:pt idx="820">
                  <c:v>868.2794076862798</c:v>
                </c:pt>
                <c:pt idx="821">
                  <c:v>868.2794076862798</c:v>
                </c:pt>
                <c:pt idx="822">
                  <c:v>868.2794076862798</c:v>
                </c:pt>
                <c:pt idx="823">
                  <c:v>868.2794076862798</c:v>
                </c:pt>
                <c:pt idx="824">
                  <c:v>868.2794076862798</c:v>
                </c:pt>
                <c:pt idx="825">
                  <c:v>868.2794076862798</c:v>
                </c:pt>
                <c:pt idx="826">
                  <c:v>868.2794076862798</c:v>
                </c:pt>
                <c:pt idx="827">
                  <c:v>868.2794076862798</c:v>
                </c:pt>
                <c:pt idx="828">
                  <c:v>868.2794076862798</c:v>
                </c:pt>
                <c:pt idx="829">
                  <c:v>868.2794076862798</c:v>
                </c:pt>
                <c:pt idx="830">
                  <c:v>868.2794076862798</c:v>
                </c:pt>
                <c:pt idx="831">
                  <c:v>868.2794076862798</c:v>
                </c:pt>
                <c:pt idx="832">
                  <c:v>868.2794076862798</c:v>
                </c:pt>
                <c:pt idx="833">
                  <c:v>868.2794076862798</c:v>
                </c:pt>
                <c:pt idx="834">
                  <c:v>868.2794076862798</c:v>
                </c:pt>
                <c:pt idx="835">
                  <c:v>868.2794076862798</c:v>
                </c:pt>
                <c:pt idx="836">
                  <c:v>868.2794076862798</c:v>
                </c:pt>
                <c:pt idx="837">
                  <c:v>868.2794076862798</c:v>
                </c:pt>
                <c:pt idx="838">
                  <c:v>868.2794076862798</c:v>
                </c:pt>
                <c:pt idx="839">
                  <c:v>868.2794076862798</c:v>
                </c:pt>
                <c:pt idx="840">
                  <c:v>868.2794076862798</c:v>
                </c:pt>
                <c:pt idx="841">
                  <c:v>868.2794076862798</c:v>
                </c:pt>
                <c:pt idx="842">
                  <c:v>868.2794076862798</c:v>
                </c:pt>
                <c:pt idx="843">
                  <c:v>868.2794076862798</c:v>
                </c:pt>
                <c:pt idx="844">
                  <c:v>868.2794076862798</c:v>
                </c:pt>
                <c:pt idx="845">
                  <c:v>868.2794076862798</c:v>
                </c:pt>
                <c:pt idx="846">
                  <c:v>868.2794076862798</c:v>
                </c:pt>
                <c:pt idx="847">
                  <c:v>868.2794076862798</c:v>
                </c:pt>
                <c:pt idx="848">
                  <c:v>868.2794076862798</c:v>
                </c:pt>
                <c:pt idx="849">
                  <c:v>868.2794076862798</c:v>
                </c:pt>
                <c:pt idx="850">
                  <c:v>868.2794076862798</c:v>
                </c:pt>
                <c:pt idx="851">
                  <c:v>868.2794076862798</c:v>
                </c:pt>
                <c:pt idx="852">
                  <c:v>868.2794076862798</c:v>
                </c:pt>
                <c:pt idx="853">
                  <c:v>868.2794076862798</c:v>
                </c:pt>
                <c:pt idx="854">
                  <c:v>868.2794076862798</c:v>
                </c:pt>
                <c:pt idx="855">
                  <c:v>868.2794076862798</c:v>
                </c:pt>
                <c:pt idx="856">
                  <c:v>868.2794076862798</c:v>
                </c:pt>
                <c:pt idx="857">
                  <c:v>868.2794076862798</c:v>
                </c:pt>
                <c:pt idx="858">
                  <c:v>868.2794076862798</c:v>
                </c:pt>
                <c:pt idx="859">
                  <c:v>868.2794076862798</c:v>
                </c:pt>
                <c:pt idx="860">
                  <c:v>868.2794076862798</c:v>
                </c:pt>
                <c:pt idx="861">
                  <c:v>868.2794076862798</c:v>
                </c:pt>
                <c:pt idx="862">
                  <c:v>868.2794076862798</c:v>
                </c:pt>
                <c:pt idx="863">
                  <c:v>868.2794076862798</c:v>
                </c:pt>
                <c:pt idx="864">
                  <c:v>868.2794076862798</c:v>
                </c:pt>
                <c:pt idx="865">
                  <c:v>868.2794076862798</c:v>
                </c:pt>
                <c:pt idx="866">
                  <c:v>868.2794076862798</c:v>
                </c:pt>
                <c:pt idx="867">
                  <c:v>868.2794076862798</c:v>
                </c:pt>
                <c:pt idx="868">
                  <c:v>868.2794076862798</c:v>
                </c:pt>
                <c:pt idx="869">
                  <c:v>868.2794076862798</c:v>
                </c:pt>
                <c:pt idx="870">
                  <c:v>868.2794076862798</c:v>
                </c:pt>
                <c:pt idx="871">
                  <c:v>868.2794076862798</c:v>
                </c:pt>
                <c:pt idx="872">
                  <c:v>868.2794076862798</c:v>
                </c:pt>
                <c:pt idx="873">
                  <c:v>868.2794076862798</c:v>
                </c:pt>
                <c:pt idx="874">
                  <c:v>868.2794076862798</c:v>
                </c:pt>
                <c:pt idx="875">
                  <c:v>868.2794076862798</c:v>
                </c:pt>
                <c:pt idx="876">
                  <c:v>868.2794076862798</c:v>
                </c:pt>
                <c:pt idx="877">
                  <c:v>868.2794076862798</c:v>
                </c:pt>
                <c:pt idx="878">
                  <c:v>868.2794076862798</c:v>
                </c:pt>
                <c:pt idx="879">
                  <c:v>868.2794076862798</c:v>
                </c:pt>
                <c:pt idx="880">
                  <c:v>868.2794076862798</c:v>
                </c:pt>
                <c:pt idx="881">
                  <c:v>868.2794076862798</c:v>
                </c:pt>
                <c:pt idx="882">
                  <c:v>868.2794076862798</c:v>
                </c:pt>
                <c:pt idx="883">
                  <c:v>868.2794076862798</c:v>
                </c:pt>
                <c:pt idx="884">
                  <c:v>868.2794076862798</c:v>
                </c:pt>
                <c:pt idx="885">
                  <c:v>868.2794076862798</c:v>
                </c:pt>
                <c:pt idx="886">
                  <c:v>868.2794076862798</c:v>
                </c:pt>
                <c:pt idx="887">
                  <c:v>868.2794076862798</c:v>
                </c:pt>
                <c:pt idx="888">
                  <c:v>868.2794076862798</c:v>
                </c:pt>
                <c:pt idx="889">
                  <c:v>868.2794076862798</c:v>
                </c:pt>
                <c:pt idx="890">
                  <c:v>868.2794076862798</c:v>
                </c:pt>
                <c:pt idx="891">
                  <c:v>868.2794076862798</c:v>
                </c:pt>
                <c:pt idx="892">
                  <c:v>868.2794076862798</c:v>
                </c:pt>
                <c:pt idx="893">
                  <c:v>868.2794076862798</c:v>
                </c:pt>
                <c:pt idx="894">
                  <c:v>868.2794076862798</c:v>
                </c:pt>
                <c:pt idx="895">
                  <c:v>868.2794076862798</c:v>
                </c:pt>
                <c:pt idx="896">
                  <c:v>868.2794076862798</c:v>
                </c:pt>
                <c:pt idx="897">
                  <c:v>868.2794076862798</c:v>
                </c:pt>
                <c:pt idx="898">
                  <c:v>868.2794076862798</c:v>
                </c:pt>
                <c:pt idx="899">
                  <c:v>868.2794076862798</c:v>
                </c:pt>
                <c:pt idx="900">
                  <c:v>868.2794076862798</c:v>
                </c:pt>
                <c:pt idx="901">
                  <c:v>868.2794076862798</c:v>
                </c:pt>
                <c:pt idx="902">
                  <c:v>868.2794076862798</c:v>
                </c:pt>
                <c:pt idx="903">
                  <c:v>868.2794076862798</c:v>
                </c:pt>
                <c:pt idx="904">
                  <c:v>868.2794076862798</c:v>
                </c:pt>
                <c:pt idx="905">
                  <c:v>868.2794076862798</c:v>
                </c:pt>
                <c:pt idx="906">
                  <c:v>868.2794076862798</c:v>
                </c:pt>
                <c:pt idx="907">
                  <c:v>868.2794076862798</c:v>
                </c:pt>
                <c:pt idx="908">
                  <c:v>868.2794076862798</c:v>
                </c:pt>
                <c:pt idx="909">
                  <c:v>868.2794076862798</c:v>
                </c:pt>
                <c:pt idx="910">
                  <c:v>868.2794076862798</c:v>
                </c:pt>
                <c:pt idx="911">
                  <c:v>868.2794076862798</c:v>
                </c:pt>
                <c:pt idx="912">
                  <c:v>868.2794076862798</c:v>
                </c:pt>
                <c:pt idx="913">
                  <c:v>868.2794076862798</c:v>
                </c:pt>
                <c:pt idx="914">
                  <c:v>868.2794076862798</c:v>
                </c:pt>
                <c:pt idx="915">
                  <c:v>868.2794076862798</c:v>
                </c:pt>
                <c:pt idx="916">
                  <c:v>868.2794076862798</c:v>
                </c:pt>
                <c:pt idx="917">
                  <c:v>868.2794076862798</c:v>
                </c:pt>
                <c:pt idx="918">
                  <c:v>868.2794076862798</c:v>
                </c:pt>
                <c:pt idx="919">
                  <c:v>868.2794076862798</c:v>
                </c:pt>
                <c:pt idx="920">
                  <c:v>868.2794076862798</c:v>
                </c:pt>
                <c:pt idx="921">
                  <c:v>868.2794076862798</c:v>
                </c:pt>
                <c:pt idx="922">
                  <c:v>868.2794076862798</c:v>
                </c:pt>
                <c:pt idx="923">
                  <c:v>868.2794076862798</c:v>
                </c:pt>
                <c:pt idx="924">
                  <c:v>868.2794076862798</c:v>
                </c:pt>
                <c:pt idx="925">
                  <c:v>868.2794076862798</c:v>
                </c:pt>
                <c:pt idx="926">
                  <c:v>868.2794076862798</c:v>
                </c:pt>
                <c:pt idx="927">
                  <c:v>868.2794076862798</c:v>
                </c:pt>
                <c:pt idx="928">
                  <c:v>868.2794076862798</c:v>
                </c:pt>
                <c:pt idx="929">
                  <c:v>868.2794076862798</c:v>
                </c:pt>
                <c:pt idx="930">
                  <c:v>868.2794076862798</c:v>
                </c:pt>
                <c:pt idx="931">
                  <c:v>868.2794076862798</c:v>
                </c:pt>
                <c:pt idx="932">
                  <c:v>868.2794076862798</c:v>
                </c:pt>
                <c:pt idx="933">
                  <c:v>868.2794076862798</c:v>
                </c:pt>
                <c:pt idx="934">
                  <c:v>868.2794076862798</c:v>
                </c:pt>
                <c:pt idx="935">
                  <c:v>868.2794076862798</c:v>
                </c:pt>
                <c:pt idx="936">
                  <c:v>868.2794076862798</c:v>
                </c:pt>
                <c:pt idx="937">
                  <c:v>868.2794076862798</c:v>
                </c:pt>
                <c:pt idx="938">
                  <c:v>868.2794076862798</c:v>
                </c:pt>
                <c:pt idx="939">
                  <c:v>868.2794076862798</c:v>
                </c:pt>
                <c:pt idx="940">
                  <c:v>868.2794076862798</c:v>
                </c:pt>
                <c:pt idx="941">
                  <c:v>868.2794076862798</c:v>
                </c:pt>
                <c:pt idx="942">
                  <c:v>868.2794076862798</c:v>
                </c:pt>
                <c:pt idx="943">
                  <c:v>868.2794076862798</c:v>
                </c:pt>
                <c:pt idx="944">
                  <c:v>868.2794076862798</c:v>
                </c:pt>
                <c:pt idx="945">
                  <c:v>868.2794076862798</c:v>
                </c:pt>
                <c:pt idx="946">
                  <c:v>868.2794076862798</c:v>
                </c:pt>
                <c:pt idx="947">
                  <c:v>868.2794076862798</c:v>
                </c:pt>
                <c:pt idx="948">
                  <c:v>868.2794076862798</c:v>
                </c:pt>
                <c:pt idx="949">
                  <c:v>868.2794076862798</c:v>
                </c:pt>
                <c:pt idx="950">
                  <c:v>868.2794076862798</c:v>
                </c:pt>
                <c:pt idx="951">
                  <c:v>868.2794076862798</c:v>
                </c:pt>
                <c:pt idx="952">
                  <c:v>868.2794076862798</c:v>
                </c:pt>
                <c:pt idx="953">
                  <c:v>868.2794076862798</c:v>
                </c:pt>
                <c:pt idx="954">
                  <c:v>868.2794076862798</c:v>
                </c:pt>
                <c:pt idx="955">
                  <c:v>868.2794076862798</c:v>
                </c:pt>
                <c:pt idx="956">
                  <c:v>868.2794076862798</c:v>
                </c:pt>
                <c:pt idx="957">
                  <c:v>868.2794076862798</c:v>
                </c:pt>
                <c:pt idx="958">
                  <c:v>868.2794076862798</c:v>
                </c:pt>
                <c:pt idx="959">
                  <c:v>868.2794076862798</c:v>
                </c:pt>
                <c:pt idx="960">
                  <c:v>868.2794076862798</c:v>
                </c:pt>
                <c:pt idx="961">
                  <c:v>868.2794076862798</c:v>
                </c:pt>
                <c:pt idx="962">
                  <c:v>868.2794076862798</c:v>
                </c:pt>
                <c:pt idx="963">
                  <c:v>868.2794076862798</c:v>
                </c:pt>
                <c:pt idx="964">
                  <c:v>868.2794076862798</c:v>
                </c:pt>
                <c:pt idx="965">
                  <c:v>868.2794076862798</c:v>
                </c:pt>
                <c:pt idx="966">
                  <c:v>868.2794076862798</c:v>
                </c:pt>
                <c:pt idx="967">
                  <c:v>868.2794076862798</c:v>
                </c:pt>
                <c:pt idx="968">
                  <c:v>868.2794076862798</c:v>
                </c:pt>
                <c:pt idx="969">
                  <c:v>868.2794076862798</c:v>
                </c:pt>
                <c:pt idx="970">
                  <c:v>868.2794076862798</c:v>
                </c:pt>
                <c:pt idx="971">
                  <c:v>868.2794076862798</c:v>
                </c:pt>
                <c:pt idx="972">
                  <c:v>868.2794076862798</c:v>
                </c:pt>
                <c:pt idx="973">
                  <c:v>868.2794076862798</c:v>
                </c:pt>
                <c:pt idx="974">
                  <c:v>868.2794076862798</c:v>
                </c:pt>
                <c:pt idx="975">
                  <c:v>868.2794076862798</c:v>
                </c:pt>
                <c:pt idx="976">
                  <c:v>868.2794076862798</c:v>
                </c:pt>
                <c:pt idx="977">
                  <c:v>868.2794076862798</c:v>
                </c:pt>
                <c:pt idx="978">
                  <c:v>868.2794076862798</c:v>
                </c:pt>
                <c:pt idx="979">
                  <c:v>868.2794076862798</c:v>
                </c:pt>
                <c:pt idx="980">
                  <c:v>868.2794076862798</c:v>
                </c:pt>
                <c:pt idx="981">
                  <c:v>868.2794076862798</c:v>
                </c:pt>
                <c:pt idx="982">
                  <c:v>868.2794076862798</c:v>
                </c:pt>
                <c:pt idx="983">
                  <c:v>868.2794076862798</c:v>
                </c:pt>
                <c:pt idx="984">
                  <c:v>868.2794076862798</c:v>
                </c:pt>
                <c:pt idx="985">
                  <c:v>868.2794076862798</c:v>
                </c:pt>
                <c:pt idx="986">
                  <c:v>868.2794076862798</c:v>
                </c:pt>
                <c:pt idx="987">
                  <c:v>868.2794076862798</c:v>
                </c:pt>
                <c:pt idx="988">
                  <c:v>868.2794076862798</c:v>
                </c:pt>
                <c:pt idx="989">
                  <c:v>868.2794076862798</c:v>
                </c:pt>
                <c:pt idx="990">
                  <c:v>868.2794076862798</c:v>
                </c:pt>
                <c:pt idx="991">
                  <c:v>868.2794076862798</c:v>
                </c:pt>
                <c:pt idx="992">
                  <c:v>868.2794076862798</c:v>
                </c:pt>
                <c:pt idx="993">
                  <c:v>868.2794076862798</c:v>
                </c:pt>
                <c:pt idx="994">
                  <c:v>868.2794076862798</c:v>
                </c:pt>
                <c:pt idx="995">
                  <c:v>868.2794076862798</c:v>
                </c:pt>
                <c:pt idx="996">
                  <c:v>868.2794076862798</c:v>
                </c:pt>
                <c:pt idx="997">
                  <c:v>868.2794076862798</c:v>
                </c:pt>
                <c:pt idx="998">
                  <c:v>868.2794076862798</c:v>
                </c:pt>
                <c:pt idx="999">
                  <c:v>868.2794076862798</c:v>
                </c:pt>
                <c:pt idx="1000">
                  <c:v>868.2794076862798</c:v>
                </c:pt>
              </c:numCache>
            </c:numRef>
          </c:xVal>
          <c:yVal>
            <c:numRef>
              <c:f>Calculs!$K$4:$K$1004</c:f>
              <c:numCache>
                <c:formatCode>0.00</c:formatCode>
                <c:ptCount val="1001"/>
                <c:pt idx="0">
                  <c:v>0</c:v>
                </c:pt>
                <c:pt idx="1">
                  <c:v>0</c:v>
                </c:pt>
                <c:pt idx="2">
                  <c:v>9.5006038703371017E-4</c:v>
                </c:pt>
                <c:pt idx="3">
                  <c:v>4.7513297467753181E-3</c:v>
                </c:pt>
                <c:pt idx="4">
                  <c:v>1.3306762521490743E-2</c:v>
                </c:pt>
                <c:pt idx="5">
                  <c:v>2.8521137522983631E-2</c:v>
                </c:pt>
                <c:pt idx="6">
                  <c:v>5.1819736546057732E-2</c:v>
                </c:pt>
                <c:pt idx="7">
                  <c:v>8.3665883561714532E-2</c:v>
                </c:pt>
                <c:pt idx="8">
                  <c:v>0.12404144231006009</c:v>
                </c:pt>
                <c:pt idx="9">
                  <c:v>0.17292818520297593</c:v>
                </c:pt>
                <c:pt idx="10">
                  <c:v>0.23030779366396986</c:v>
                </c:pt>
                <c:pt idx="11">
                  <c:v>0.29616185847144672</c:v>
                </c:pt>
                <c:pt idx="12">
                  <c:v>0.37047188010537097</c:v>
                </c:pt>
                <c:pt idx="13">
                  <c:v>0.45321926909729321</c:v>
                </c:pt>
                <c:pt idx="14">
                  <c:v>0.54438534638371272</c:v>
                </c:pt>
                <c:pt idx="15">
                  <c:v>0.64395134366274687</c:v>
                </c:pt>
                <c:pt idx="16">
                  <c:v>0.75189840375407924</c:v>
                </c:pt>
                <c:pt idx="17">
                  <c:v>0.86820758096215633</c:v>
                </c:pt>
                <c:pt idx="18">
                  <c:v>0.99285984144260464</c:v>
                </c:pt>
                <c:pt idx="19">
                  <c:v>1.1258360635718376</c:v>
                </c:pt>
                <c:pt idx="20">
                  <c:v>1.2671170383198229</c:v>
                </c:pt>
                <c:pt idx="21">
                  <c:v>1.4166834696259791</c:v>
                </c:pt>
                <c:pt idx="22">
                  <c:v>1.574515974778173</c:v>
                </c:pt>
                <c:pt idx="23">
                  <c:v>1.7405950847947842</c:v>
                </c:pt>
                <c:pt idx="24">
                  <c:v>1.9149012448098093</c:v>
                </c:pt>
                <c:pt idx="25">
                  <c:v>2.0974148144609712</c:v>
                </c:pt>
                <c:pt idx="26">
                  <c:v>2.2881160682808042</c:v>
                </c:pt>
                <c:pt idx="27">
                  <c:v>2.4869851960906821</c:v>
                </c:pt>
                <c:pt idx="28">
                  <c:v>2.6940023033977605</c:v>
                </c:pt>
                <c:pt idx="29">
                  <c:v>2.9091474117947933</c:v>
                </c:pt>
                <c:pt idx="30">
                  <c:v>3.1324004593628021</c:v>
                </c:pt>
                <c:pt idx="31">
                  <c:v>3.3637413010765553</c:v>
                </c:pt>
                <c:pt idx="32">
                  <c:v>3.6031497092128326</c:v>
                </c:pt>
                <c:pt idx="33">
                  <c:v>3.8506053737614359</c:v>
                </c:pt>
                <c:pt idx="34">
                  <c:v>4.1060879028389161</c:v>
                </c:pt>
                <c:pt idx="35">
                  <c:v>4.3695620259540258</c:v>
                </c:pt>
                <c:pt idx="36">
                  <c:v>4.6409919044523926</c:v>
                </c:pt>
                <c:pt idx="37">
                  <c:v>4.9203559349451567</c:v>
                </c:pt>
                <c:pt idx="38">
                  <c:v>5.2076324522415485</c:v>
                </c:pt>
                <c:pt idx="39">
                  <c:v>5.5027997358663843</c:v>
                </c:pt>
                <c:pt idx="40">
                  <c:v>5.8058360093596226</c:v>
                </c:pt>
                <c:pt idx="41">
                  <c:v>6.1167194396633837</c:v>
                </c:pt>
                <c:pt idx="42">
                  <c:v>6.4354281365878911</c:v>
                </c:pt>
                <c:pt idx="43">
                  <c:v>6.7619401523488696</c:v>
                </c:pt>
                <c:pt idx="44">
                  <c:v>7.0962334811697954</c:v>
                </c:pt>
                <c:pt idx="45">
                  <c:v>7.4382860589431976</c:v>
                </c:pt>
                <c:pt idx="46">
                  <c:v>7.7880757629458435</c:v>
                </c:pt>
                <c:pt idx="47">
                  <c:v>8.1455804116032215</c:v>
                </c:pt>
                <c:pt idx="48">
                  <c:v>8.5107777642992399</c:v>
                </c:pt>
                <c:pt idx="49">
                  <c:v>8.8836455212274767</c:v>
                </c:pt>
                <c:pt idx="50">
                  <c:v>9.2641613232807103</c:v>
                </c:pt>
                <c:pt idx="51">
                  <c:v>9.6523052828524705</c:v>
                </c:pt>
                <c:pt idx="52">
                  <c:v>10.048062517617865</c:v>
                </c:pt>
                <c:pt idx="53">
                  <c:v>10.451420623661392</c:v>
                </c:pt>
                <c:pt idx="54">
                  <c:v>10.862367145585276</c:v>
                </c:pt>
                <c:pt idx="55">
                  <c:v>11.280889576348079</c:v>
                </c:pt>
                <c:pt idx="56">
                  <c:v>11.70697535712484</c:v>
                </c:pt>
                <c:pt idx="57">
                  <c:v>12.140611877187403</c:v>
                </c:pt>
                <c:pt idx="58">
                  <c:v>12.581786473803653</c:v>
                </c:pt>
                <c:pt idx="59">
                  <c:v>13.030486432154513</c:v>
                </c:pt>
                <c:pt idx="60">
                  <c:v>13.486698985267664</c:v>
                </c:pt>
                <c:pt idx="61">
                  <c:v>13.950411313967003</c:v>
                </c:pt>
                <c:pt idx="62">
                  <c:v>14.421610546836947</c:v>
                </c:pt>
                <c:pt idx="63">
                  <c:v>14.900283760200766</c:v>
                </c:pt>
                <c:pt idx="64">
                  <c:v>15.386417978112181</c:v>
                </c:pt>
                <c:pt idx="65">
                  <c:v>15.880000172359521</c:v>
                </c:pt>
                <c:pt idx="66">
                  <c:v>16.381017262481791</c:v>
                </c:pt>
                <c:pt idx="67">
                  <c:v>16.889456115796044</c:v>
                </c:pt>
                <c:pt idx="68">
                  <c:v>17.405303547435494</c:v>
                </c:pt>
                <c:pt idx="69">
                  <c:v>17.92854632039786</c:v>
                </c:pt>
                <c:pt idx="70">
                  <c:v>18.459171145603428</c:v>
                </c:pt>
                <c:pt idx="71">
                  <c:v>18.997164681962399</c:v>
                </c:pt>
                <c:pt idx="72">
                  <c:v>19.542513536451104</c:v>
                </c:pt>
                <c:pt idx="73">
                  <c:v>20.095204264196656</c:v>
                </c:pt>
                <c:pt idx="74">
                  <c:v>20.655223368569718</c:v>
                </c:pt>
                <c:pt idx="75">
                  <c:v>21.222557301284986</c:v>
                </c:pt>
                <c:pt idx="76">
                  <c:v>21.797192462509106</c:v>
                </c:pt>
                <c:pt idx="77">
                  <c:v>22.379115200975683</c:v>
                </c:pt>
                <c:pt idx="78">
                  <c:v>22.968311814107128</c:v>
                </c:pt>
                <c:pt idx="79">
                  <c:v>23.564768548143036</c:v>
                </c:pt>
                <c:pt idx="80">
                  <c:v>24.168471598274866</c:v>
                </c:pt>
                <c:pt idx="81">
                  <c:v>24.779407108786678</c:v>
                </c:pt>
                <c:pt idx="82">
                  <c:v>25.397561173201673</c:v>
                </c:pt>
                <c:pt idx="83">
                  <c:v>26.022919834434365</c:v>
                </c:pt>
                <c:pt idx="84">
                  <c:v>26.655469084948141</c:v>
                </c:pt>
                <c:pt idx="85">
                  <c:v>27.295194866918035</c:v>
                </c:pt>
                <c:pt idx="86">
                  <c:v>27.942083072398532</c:v>
                </c:pt>
                <c:pt idx="87">
                  <c:v>28.596119543496222</c:v>
                </c:pt>
                <c:pt idx="88">
                  <c:v>29.257290072547146</c:v>
                </c:pt>
                <c:pt idx="89">
                  <c:v>29.92558040229866</c:v>
                </c:pt>
                <c:pt idx="90">
                  <c:v>30.6009762260957</c:v>
                </c:pt>
                <c:pt idx="91">
                  <c:v>31.283463188071259</c:v>
                </c:pt>
                <c:pt idx="92">
                  <c:v>31.973026883340996</c:v>
                </c:pt>
                <c:pt idx="93">
                  <c:v>32.669652858201786</c:v>
                </c:pt>
                <c:pt idx="94">
                  <c:v>33.373326610334125</c:v>
                </c:pt>
                <c:pt idx="95">
                  <c:v>34.084033589008293</c:v>
                </c:pt>
                <c:pt idx="96">
                  <c:v>34.801759195294075</c:v>
                </c:pt>
                <c:pt idx="97">
                  <c:v>35.526488782274043</c:v>
                </c:pt>
                <c:pt idx="98">
                  <c:v>36.2582076552602</c:v>
                </c:pt>
                <c:pt idx="99">
                  <c:v>36.996901072013948</c:v>
                </c:pt>
                <c:pt idx="100">
                  <c:v>37.742554242969234</c:v>
                </c:pt>
                <c:pt idx="101">
                  <c:v>38.495151168789782</c:v>
                </c:pt>
                <c:pt idx="102">
                  <c:v>39.254673476980166</c:v>
                </c:pt>
                <c:pt idx="103">
                  <c:v>40.021101583774183</c:v>
                </c:pt>
                <c:pt idx="104">
                  <c:v>40.794415857026443</c:v>
                </c:pt>
                <c:pt idx="105">
                  <c:v>41.574596616552512</c:v>
                </c:pt>
                <c:pt idx="106">
                  <c:v>42.36162413447169</c:v>
                </c:pt>
                <c:pt idx="107">
                  <c:v>43.155478635552406</c:v>
                </c:pt>
                <c:pt idx="108">
                  <c:v>43.956140297560047</c:v>
                </c:pt>
                <c:pt idx="109">
                  <c:v>44.763589251607236</c:v>
                </c:pt>
                <c:pt idx="110">
                  <c:v>45.577805582506386</c:v>
                </c:pt>
                <c:pt idx="111">
                  <c:v>46.398769329124505</c:v>
                </c:pt>
                <c:pt idx="112">
                  <c:v>47.226460484740159</c:v>
                </c:pt>
                <c:pt idx="113">
                  <c:v>48.060858997402498</c:v>
                </c:pt>
                <c:pt idx="114">
                  <c:v>48.901944770292317</c:v>
                </c:pt>
                <c:pt idx="115">
                  <c:v>49.749697662085019</c:v>
                </c:pt>
                <c:pt idx="116">
                  <c:v>50.604097487315443</c:v>
                </c:pt>
                <c:pt idx="117">
                  <c:v>51.465124016744504</c:v>
                </c:pt>
                <c:pt idx="118">
                  <c:v>52.332756977727541</c:v>
                </c:pt>
                <c:pt idx="119">
                  <c:v>53.206976054584359</c:v>
                </c:pt>
                <c:pt idx="120">
                  <c:v>54.087760888970827</c:v>
                </c:pt>
                <c:pt idx="121">
                  <c:v>54.975091080252028</c:v>
                </c:pt>
                <c:pt idx="122">
                  <c:v>55.868946185876922</c:v>
                </c:pt>
                <c:pt idx="123">
                  <c:v>56.769305721754371</c:v>
                </c:pt>
                <c:pt idx="124">
                  <c:v>57.676149162630566</c:v>
                </c:pt>
                <c:pt idx="125">
                  <c:v>58.589455942467737</c:v>
                </c:pt>
                <c:pt idx="126">
                  <c:v>59.509205454824126</c:v>
                </c:pt>
                <c:pt idx="127">
                  <c:v>60.435377053235158</c:v>
                </c:pt>
                <c:pt idx="128">
                  <c:v>61.367950051595713</c:v>
                </c:pt>
                <c:pt idx="129">
                  <c:v>62.306903724543574</c:v>
                </c:pt>
                <c:pt idx="130">
                  <c:v>63.252217307843821</c:v>
                </c:pt>
                <c:pt idx="131">
                  <c:v>64.203869998774294</c:v>
                </c:pt>
                <c:pt idx="132">
                  <c:v>65.161840956511938</c:v>
                </c:pt>
                <c:pt idx="133">
                  <c:v>66.126109302520106</c:v>
                </c:pt>
                <c:pt idx="134">
                  <c:v>67.09665412093662</c:v>
                </c:pt>
                <c:pt idx="135">
                  <c:v>68.073454458962743</c:v>
                </c:pt>
                <c:pt idx="136">
                  <c:v>69.056489327252805</c:v>
                </c:pt>
                <c:pt idx="137">
                  <c:v>70.045737700304642</c:v>
                </c:pt>
                <c:pt idx="138">
                  <c:v>71.041178516850607</c:v>
                </c:pt>
                <c:pt idx="139">
                  <c:v>72.042790680249269</c:v>
                </c:pt>
                <c:pt idx="140">
                  <c:v>73.050553058877668</c:v>
                </c:pt>
                <c:pt idx="141">
                  <c:v>74.064444486524138</c:v>
                </c:pt>
                <c:pt idx="142">
                  <c:v>75.084443762781589</c:v>
                </c:pt>
                <c:pt idx="143">
                  <c:v>76.110529653441304</c:v>
                </c:pt>
                <c:pt idx="144">
                  <c:v>77.142680890887092</c:v>
                </c:pt>
                <c:pt idx="145">
                  <c:v>78.180876174489896</c:v>
                </c:pt>
                <c:pt idx="146">
                  <c:v>79.225094171002681</c:v>
                </c:pt>
                <c:pt idx="147">
                  <c:v>80.275313514955684</c:v>
                </c:pt>
                <c:pt idx="148">
                  <c:v>81.331512809051873</c:v>
                </c:pt>
                <c:pt idx="149">
                  <c:v>82.393670624562702</c:v>
                </c:pt>
                <c:pt idx="150">
                  <c:v>83.461765501724003</c:v>
                </c:pt>
                <c:pt idx="151">
                  <c:v>84.535776344598332</c:v>
                </c:pt>
                <c:pt idx="152">
                  <c:v>85.615682816085268</c:v>
                </c:pt>
                <c:pt idx="153">
                  <c:v>86.701464943868089</c:v>
                </c:pt>
                <c:pt idx="154">
                  <c:v>87.793102726196011</c:v>
                </c:pt>
                <c:pt idx="155">
                  <c:v>88.890576132247318</c:v>
                </c:pt>
                <c:pt idx="156">
                  <c:v>89.99386510249262</c:v>
                </c:pt>
                <c:pt idx="157">
                  <c:v>91.102949549058181</c:v>
                </c:pt>
                <c:pt idx="158">
                  <c:v>92.217809356089361</c:v>
                </c:pt>
                <c:pt idx="159">
                  <c:v>93.338424380114077</c:v>
                </c:pt>
                <c:pt idx="160">
                  <c:v>94.464774450406324</c:v>
                </c:pt>
                <c:pt idx="161">
                  <c:v>95.596839369349581</c:v>
                </c:pt>
                <c:pt idx="162">
                  <c:v>96.73459891280028</c:v>
                </c:pt>
                <c:pt idx="163">
                  <c:v>97.878032830451161</c:v>
                </c:pt>
                <c:pt idx="164">
                  <c:v>99.027120846194521</c:v>
                </c:pt>
                <c:pt idx="165">
                  <c:v>100.18184265848535</c:v>
                </c:pt>
                <c:pt idx="166">
                  <c:v>101.34217794070432</c:v>
                </c:pt>
                <c:pt idx="167">
                  <c:v>102.50810634152056</c:v>
                </c:pt>
                <c:pt idx="168">
                  <c:v>103.67960748525431</c:v>
                </c:pt>
                <c:pt idx="169">
                  <c:v>104.85666097223925</c:v>
                </c:pt>
                <c:pt idx="170">
                  <c:v>106.03924637918463</c:v>
                </c:pt>
                <c:pt idx="171">
                  <c:v>107.22734325953707</c:v>
                </c:pt>
                <c:pt idx="172">
                  <c:v>108.42093114384211</c:v>
                </c:pt>
                <c:pt idx="173">
                  <c:v>109.61998954010544</c:v>
                </c:pt>
                <c:pt idx="174">
                  <c:v>110.82449793415365</c:v>
                </c:pt>
                <c:pt idx="175">
                  <c:v>112.03443578999479</c:v>
                </c:pt>
                <c:pt idx="176">
                  <c:v>113.24978255017832</c:v>
                </c:pt>
                <c:pt idx="177">
                  <c:v>114.47051763615481</c:v>
                </c:pt>
                <c:pt idx="178">
                  <c:v>115.69662044863509</c:v>
                </c:pt>
                <c:pt idx="179">
                  <c:v>116.92807036794893</c:v>
                </c:pt>
                <c:pt idx="180">
                  <c:v>118.16484675440333</c:v>
                </c:pt>
                <c:pt idx="181">
                  <c:v>119.40692894864007</c:v>
                </c:pt>
                <c:pt idx="182">
                  <c:v>120.65429627199298</c:v>
                </c:pt>
                <c:pt idx="183">
                  <c:v>121.90692802684443</c:v>
                </c:pt>
                <c:pt idx="184">
                  <c:v>123.16480349698138</c:v>
                </c:pt>
                <c:pt idx="185">
                  <c:v>124.42790194795076</c:v>
                </c:pt>
                <c:pt idx="186">
                  <c:v>125.69620262741419</c:v>
                </c:pt>
                <c:pt idx="187">
                  <c:v>126.96968476550218</c:v>
                </c:pt>
                <c:pt idx="188">
                  <c:v>128.24832757516745</c:v>
                </c:pt>
                <c:pt idx="189">
                  <c:v>129.53211025253776</c:v>
                </c:pt>
                <c:pt idx="190">
                  <c:v>130.82101197726794</c:v>
                </c:pt>
                <c:pt idx="191">
                  <c:v>132.11501191289122</c:v>
                </c:pt>
                <c:pt idx="192">
                  <c:v>133.41408920716972</c:v>
                </c:pt>
                <c:pt idx="193">
                  <c:v>134.71822299244428</c:v>
                </c:pt>
                <c:pt idx="194">
                  <c:v>136.02739238598349</c:v>
                </c:pt>
                <c:pt idx="195">
                  <c:v>137.34157649033182</c:v>
                </c:pt>
                <c:pt idx="196">
                  <c:v>138.66075439365704</c:v>
                </c:pt>
                <c:pt idx="197">
                  <c:v>139.98490517009671</c:v>
                </c:pt>
                <c:pt idx="198">
                  <c:v>141.31400788010382</c:v>
                </c:pt>
                <c:pt idx="199">
                  <c:v>142.64804157079158</c:v>
                </c:pt>
                <c:pt idx="200">
                  <c:v>143.9869852762773</c:v>
                </c:pt>
                <c:pt idx="201">
                  <c:v>145.3308180180253</c:v>
                </c:pt>
                <c:pt idx="202">
                  <c:v>146.67951880518902</c:v>
                </c:pt>
                <c:pt idx="203">
                  <c:v>148.03306663495201</c:v>
                </c:pt>
                <c:pt idx="204">
                  <c:v>149.39144049286799</c:v>
                </c:pt>
                <c:pt idx="205">
                  <c:v>150.75461935320007</c:v>
                </c:pt>
                <c:pt idx="206">
                  <c:v>152.12258217925876</c:v>
                </c:pt>
                <c:pt idx="207">
                  <c:v>153.49530792373912</c:v>
                </c:pt>
                <c:pt idx="208">
                  <c:v>154.87277552905678</c:v>
                </c:pt>
                <c:pt idx="209">
                  <c:v>156.25496392768292</c:v>
                </c:pt>
                <c:pt idx="210">
                  <c:v>157.64185204247826</c:v>
                </c:pt>
                <c:pt idx="211">
                  <c:v>159.03341878702585</c:v>
                </c:pt>
                <c:pt idx="212">
                  <c:v>160.42964306596289</c:v>
                </c:pt>
                <c:pt idx="213">
                  <c:v>161.83050377531129</c:v>
                </c:pt>
                <c:pt idx="214">
                  <c:v>163.23597980280721</c:v>
                </c:pt>
                <c:pt idx="215">
                  <c:v>164.6460500282295</c:v>
                </c:pt>
                <c:pt idx="216">
                  <c:v>166.06069332372678</c:v>
                </c:pt>
                <c:pt idx="217">
                  <c:v>167.47988855414363</c:v>
                </c:pt>
                <c:pt idx="218">
                  <c:v>168.90361457734531</c:v>
                </c:pt>
                <c:pt idx="219">
                  <c:v>170.33185024454153</c:v>
                </c:pt>
                <c:pt idx="220">
                  <c:v>171.76457440060881</c:v>
                </c:pt>
                <c:pt idx="221">
                  <c:v>173.20176588441171</c:v>
                </c:pt>
                <c:pt idx="222">
                  <c:v>174.64340352912291</c:v>
                </c:pt>
                <c:pt idx="223">
                  <c:v>176.08946616254178</c:v>
                </c:pt>
                <c:pt idx="224">
                  <c:v>177.539932607412</c:v>
                </c:pt>
                <c:pt idx="225">
                  <c:v>178.99478168173761</c:v>
                </c:pt>
                <c:pt idx="226">
                  <c:v>180.45399219909802</c:v>
                </c:pt>
                <c:pt idx="227">
                  <c:v>181.91754296896156</c:v>
                </c:pt>
                <c:pt idx="228">
                  <c:v>183.38541279699771</c:v>
                </c:pt>
                <c:pt idx="229">
                  <c:v>184.85758048538816</c:v>
                </c:pt>
                <c:pt idx="230">
                  <c:v>186.33402483313637</c:v>
                </c:pt>
                <c:pt idx="231">
                  <c:v>187.81472463637581</c:v>
                </c:pt>
                <c:pt idx="232">
                  <c:v>189.29965868867697</c:v>
                </c:pt>
                <c:pt idx="233">
                  <c:v>190.78880578135281</c:v>
                </c:pt>
                <c:pt idx="234">
                  <c:v>192.28214470376292</c:v>
                </c:pt>
                <c:pt idx="235">
                  <c:v>193.77965424361639</c:v>
                </c:pt>
                <c:pt idx="236">
                  <c:v>195.28131318727307</c:v>
                </c:pt>
                <c:pt idx="237">
                  <c:v>196.78710032004358</c:v>
                </c:pt>
                <c:pt idx="238">
                  <c:v>198.2969944264878</c:v>
                </c:pt>
                <c:pt idx="239">
                  <c:v>199.81097429071201</c:v>
                </c:pt>
                <c:pt idx="240">
                  <c:v>201.32901869666455</c:v>
                </c:pt>
                <c:pt idx="241">
                  <c:v>202.85110642842997</c:v>
                </c:pt>
                <c:pt idx="242">
                  <c:v>204.37721627052184</c:v>
                </c:pt>
                <c:pt idx="243">
                  <c:v>205.90732700817401</c:v>
                </c:pt>
                <c:pt idx="244">
                  <c:v>207.4414174276304</c:v>
                </c:pt>
                <c:pt idx="245">
                  <c:v>208.97946631643327</c:v>
                </c:pt>
                <c:pt idx="246">
                  <c:v>210.52145246371015</c:v>
                </c:pt>
                <c:pt idx="247">
                  <c:v>212.06735466045902</c:v>
                </c:pt>
                <c:pt idx="248">
                  <c:v>213.61715169983222</c:v>
                </c:pt>
                <c:pt idx="249">
                  <c:v>215.17082237741863</c:v>
                </c:pt>
                <c:pt idx="250">
                  <c:v>216.72834549152449</c:v>
                </c:pt>
                <c:pt idx="251">
                  <c:v>218.2896981507088</c:v>
                </c:pt>
                <c:pt idx="252">
                  <c:v>219.85485408202092</c:v>
                </c:pt>
                <c:pt idx="253">
                  <c:v>221.42378532639131</c:v>
                </c:pt>
                <c:pt idx="254">
                  <c:v>222.99646393337181</c:v>
                </c:pt>
                <c:pt idx="255">
                  <c:v>224.57286196151841</c:v>
                </c:pt>
                <c:pt idx="256">
                  <c:v>226.15295147877106</c:v>
                </c:pt>
                <c:pt idx="257">
                  <c:v>227.73670456283105</c:v>
                </c:pt>
                <c:pt idx="258">
                  <c:v>229.3240933015355</c:v>
                </c:pt>
                <c:pt idx="259">
                  <c:v>230.91508979322916</c:v>
                </c:pt>
                <c:pt idx="260">
                  <c:v>232.50966614713349</c:v>
                </c:pt>
                <c:pt idx="261">
                  <c:v>234.10779448371306</c:v>
                </c:pt>
                <c:pt idx="262">
                  <c:v>235.70944693503913</c:v>
                </c:pt>
                <c:pt idx="263">
                  <c:v>237.31459564515046</c:v>
                </c:pt>
                <c:pt idx="264">
                  <c:v>238.92321277041154</c:v>
                </c:pt>
                <c:pt idx="265">
                  <c:v>240.53527047986779</c:v>
                </c:pt>
                <c:pt idx="266">
                  <c:v>242.15074095559822</c:v>
                </c:pt>
                <c:pt idx="267">
                  <c:v>243.7695963930652</c:v>
                </c:pt>
                <c:pt idx="268">
                  <c:v>245.39180900146147</c:v>
                </c:pt>
                <c:pt idx="269">
                  <c:v>247.01735100405438</c:v>
                </c:pt>
                <c:pt idx="270">
                  <c:v>248.64619463852736</c:v>
                </c:pt>
                <c:pt idx="271">
                  <c:v>250.27831215731854</c:v>
                </c:pt>
                <c:pt idx="272">
                  <c:v>251.91367582795661</c:v>
                </c:pt>
                <c:pt idx="273">
                  <c:v>253.55225793339386</c:v>
                </c:pt>
                <c:pt idx="274">
                  <c:v>255.1940307723365</c:v>
                </c:pt>
                <c:pt idx="275">
                  <c:v>256.83896665957201</c:v>
                </c:pt>
                <c:pt idx="276">
                  <c:v>258.48703792629374</c:v>
                </c:pt>
                <c:pt idx="277">
                  <c:v>260.13821692042291</c:v>
                </c:pt>
                <c:pt idx="278">
                  <c:v>261.79247600692736</c:v>
                </c:pt>
                <c:pt idx="279">
                  <c:v>263.44978756813799</c:v>
                </c:pt>
                <c:pt idx="280">
                  <c:v>265.11012400406184</c:v>
                </c:pt>
                <c:pt idx="281">
                  <c:v>266.77345773269286</c:v>
                </c:pt>
                <c:pt idx="282">
                  <c:v>268.43976119031947</c:v>
                </c:pt>
                <c:pt idx="283">
                  <c:v>270.10900683182956</c:v>
                </c:pt>
                <c:pt idx="284">
                  <c:v>271.78116713101241</c:v>
                </c:pt>
                <c:pt idx="285">
                  <c:v>273.4562145808581</c:v>
                </c:pt>
                <c:pt idx="286">
                  <c:v>275.13412169385384</c:v>
                </c:pt>
                <c:pt idx="287">
                  <c:v>276.81486100227744</c:v>
                </c:pt>
                <c:pt idx="288">
                  <c:v>278.49840505848823</c:v>
                </c:pt>
                <c:pt idx="289">
                  <c:v>280.18472643521488</c:v>
                </c:pt>
                <c:pt idx="290">
                  <c:v>281.87379772584057</c:v>
                </c:pt>
                <c:pt idx="291">
                  <c:v>283.56559154468528</c:v>
                </c:pt>
                <c:pt idx="292">
                  <c:v>285.26008052728508</c:v>
                </c:pt>
                <c:pt idx="293">
                  <c:v>286.95723733066899</c:v>
                </c:pt>
                <c:pt idx="294">
                  <c:v>288.65703463363258</c:v>
                </c:pt>
                <c:pt idx="295">
                  <c:v>290.35944513700917</c:v>
                </c:pt>
                <c:pt idx="296">
                  <c:v>292.06444156393781</c:v>
                </c:pt>
                <c:pt idx="297">
                  <c:v>293.77199666012865</c:v>
                </c:pt>
                <c:pt idx="298">
                  <c:v>295.48206465916502</c:v>
                </c:pt>
                <c:pt idx="299">
                  <c:v>297.19456276284257</c:v>
                </c:pt>
                <c:pt idx="300">
                  <c:v>298.90938971509615</c:v>
                </c:pt>
                <c:pt idx="301">
                  <c:v>300.62644436177851</c:v>
                </c:pt>
                <c:pt idx="302">
                  <c:v>302.34562565268487</c:v>
                </c:pt>
                <c:pt idx="303">
                  <c:v>304.06683264354285</c:v>
                </c:pt>
                <c:pt idx="304">
                  <c:v>305.78996449796796</c:v>
                </c:pt>
                <c:pt idx="305">
                  <c:v>307.51492048938434</c:v>
                </c:pt>
                <c:pt idx="306">
                  <c:v>309.24160000291113</c:v>
                </c:pt>
                <c:pt idx="307">
                  <c:v>310.96990253721435</c:v>
                </c:pt>
                <c:pt idx="308">
                  <c:v>312.69972770632432</c:v>
                </c:pt>
                <c:pt idx="309">
                  <c:v>314.43097524141871</c:v>
                </c:pt>
                <c:pt idx="310">
                  <c:v>316.16354499257153</c:v>
                </c:pt>
                <c:pt idx="311">
                  <c:v>317.89733693046747</c:v>
                </c:pt>
                <c:pt idx="312">
                  <c:v>319.6322511480825</c:v>
                </c:pt>
                <c:pt idx="313">
                  <c:v>321.36818786233033</c:v>
                </c:pt>
                <c:pt idx="314">
                  <c:v>323.10504741567462</c:v>
                </c:pt>
                <c:pt idx="315">
                  <c:v>324.8427302777078</c:v>
                </c:pt>
                <c:pt idx="316">
                  <c:v>326.58113704669563</c:v>
                </c:pt>
                <c:pt idx="317">
                  <c:v>328.32016845108842</c:v>
                </c:pt>
                <c:pt idx="318">
                  <c:v>330.05972535099846</c:v>
                </c:pt>
                <c:pt idx="319">
                  <c:v>331.79970873964413</c:v>
                </c:pt>
                <c:pt idx="320">
                  <c:v>333.54001974476068</c:v>
                </c:pt>
                <c:pt idx="321">
                  <c:v>335.28056699322991</c:v>
                </c:pt>
                <c:pt idx="322">
                  <c:v>337.02127396597331</c:v>
                </c:pt>
                <c:pt idx="323">
                  <c:v>338.76207161492573</c:v>
                </c:pt>
                <c:pt idx="324">
                  <c:v>340.50289098933871</c:v>
                </c:pt>
                <c:pt idx="325">
                  <c:v>342.24366323635314</c:v>
                </c:pt>
                <c:pt idx="326">
                  <c:v>343.98431960155625</c:v>
                </c:pt>
                <c:pt idx="327">
                  <c:v>345.72479142952261</c:v>
                </c:pt>
                <c:pt idx="328">
                  <c:v>347.46501016433916</c:v>
                </c:pt>
                <c:pt idx="329">
                  <c:v>349.20490735011487</c:v>
                </c:pt>
                <c:pt idx="330">
                  <c:v>350.94441463147473</c:v>
                </c:pt>
                <c:pt idx="331">
                  <c:v>352.6834637540382</c:v>
                </c:pt>
                <c:pt idx="332">
                  <c:v>354.42198656488205</c:v>
                </c:pt>
                <c:pt idx="333">
                  <c:v>356.15991501298817</c:v>
                </c:pt>
                <c:pt idx="334">
                  <c:v>357.8971811496761</c:v>
                </c:pt>
                <c:pt idx="335">
                  <c:v>359.63371712902011</c:v>
                </c:pt>
                <c:pt idx="336">
                  <c:v>361.36945520825162</c:v>
                </c:pt>
                <c:pt idx="337">
                  <c:v>363.1043277481462</c:v>
                </c:pt>
                <c:pt idx="338">
                  <c:v>364.83826721339619</c:v>
                </c:pt>
                <c:pt idx="339">
                  <c:v>366.571206172968</c:v>
                </c:pt>
                <c:pt idx="340">
                  <c:v>368.3030773004453</c:v>
                </c:pt>
                <c:pt idx="341">
                  <c:v>370.03381337435701</c:v>
                </c:pt>
                <c:pt idx="342">
                  <c:v>371.76334727849121</c:v>
                </c:pt>
                <c:pt idx="343">
                  <c:v>373.49161200219442</c:v>
                </c:pt>
                <c:pt idx="344">
                  <c:v>375.21854064065678</c:v>
                </c:pt>
                <c:pt idx="345">
                  <c:v>376.9440663951828</c:v>
                </c:pt>
                <c:pt idx="346">
                  <c:v>378.66812257344804</c:v>
                </c:pt>
                <c:pt idx="347">
                  <c:v>380.39064258974184</c:v>
                </c:pt>
                <c:pt idx="348">
                  <c:v>382.11156075842757</c:v>
                </c:pt>
                <c:pt idx="349">
                  <c:v>383.83081308606091</c:v>
                </c:pt>
                <c:pt idx="350">
                  <c:v>385.54833647568637</c:v>
                </c:pt>
                <c:pt idx="351">
                  <c:v>387.26406793242887</c:v>
                </c:pt>
                <c:pt idx="352">
                  <c:v>388.97794456363061</c:v>
                </c:pt>
                <c:pt idx="353">
                  <c:v>390.68990357897536</c:v>
                </c:pt>
                <c:pt idx="354">
                  <c:v>392.39988229060094</c:v>
                </c:pt>
                <c:pt idx="355">
                  <c:v>394.1078181132001</c:v>
                </c:pt>
                <c:pt idx="356">
                  <c:v>395.81364856410914</c:v>
                </c:pt>
                <c:pt idx="357">
                  <c:v>397.51731126338524</c:v>
                </c:pt>
                <c:pt idx="358">
                  <c:v>399.21874393387179</c:v>
                </c:pt>
                <c:pt idx="359">
                  <c:v>400.91788440125254</c:v>
                </c:pt>
                <c:pt idx="360">
                  <c:v>402.61468708421341</c:v>
                </c:pt>
                <c:pt idx="361">
                  <c:v>404.30913945497178</c:v>
                </c:pt>
                <c:pt idx="362">
                  <c:v>406.00124549111956</c:v>
                </c:pt>
                <c:pt idx="363">
                  <c:v>407.69100915710271</c:v>
                </c:pt>
                <c:pt idx="364">
                  <c:v>409.37843440427815</c:v>
                </c:pt>
                <c:pt idx="365">
                  <c:v>411.06352517096997</c:v>
                </c:pt>
                <c:pt idx="366">
                  <c:v>412.74628538252563</c:v>
                </c:pt>
                <c:pt idx="367">
                  <c:v>414.4267189513717</c:v>
                </c:pt>
                <c:pt idx="368">
                  <c:v>416.10482977706931</c:v>
                </c:pt>
                <c:pt idx="369">
                  <c:v>417.78062174636943</c:v>
                </c:pt>
                <c:pt idx="370">
                  <c:v>419.45409873326759</c:v>
                </c:pt>
                <c:pt idx="371">
                  <c:v>421.12526459905848</c:v>
                </c:pt>
                <c:pt idx="372">
                  <c:v>422.79412319239043</c:v>
                </c:pt>
                <c:pt idx="373">
                  <c:v>424.4606783493191</c:v>
                </c:pt>
                <c:pt idx="374">
                  <c:v>426.12493389336134</c:v>
                </c:pt>
                <c:pt idx="375">
                  <c:v>427.78689363554861</c:v>
                </c:pt>
                <c:pt idx="376">
                  <c:v>429.44656137447998</c:v>
                </c:pt>
                <c:pt idx="377">
                  <c:v>431.10394089637504</c:v>
                </c:pt>
                <c:pt idx="378">
                  <c:v>432.75903597512638</c:v>
                </c:pt>
                <c:pt idx="379">
                  <c:v>434.41185037235192</c:v>
                </c:pt>
                <c:pt idx="380">
                  <c:v>436.06238783744686</c:v>
                </c:pt>
                <c:pt idx="381">
                  <c:v>437.71065210763533</c:v>
                </c:pt>
                <c:pt idx="382">
                  <c:v>439.35664690802184</c:v>
                </c:pt>
                <c:pt idx="383">
                  <c:v>441.00037595164247</c:v>
                </c:pt>
                <c:pt idx="384">
                  <c:v>442.64184293951558</c:v>
                </c:pt>
                <c:pt idx="385">
                  <c:v>444.28105156069267</c:v>
                </c:pt>
                <c:pt idx="386">
                  <c:v>445.9180054923084</c:v>
                </c:pt>
                <c:pt idx="387">
                  <c:v>447.55270839963089</c:v>
                </c:pt>
                <c:pt idx="388">
                  <c:v>449.18516393611139</c:v>
                </c:pt>
                <c:pt idx="389">
                  <c:v>450.81537574343383</c:v>
                </c:pt>
                <c:pt idx="390">
                  <c:v>452.44334745156408</c:v>
                </c:pt>
                <c:pt idx="391">
                  <c:v>454.06908267879896</c:v>
                </c:pt>
                <c:pt idx="392">
                  <c:v>455.69258503181499</c:v>
                </c:pt>
                <c:pt idx="393">
                  <c:v>457.31385810571675</c:v>
                </c:pt>
                <c:pt idx="394">
                  <c:v>458.93290548408532</c:v>
                </c:pt>
                <c:pt idx="395">
                  <c:v>460.54973073902602</c:v>
                </c:pt>
                <c:pt idx="396">
                  <c:v>462.16433743121632</c:v>
                </c:pt>
                <c:pt idx="397">
                  <c:v>463.77672910995318</c:v>
                </c:pt>
                <c:pt idx="398">
                  <c:v>465.38690931320019</c:v>
                </c:pt>
                <c:pt idx="399">
                  <c:v>466.99488156763482</c:v>
                </c:pt>
                <c:pt idx="400">
                  <c:v>468.60064938869476</c:v>
                </c:pt>
                <c:pt idx="401">
                  <c:v>484.5373552169861</c:v>
                </c:pt>
                <c:pt idx="402">
                  <c:v>500.25587373820281</c:v>
                </c:pt>
                <c:pt idx="403">
                  <c:v>515.75961202958024</c:v>
                </c:pt>
                <c:pt idx="404">
                  <c:v>531.05187081853285</c:v>
                </c:pt>
                <c:pt idx="405">
                  <c:v>546.13584874629419</c:v>
                </c:pt>
                <c:pt idx="406">
                  <c:v>561.01464641565417</c:v>
                </c:pt>
                <c:pt idx="407">
                  <c:v>575.69127023581461</c:v>
                </c:pt>
                <c:pt idx="408">
                  <c:v>590.16863607647304</c:v>
                </c:pt>
                <c:pt idx="409">
                  <c:v>604.44957274240414</c:v>
                </c:pt>
                <c:pt idx="410">
                  <c:v>618.53682527903663</c:v>
                </c:pt>
                <c:pt idx="411">
                  <c:v>632.43305811880964</c:v>
                </c:pt>
                <c:pt idx="412">
                  <c:v>646.14085807743413</c:v>
                </c:pt>
                <c:pt idx="413">
                  <c:v>659.66273720857907</c:v>
                </c:pt>
                <c:pt idx="414">
                  <c:v>673.00113552493804</c:v>
                </c:pt>
                <c:pt idx="415">
                  <c:v>686.15842359311364</c:v>
                </c:pt>
                <c:pt idx="416">
                  <c:v>699.13690500927601</c:v>
                </c:pt>
                <c:pt idx="417">
                  <c:v>711.93881876210423</c:v>
                </c:pt>
                <c:pt idx="418">
                  <c:v>724.56634148910859</c:v>
                </c:pt>
                <c:pt idx="419">
                  <c:v>737.02158963204602</c:v>
                </c:pt>
                <c:pt idx="420">
                  <c:v>749.30662149678597</c:v>
                </c:pt>
                <c:pt idx="421">
                  <c:v>761.42343922265263</c:v>
                </c:pt>
                <c:pt idx="422">
                  <c:v>773.37399066596174</c:v>
                </c:pt>
                <c:pt idx="423">
                  <c:v>785.16017120218453</c:v>
                </c:pt>
                <c:pt idx="424">
                  <c:v>796.78382545090335</c:v>
                </c:pt>
                <c:pt idx="425">
                  <c:v>808.24674892747692</c:v>
                </c:pt>
                <c:pt idx="426">
                  <c:v>819.55068962510074</c:v>
                </c:pt>
                <c:pt idx="427">
                  <c:v>830.69734953073157</c:v>
                </c:pt>
                <c:pt idx="428">
                  <c:v>841.68838607814541</c:v>
                </c:pt>
                <c:pt idx="429">
                  <c:v>852.5254135412074</c:v>
                </c:pt>
                <c:pt idx="430">
                  <c:v>863.21000437025816</c:v>
                </c:pt>
                <c:pt idx="431">
                  <c:v>873.74369047435675</c:v>
                </c:pt>
                <c:pt idx="432">
                  <c:v>884.12796445196409</c:v>
                </c:pt>
                <c:pt idx="433">
                  <c:v>894.36428077250957</c:v>
                </c:pt>
                <c:pt idx="434">
                  <c:v>904.4540569111474</c:v>
                </c:pt>
                <c:pt idx="435">
                  <c:v>914.39867443888159</c:v>
                </c:pt>
                <c:pt idx="436">
                  <c:v>924.19948007012295</c:v>
                </c:pt>
                <c:pt idx="437">
                  <c:v>933.85778666962688</c:v>
                </c:pt>
                <c:pt idx="438">
                  <c:v>943.37487422065897</c:v>
                </c:pt>
                <c:pt idx="439">
                  <c:v>952.75199075613625</c:v>
                </c:pt>
                <c:pt idx="440">
                  <c:v>961.99035325439979</c:v>
                </c:pt>
                <c:pt idx="441">
                  <c:v>971.09114850118908</c:v>
                </c:pt>
                <c:pt idx="442">
                  <c:v>980.0555339193055</c:v>
                </c:pt>
                <c:pt idx="443">
                  <c:v>988.88463836737697</c:v>
                </c:pt>
                <c:pt idx="444">
                  <c:v>997.57956290906418</c:v>
                </c:pt>
                <c:pt idx="445">
                  <c:v>1006.1413815539796</c:v>
                </c:pt>
                <c:pt idx="446">
                  <c:v>1014.5711419715279</c:v>
                </c:pt>
                <c:pt idx="447">
                  <c:v>1022.8698661788163</c:v>
                </c:pt>
                <c:pt idx="448">
                  <c:v>1031.0385512037253</c:v>
                </c:pt>
                <c:pt idx="449">
                  <c:v>1039.07816972418</c:v>
                </c:pt>
                <c:pt idx="450">
                  <c:v>1046.9896706846073</c:v>
                </c:pt>
                <c:pt idx="451">
                  <c:v>1054.7739798905216</c:v>
                </c:pt>
                <c:pt idx="452">
                  <c:v>1062.4320005821337</c:v>
                </c:pt>
                <c:pt idx="453">
                  <c:v>1069.9646139878364</c:v>
                </c:pt>
                <c:pt idx="454">
                  <c:v>1077.3726798583805</c:v>
                </c:pt>
                <c:pt idx="455">
                  <c:v>1084.657036982517</c:v>
                </c:pt>
                <c:pt idx="456">
                  <c:v>1091.8185036848474</c:v>
                </c:pt>
                <c:pt idx="457">
                  <c:v>1098.857878306588</c:v>
                </c:pt>
                <c:pt idx="458">
                  <c:v>1105.7759396699232</c:v>
                </c:pt>
                <c:pt idx="459">
                  <c:v>1112.573447526597</c:v>
                </c:pt>
                <c:pt idx="460">
                  <c:v>1119.251142991357</c:v>
                </c:pt>
                <c:pt idx="461">
                  <c:v>1125.8097489608454</c:v>
                </c:pt>
                <c:pt idx="462">
                  <c:v>1132.2499705185012</c:v>
                </c:pt>
                <c:pt idx="463">
                  <c:v>1138.5724953260212</c:v>
                </c:pt>
                <c:pt idx="464">
                  <c:v>1144.7779940018963</c:v>
                </c:pt>
                <c:pt idx="465">
                  <c:v>1150.8671204875293</c:v>
                </c:pt>
                <c:pt idx="466">
                  <c:v>1156.8405124014125</c:v>
                </c:pt>
                <c:pt idx="467">
                  <c:v>1162.6987913818325</c:v>
                </c:pt>
                <c:pt idx="468">
                  <c:v>1168.4425634185473</c:v>
                </c:pt>
                <c:pt idx="469">
                  <c:v>1174.0724191738689</c:v>
                </c:pt>
                <c:pt idx="470">
                  <c:v>1179.5889342935711</c:v>
                </c:pt>
                <c:pt idx="471">
                  <c:v>1184.9926697080248</c:v>
                </c:pt>
                <c:pt idx="472">
                  <c:v>1190.2841719239559</c:v>
                </c:pt>
                <c:pt idx="473">
                  <c:v>1195.4639733072095</c:v>
                </c:pt>
                <c:pt idx="474">
                  <c:v>1200.5325923568921</c:v>
                </c:pt>
                <c:pt idx="475">
                  <c:v>1205.4905339712577</c:v>
                </c:pt>
                <c:pt idx="476">
                  <c:v>1210.3382897056972</c:v>
                </c:pt>
                <c:pt idx="477">
                  <c:v>1215.0763380231829</c:v>
                </c:pt>
                <c:pt idx="478">
                  <c:v>1219.7051445375166</c:v>
                </c:pt>
                <c:pt idx="479">
                  <c:v>1224.2251622497281</c:v>
                </c:pt>
                <c:pt idx="480">
                  <c:v>1228.6368317779668</c:v>
                </c:pt>
                <c:pt idx="481">
                  <c:v>1232.9405815812306</c:v>
                </c:pt>
                <c:pt idx="482">
                  <c:v>1237.1368281772795</c:v>
                </c:pt>
                <c:pt idx="483">
                  <c:v>1241.2259763550812</c:v>
                </c:pt>
                <c:pt idx="484">
                  <c:v>1245.2084193821431</c:v>
                </c:pt>
                <c:pt idx="485">
                  <c:v>1249.084539207093</c:v>
                </c:pt>
                <c:pt idx="486">
                  <c:v>1252.8547066578781</c:v>
                </c:pt>
                <c:pt idx="487">
                  <c:v>1256.5192816359636</c:v>
                </c:pt>
                <c:pt idx="488">
                  <c:v>1260.0786133069264</c:v>
                </c:pt>
                <c:pt idx="489">
                  <c:v>1263.5330402878558</c:v>
                </c:pt>
                <c:pt idx="490">
                  <c:v>1266.8828908319911</c:v>
                </c:pt>
                <c:pt idx="491">
                  <c:v>1270.1284830110469</c:v>
                </c:pt>
                <c:pt idx="492">
                  <c:v>1273.2701248957037</c:v>
                </c:pt>
                <c:pt idx="493">
                  <c:v>1276.3081147347671</c:v>
                </c:pt>
                <c:pt idx="494">
                  <c:v>1279.2427411335311</c:v>
                </c:pt>
                <c:pt idx="495">
                  <c:v>1282.0742832319133</c:v>
                </c:pt>
                <c:pt idx="496">
                  <c:v>1284.8030108829682</c:v>
                </c:pt>
                <c:pt idx="497">
                  <c:v>1287.4291848324269</c:v>
                </c:pt>
                <c:pt idx="498">
                  <c:v>1289.9530568999501</c:v>
                </c:pt>
                <c:pt idx="499">
                  <c:v>1292.3748701628324</c:v>
                </c:pt>
                <c:pt idx="500">
                  <c:v>1294.6948591429405</c:v>
                </c:pt>
                <c:pt idx="501">
                  <c:v>1296.9132499977168</c:v>
                </c:pt>
                <c:pt idx="502">
                  <c:v>1299.0302607161311</c:v>
                </c:pt>
                <c:pt idx="503">
                  <c:v>1301.0461013205079</c:v>
                </c:pt>
                <c:pt idx="504">
                  <c:v>1302.9609740752041</c:v>
                </c:pt>
                <c:pt idx="505">
                  <c:v>1304.7750737031483</c:v>
                </c:pt>
                <c:pt idx="506">
                  <c:v>1306.4885876112862</c:v>
                </c:pt>
                <c:pt idx="507">
                  <c:v>1308.1016961259925</c:v>
                </c:pt>
                <c:pt idx="508">
                  <c:v>1309.6145727395192</c:v>
                </c:pt>
                <c:pt idx="509">
                  <c:v>1311.0273843685288</c:v>
                </c:pt>
                <c:pt idx="510">
                  <c:v>1312.3402916257264</c:v>
                </c:pt>
                <c:pt idx="511">
                  <c:v>1313.553449105535</c:v>
                </c:pt>
                <c:pt idx="512">
                  <c:v>1314.6670056846576</c:v>
                </c:pt>
                <c:pt idx="513">
                  <c:v>1315.6811048382331</c:v>
                </c:pt>
                <c:pt idx="514">
                  <c:v>1316.5958849721112</c:v>
                </c:pt>
                <c:pt idx="515">
                  <c:v>1317.4114797715572</c:v>
                </c:pt>
                <c:pt idx="516">
                  <c:v>1318.1280185664259</c:v>
                </c:pt>
                <c:pt idx="517">
                  <c:v>1318.7456267125519</c:v>
                </c:pt>
                <c:pt idx="518">
                  <c:v>1319.2644259887579</c:v>
                </c:pt>
                <c:pt idx="519">
                  <c:v>1319.6845350085255</c:v>
                </c:pt>
                <c:pt idx="520">
                  <c:v>1320.0060696449966</c:v>
                </c:pt>
                <c:pt idx="521">
                  <c:v>1320.2291434675931</c:v>
                </c:pt>
                <c:pt idx="522">
                  <c:v>1320.353868188186</c:v>
                </c:pt>
                <c:pt idx="523">
                  <c:v>1320.3803541144161</c:v>
                </c:pt>
                <c:pt idx="524">
                  <c:v>1320.3087106074956</c:v>
                </c:pt>
                <c:pt idx="525">
                  <c:v>1320.1390465416036</c:v>
                </c:pt>
                <c:pt idx="526">
                  <c:v>1319.8714707618672</c:v>
                </c:pt>
                <c:pt idx="527">
                  <c:v>1319.5060925378662</c:v>
                </c:pt>
                <c:pt idx="528">
                  <c:v>1319.0430220096478</c:v>
                </c:pt>
                <c:pt idx="529">
                  <c:v>1318.4823706233703</c:v>
                </c:pt>
                <c:pt idx="530">
                  <c:v>1317.8242515539021</c:v>
                </c:pt>
                <c:pt idx="531">
                  <c:v>1317.0687801119784</c:v>
                </c:pt>
                <c:pt idx="532">
                  <c:v>1316.2160741338528</c:v>
                </c:pt>
                <c:pt idx="533">
                  <c:v>1315.2662543517329</c:v>
                </c:pt>
                <c:pt idx="534">
                  <c:v>1314.2194447436773</c:v>
                </c:pt>
                <c:pt idx="535">
                  <c:v>1313.075772862004</c:v>
                </c:pt>
                <c:pt idx="536">
                  <c:v>1311.8353701396254</c:v>
                </c:pt>
                <c:pt idx="537">
                  <c:v>1310.4983721740659</c:v>
                </c:pt>
                <c:pt idx="538">
                  <c:v>1309.0649189892172</c:v>
                </c:pt>
                <c:pt idx="539">
                  <c:v>1307.5351552751488</c:v>
                </c:pt>
                <c:pt idx="540">
                  <c:v>1305.9092306065136</c:v>
                </c:pt>
                <c:pt idx="541">
                  <c:v>1304.187299640261</c:v>
                </c:pt>
                <c:pt idx="542">
                  <c:v>1302.3695222935057</c:v>
                </c:pt>
                <c:pt idx="543">
                  <c:v>1300.4560639024967</c:v>
                </c:pt>
                <c:pt idx="544">
                  <c:v>1298.447095363696</c:v>
                </c:pt>
                <c:pt idx="545">
                  <c:v>1296.3427932580064</c:v>
                </c:pt>
                <c:pt idx="546">
                  <c:v>1294.1433399591986</c:v>
                </c:pt>
                <c:pt idx="547">
                  <c:v>1291.8489237275808</c:v>
                </c:pt>
                <c:pt idx="548">
                  <c:v>1289.4597387899216</c:v>
                </c:pt>
                <c:pt idx="549">
                  <c:v>1286.9759854066065</c:v>
                </c:pt>
                <c:pt idx="550">
                  <c:v>1284.3978699269585</c:v>
                </c:pt>
                <c:pt idx="551">
                  <c:v>1281.7256048336035</c:v>
                </c:pt>
                <c:pt idx="552">
                  <c:v>1278.9594087767091</c:v>
                </c:pt>
                <c:pt idx="553">
                  <c:v>1276.0995065988664</c:v>
                </c:pt>
                <c:pt idx="554">
                  <c:v>1273.1461293513332</c:v>
                </c:pt>
                <c:pt idx="555">
                  <c:v>1270.0995143023015</c:v>
                </c:pt>
                <c:pt idx="556">
                  <c:v>1266.9599049377982</c:v>
                </c:pt>
                <c:pt idx="557">
                  <c:v>1263.7275509557846</c:v>
                </c:pt>
                <c:pt idx="558">
                  <c:v>1260.402708253966</c:v>
                </c:pt>
                <c:pt idx="559">
                  <c:v>1256.985638911787</c:v>
                </c:pt>
                <c:pt idx="560">
                  <c:v>1253.4766111670431</c:v>
                </c:pt>
                <c:pt idx="561">
                  <c:v>1249.8758993875042</c:v>
                </c:pt>
                <c:pt idx="562">
                  <c:v>1246.1837840379112</c:v>
                </c:pt>
                <c:pt idx="563">
                  <c:v>1242.4005516426766</c:v>
                </c:pt>
                <c:pt idx="564">
                  <c:v>1238.5264947445919</c:v>
                </c:pt>
                <c:pt idx="565">
                  <c:v>1234.5619118598161</c:v>
                </c:pt>
                <c:pt idx="566">
                  <c:v>1230.5071074294024</c:v>
                </c:pt>
                <c:pt idx="567">
                  <c:v>1226.3623917675927</c:v>
                </c:pt>
                <c:pt idx="568">
                  <c:v>1222.1280810070966</c:v>
                </c:pt>
                <c:pt idx="569">
                  <c:v>1217.8044970415481</c:v>
                </c:pt>
                <c:pt idx="570">
                  <c:v>1213.3919674653241</c:v>
                </c:pt>
                <c:pt idx="571">
                  <c:v>1208.8908255108922</c:v>
                </c:pt>
                <c:pt idx="572">
                  <c:v>1204.3014099838413</c:v>
                </c:pt>
                <c:pt idx="573">
                  <c:v>1199.6240651957401</c:v>
                </c:pt>
                <c:pt idx="574">
                  <c:v>1194.8591408949578</c:v>
                </c:pt>
                <c:pt idx="575">
                  <c:v>1190.0069921955712</c:v>
                </c:pt>
                <c:pt idx="576">
                  <c:v>1185.067979504475</c:v>
                </c:pt>
                <c:pt idx="577">
                  <c:v>1180.0424684468053</c:v>
                </c:pt>
                <c:pt idx="578">
                  <c:v>1174.9308297897787</c:v>
                </c:pt>
                <c:pt idx="579">
                  <c:v>1169.7334393650453</c:v>
                </c:pt>
                <c:pt idx="580">
                  <c:v>1164.4506779896442</c:v>
                </c:pt>
                <c:pt idx="581">
                  <c:v>1159.0829313856516</c:v>
                </c:pt>
                <c:pt idx="582">
                  <c:v>1153.6305900986019</c:v>
                </c:pt>
                <c:pt idx="583">
                  <c:v>1148.0940494147617</c:v>
                </c:pt>
                <c:pt idx="584">
                  <c:v>1142.4737092773291</c:v>
                </c:pt>
                <c:pt idx="585">
                  <c:v>1136.7699742016325</c:v>
                </c:pt>
                <c:pt idx="586">
                  <c:v>1130.9832531893965</c:v>
                </c:pt>
                <c:pt idx="587">
                  <c:v>1125.1139596421397</c:v>
                </c:pt>
                <c:pt idx="588">
                  <c:v>1119.16251127377</c:v>
                </c:pt>
                <c:pt idx="589">
                  <c:v>1113.1293300224359</c:v>
                </c:pt>
                <c:pt idx="590">
                  <c:v>1107.0148419616958</c:v>
                </c:pt>
                <c:pt idx="591">
                  <c:v>1100.8194772110592</c:v>
                </c:pt>
                <c:pt idx="592">
                  <c:v>1094.5436698459571</c:v>
                </c:pt>
                <c:pt idx="593">
                  <c:v>1088.1878578071955</c:v>
                </c:pt>
                <c:pt idx="594">
                  <c:v>1081.752482809942</c:v>
                </c:pt>
                <c:pt idx="595">
                  <c:v>1075.2379902522982</c:v>
                </c:pt>
                <c:pt idx="596">
                  <c:v>1068.6448291235065</c:v>
                </c:pt>
                <c:pt idx="597">
                  <c:v>1061.9734519118388</c:v>
                </c:pt>
                <c:pt idx="598">
                  <c:v>1055.2243145122134</c:v>
                </c:pt>
                <c:pt idx="599">
                  <c:v>1048.3978761335882</c:v>
                </c:pt>
                <c:pt idx="600">
                  <c:v>1041.4945992061714</c:v>
                </c:pt>
                <c:pt idx="601">
                  <c:v>1034.5149492884957</c:v>
                </c:pt>
                <c:pt idx="602">
                  <c:v>1027.4593949743964</c:v>
                </c:pt>
                <c:pt idx="603">
                  <c:v>1020.3284077999373</c:v>
                </c:pt>
                <c:pt idx="604">
                  <c:v>1013.1224621503223</c:v>
                </c:pt>
                <c:pt idx="605">
                  <c:v>1005.8420351668345</c:v>
                </c:pt>
                <c:pt idx="606">
                  <c:v>998.48760665383986</c:v>
                </c:pt>
                <c:pt idx="607">
                  <c:v>991.05965898589432</c:v>
                </c:pt>
                <c:pt idx="608">
                  <c:v>983.55867701499142</c:v>
                </c:pt>
                <c:pt idx="609">
                  <c:v>975.98514797798543</c:v>
                </c:pt>
                <c:pt idx="610">
                  <c:v>968.33956140422731</c:v>
                </c:pt>
                <c:pt idx="611">
                  <c:v>960.62240902344593</c:v>
                </c:pt>
                <c:pt idx="612">
                  <c:v>952.83418467391016</c:v>
                </c:pt>
                <c:pt idx="613">
                  <c:v>944.97538421090348</c:v>
                </c:pt>
                <c:pt idx="614">
                  <c:v>937.04650541554406</c:v>
                </c:pt>
                <c:pt idx="615">
                  <c:v>929.04804790398157</c:v>
                </c:pt>
                <c:pt idx="616">
                  <c:v>920.98051303700117</c:v>
                </c:pt>
                <c:pt idx="617">
                  <c:v>912.84440383006529</c:v>
                </c:pt>
                <c:pt idx="618">
                  <c:v>904.64022486382123</c:v>
                </c:pt>
                <c:pt idx="619">
                  <c:v>896.36848219510432</c:v>
                </c:pt>
                <c:pt idx="620">
                  <c:v>888.02968326846315</c:v>
                </c:pt>
                <c:pt idx="621">
                  <c:v>879.62433682823439</c:v>
                </c:pt>
                <c:pt idx="622">
                  <c:v>871.15295283119337</c:v>
                </c:pt>
                <c:pt idx="623">
                  <c:v>862.6160423598061</c:v>
                </c:pt>
                <c:pt idx="624">
                  <c:v>854.01411753610648</c:v>
                </c:pt>
                <c:pt idx="625">
                  <c:v>845.34769143622407</c:v>
                </c:pt>
                <c:pt idx="626">
                  <c:v>836.61727800558447</c:v>
                </c:pt>
                <c:pt idx="627">
                  <c:v>827.82339197480542</c:v>
                </c:pt>
                <c:pt idx="628">
                  <c:v>818.9665487763109</c:v>
                </c:pt>
                <c:pt idx="629">
                  <c:v>810.04726446168286</c:v>
                </c:pt>
                <c:pt idx="630">
                  <c:v>801.06605561977267</c:v>
                </c:pt>
                <c:pt idx="631">
                  <c:v>792.02343929559083</c:v>
                </c:pt>
                <c:pt idx="632">
                  <c:v>782.91993290999437</c:v>
                </c:pt>
                <c:pt idx="633">
                  <c:v>773.75605418018984</c:v>
                </c:pt>
                <c:pt idx="634">
                  <c:v>764.53232104106974</c:v>
                </c:pt>
                <c:pt idx="635">
                  <c:v>755.24925156739926</c:v>
                </c:pt>
                <c:pt idx="636">
                  <c:v>745.90736389686901</c:v>
                </c:pt>
                <c:pt idx="637">
                  <c:v>736.50717615402993</c:v>
                </c:pt>
                <c:pt idx="638">
                  <c:v>727.0492063751243</c:v>
                </c:pt>
                <c:pt idx="639">
                  <c:v>717.53397243382778</c:v>
                </c:pt>
                <c:pt idx="640">
                  <c:v>707.96199196791542</c:v>
                </c:pt>
                <c:pt idx="641">
                  <c:v>698.33378230686435</c:v>
                </c:pt>
                <c:pt idx="642">
                  <c:v>688.64986040040503</c:v>
                </c:pt>
                <c:pt idx="643">
                  <c:v>678.91074274803361</c:v>
                </c:pt>
                <c:pt idx="644">
                  <c:v>669.11694532949457</c:v>
                </c:pt>
                <c:pt idx="645">
                  <c:v>659.26898353624483</c:v>
                </c:pt>
                <c:pt idx="646">
                  <c:v>649.36737210390879</c:v>
                </c:pt>
                <c:pt idx="647">
                  <c:v>639.4126250457324</c:v>
                </c:pt>
                <c:pt idx="648">
                  <c:v>629.40525558704519</c:v>
                </c:pt>
                <c:pt idx="649">
                  <c:v>619.34577610073791</c:v>
                </c:pt>
                <c:pt idx="650">
                  <c:v>609.23469804376191</c:v>
                </c:pt>
                <c:pt idx="651">
                  <c:v>599.07253189465814</c:v>
                </c:pt>
                <c:pt idx="652">
                  <c:v>588.85978709211997</c:v>
                </c:pt>
                <c:pt idx="653">
                  <c:v>578.59697197459639</c:v>
                </c:pt>
                <c:pt idx="654">
                  <c:v>568.28459372093903</c:v>
                </c:pt>
                <c:pt idx="655">
                  <c:v>557.92315829209849</c:v>
                </c:pt>
                <c:pt idx="656">
                  <c:v>547.51317037387241</c:v>
                </c:pt>
                <c:pt idx="657">
                  <c:v>537.05513332070825</c:v>
                </c:pt>
                <c:pt idx="658">
                  <c:v>526.54954910056426</c:v>
                </c:pt>
                <c:pt idx="659">
                  <c:v>515.99691824082959</c:v>
                </c:pt>
                <c:pt idx="660">
                  <c:v>505.3977397753049</c:v>
                </c:pt>
                <c:pt idx="661">
                  <c:v>494.75251119224538</c:v>
                </c:pt>
                <c:pt idx="662">
                  <c:v>484.06172838346527</c:v>
                </c:pt>
                <c:pt idx="663">
                  <c:v>473.32588559450471</c:v>
                </c:pt>
                <c:pt idx="664">
                  <c:v>462.54547537585825</c:v>
                </c:pt>
                <c:pt idx="665">
                  <c:v>451.72098853526313</c:v>
                </c:pt>
                <c:pt idx="666">
                  <c:v>440.85291409104718</c:v>
                </c:pt>
                <c:pt idx="667">
                  <c:v>429.94173922653323</c:v>
                </c:pt>
                <c:pt idx="668">
                  <c:v>418.98794924549833</c:v>
                </c:pt>
                <c:pt idx="669">
                  <c:v>407.99202752868462</c:v>
                </c:pt>
                <c:pt idx="670">
                  <c:v>396.95445549135894</c:v>
                </c:pt>
                <c:pt idx="671">
                  <c:v>385.87571254191715</c:v>
                </c:pt>
                <c:pt idx="672">
                  <c:v>374.75627604152947</c:v>
                </c:pt>
                <c:pt idx="673">
                  <c:v>363.59662126482249</c:v>
                </c:pt>
                <c:pt idx="674">
                  <c:v>352.39722136159259</c:v>
                </c:pt>
                <c:pt idx="675">
                  <c:v>341.15854731954641</c:v>
                </c:pt>
                <c:pt idx="676">
                  <c:v>329.88106792806207</c:v>
                </c:pt>
                <c:pt idx="677">
                  <c:v>318.56524974296576</c:v>
                </c:pt>
                <c:pt idx="678">
                  <c:v>307.21155705231774</c:v>
                </c:pt>
                <c:pt idx="679">
                  <c:v>295.82045184320089</c:v>
                </c:pt>
                <c:pt idx="680">
                  <c:v>284.39239376950491</c:v>
                </c:pt>
                <c:pt idx="681">
                  <c:v>272.92784012069984</c:v>
                </c:pt>
                <c:pt idx="682">
                  <c:v>261.42724579159079</c:v>
                </c:pt>
                <c:pt idx="683">
                  <c:v>249.89106325304641</c:v>
                </c:pt>
                <c:pt idx="684">
                  <c:v>238.31974252369366</c:v>
                </c:pt>
                <c:pt idx="685">
                  <c:v>226.71373114257014</c:v>
                </c:pt>
                <c:pt idx="686">
                  <c:v>215.07347414272584</c:v>
                </c:pt>
                <c:pt idx="687">
                  <c:v>203.39941402576582</c:v>
                </c:pt>
                <c:pt idx="688">
                  <c:v>191.69199073732463</c:v>
                </c:pt>
                <c:pt idx="689">
                  <c:v>179.95164164346374</c:v>
                </c:pt>
                <c:pt idx="690">
                  <c:v>168.17880150798243</c:v>
                </c:pt>
                <c:pt idx="691">
                  <c:v>156.37390247063294</c:v>
                </c:pt>
                <c:pt idx="692">
                  <c:v>144.53737402622997</c:v>
                </c:pt>
                <c:pt idx="693">
                  <c:v>132.66964300464488</c:v>
                </c:pt>
                <c:pt idx="694">
                  <c:v>120.77113355167458</c:v>
                </c:pt>
                <c:pt idx="695">
                  <c:v>108.84226711077484</c:v>
                </c:pt>
                <c:pt idx="696">
                  <c:v>96.883462405647876</c:v>
                </c:pt>
                <c:pt idx="697">
                  <c:v>84.895135423673707</c:v>
                </c:pt>
                <c:pt idx="698">
                  <c:v>72.87769940017472</c:v>
                </c:pt>
                <c:pt idx="699">
                  <c:v>60.8315648035028</c:v>
                </c:pt>
                <c:pt idx="700">
                  <c:v>48.757139320938151</c:v>
                </c:pt>
                <c:pt idx="701">
                  <c:v>36.654827845389001</c:v>
                </c:pt>
                <c:pt idx="702">
                  <c:v>24.525032462881157</c:v>
                </c:pt>
                <c:pt idx="703">
                  <c:v>12.368152440826327</c:v>
                </c:pt>
                <c:pt idx="704">
                  <c:v>0.18458421705803296</c:v>
                </c:pt>
                <c:pt idx="705">
                  <c:v>-12.025278610376066</c:v>
                </c:pt>
                <c:pt idx="706">
                  <c:v>-12.037501535316006</c:v>
                </c:pt>
                <c:pt idx="707">
                  <c:v>-12.049724485964946</c:v>
                </c:pt>
                <c:pt idx="708">
                  <c:v>-12.061947462322502</c:v>
                </c:pt>
                <c:pt idx="709">
                  <c:v>-12.074170464388288</c:v>
                </c:pt>
                <c:pt idx="710">
                  <c:v>-12.086393492161919</c:v>
                </c:pt>
                <c:pt idx="711">
                  <c:v>-12.098616545643008</c:v>
                </c:pt>
                <c:pt idx="712">
                  <c:v>-12.11083962483117</c:v>
                </c:pt>
                <c:pt idx="713">
                  <c:v>-12.123062729726019</c:v>
                </c:pt>
                <c:pt idx="714">
                  <c:v>-12.135285860327171</c:v>
                </c:pt>
                <c:pt idx="715">
                  <c:v>-12.147509016634238</c:v>
                </c:pt>
                <c:pt idx="716">
                  <c:v>-12.159732198646838</c:v>
                </c:pt>
                <c:pt idx="717">
                  <c:v>-12.171955406364582</c:v>
                </c:pt>
                <c:pt idx="718">
                  <c:v>-12.184178639787085</c:v>
                </c:pt>
                <c:pt idx="719">
                  <c:v>-12.196401898913962</c:v>
                </c:pt>
                <c:pt idx="720">
                  <c:v>-12.208625183744827</c:v>
                </c:pt>
                <c:pt idx="721">
                  <c:v>-12.220848494279295</c:v>
                </c:pt>
                <c:pt idx="722">
                  <c:v>-12.23307183051698</c:v>
                </c:pt>
                <c:pt idx="723">
                  <c:v>-12.245295192457498</c:v>
                </c:pt>
                <c:pt idx="724">
                  <c:v>-12.257518580100461</c:v>
                </c:pt>
                <c:pt idx="725">
                  <c:v>-12.269741993445486</c:v>
                </c:pt>
                <c:pt idx="726">
                  <c:v>-12.281965432492184</c:v>
                </c:pt>
                <c:pt idx="727">
                  <c:v>-12.294188897240172</c:v>
                </c:pt>
                <c:pt idx="728">
                  <c:v>-12.306412387689063</c:v>
                </c:pt>
                <c:pt idx="729">
                  <c:v>-12.318635903838473</c:v>
                </c:pt>
                <c:pt idx="730">
                  <c:v>-12.330859445688017</c:v>
                </c:pt>
                <c:pt idx="731">
                  <c:v>-12.343083013237306</c:v>
                </c:pt>
                <c:pt idx="732">
                  <c:v>-12.355306606485957</c:v>
                </c:pt>
                <c:pt idx="733">
                  <c:v>-12.367530225433585</c:v>
                </c:pt>
                <c:pt idx="734">
                  <c:v>-12.379753870079803</c:v>
                </c:pt>
                <c:pt idx="735">
                  <c:v>-12.391977540424225</c:v>
                </c:pt>
                <c:pt idx="736">
                  <c:v>-12.404201236466468</c:v>
                </c:pt>
                <c:pt idx="737">
                  <c:v>-12.416424958206145</c:v>
                </c:pt>
                <c:pt idx="738">
                  <c:v>-12.428648705642869</c:v>
                </c:pt>
                <c:pt idx="739">
                  <c:v>-12.440872478776257</c:v>
                </c:pt>
                <c:pt idx="740">
                  <c:v>-12.453096277605923</c:v>
                </c:pt>
                <c:pt idx="741">
                  <c:v>-12.46532010213148</c:v>
                </c:pt>
                <c:pt idx="742">
                  <c:v>-12.477543952352544</c:v>
                </c:pt>
                <c:pt idx="743">
                  <c:v>-12.489767828268729</c:v>
                </c:pt>
                <c:pt idx="744">
                  <c:v>-12.501991729879649</c:v>
                </c:pt>
                <c:pt idx="745">
                  <c:v>-12.514215657184918</c:v>
                </c:pt>
                <c:pt idx="746">
                  <c:v>-12.526439610184152</c:v>
                </c:pt>
                <c:pt idx="747">
                  <c:v>-12.538663588876965</c:v>
                </c:pt>
                <c:pt idx="748">
                  <c:v>-12.550887593262971</c:v>
                </c:pt>
                <c:pt idx="749">
                  <c:v>-12.563111623341785</c:v>
                </c:pt>
                <c:pt idx="750">
                  <c:v>-12.575335679113021</c:v>
                </c:pt>
                <c:pt idx="751">
                  <c:v>-12.587559760576294</c:v>
                </c:pt>
                <c:pt idx="752">
                  <c:v>-12.599783867731217</c:v>
                </c:pt>
                <c:pt idx="753">
                  <c:v>-12.612008000577406</c:v>
                </c:pt>
                <c:pt idx="754">
                  <c:v>-12.624232159114475</c:v>
                </c:pt>
                <c:pt idx="755">
                  <c:v>-12.63645634334204</c:v>
                </c:pt>
                <c:pt idx="756">
                  <c:v>-12.648680553259714</c:v>
                </c:pt>
                <c:pt idx="757">
                  <c:v>-12.660904788867112</c:v>
                </c:pt>
                <c:pt idx="758">
                  <c:v>-12.673129050163849</c:v>
                </c:pt>
                <c:pt idx="759">
                  <c:v>-12.685353337149539</c:v>
                </c:pt>
                <c:pt idx="760">
                  <c:v>-12.697577649823796</c:v>
                </c:pt>
                <c:pt idx="761">
                  <c:v>-12.709801988186234</c:v>
                </c:pt>
                <c:pt idx="762">
                  <c:v>-12.722026352236469</c:v>
                </c:pt>
                <c:pt idx="763">
                  <c:v>-12.734250741974115</c:v>
                </c:pt>
                <c:pt idx="764">
                  <c:v>-12.746475157398788</c:v>
                </c:pt>
                <c:pt idx="765">
                  <c:v>-12.7586995985101</c:v>
                </c:pt>
                <c:pt idx="766">
                  <c:v>-12.770924065307668</c:v>
                </c:pt>
                <c:pt idx="767">
                  <c:v>-12.783148557791105</c:v>
                </c:pt>
                <c:pt idx="768">
                  <c:v>-12.795373075960025</c:v>
                </c:pt>
                <c:pt idx="769">
                  <c:v>-12.807597619814045</c:v>
                </c:pt>
                <c:pt idx="770">
                  <c:v>-12.819822189352777</c:v>
                </c:pt>
                <c:pt idx="771">
                  <c:v>-12.832046784575837</c:v>
                </c:pt>
                <c:pt idx="772">
                  <c:v>-12.844271405482839</c:v>
                </c:pt>
                <c:pt idx="773">
                  <c:v>-12.856496052073398</c:v>
                </c:pt>
                <c:pt idx="774">
                  <c:v>-12.868720724347128</c:v>
                </c:pt>
                <c:pt idx="775">
                  <c:v>-12.880945422303643</c:v>
                </c:pt>
                <c:pt idx="776">
                  <c:v>-12.893170145942559</c:v>
                </c:pt>
                <c:pt idx="777">
                  <c:v>-12.905394895263489</c:v>
                </c:pt>
                <c:pt idx="778">
                  <c:v>-12.917619670266049</c:v>
                </c:pt>
                <c:pt idx="779">
                  <c:v>-12.929844470949853</c:v>
                </c:pt>
                <c:pt idx="780">
                  <c:v>-12.942069297314516</c:v>
                </c:pt>
                <c:pt idx="781">
                  <c:v>-12.954294149359653</c:v>
                </c:pt>
                <c:pt idx="782">
                  <c:v>-12.966519027084876</c:v>
                </c:pt>
                <c:pt idx="783">
                  <c:v>-12.978743930489804</c:v>
                </c:pt>
                <c:pt idx="784">
                  <c:v>-12.990968859574048</c:v>
                </c:pt>
                <c:pt idx="785">
                  <c:v>-13.003193814337225</c:v>
                </c:pt>
                <c:pt idx="786">
                  <c:v>-13.015418794778947</c:v>
                </c:pt>
                <c:pt idx="787">
                  <c:v>-13.027643800898831</c:v>
                </c:pt>
                <c:pt idx="788">
                  <c:v>-13.03986883269649</c:v>
                </c:pt>
                <c:pt idx="789">
                  <c:v>-13.052093890171539</c:v>
                </c:pt>
                <c:pt idx="790">
                  <c:v>-13.064318973323592</c:v>
                </c:pt>
                <c:pt idx="791">
                  <c:v>-13.076544082152266</c:v>
                </c:pt>
                <c:pt idx="792">
                  <c:v>-13.088769216657173</c:v>
                </c:pt>
                <c:pt idx="793">
                  <c:v>-13.10099437683793</c:v>
                </c:pt>
                <c:pt idx="794">
                  <c:v>-13.11321956269415</c:v>
                </c:pt>
                <c:pt idx="795">
                  <c:v>-13.125444774225448</c:v>
                </c:pt>
                <c:pt idx="796">
                  <c:v>-13.137670011431439</c:v>
                </c:pt>
                <c:pt idx="797">
                  <c:v>-13.149895274311737</c:v>
                </c:pt>
                <c:pt idx="798">
                  <c:v>-13.162120562865956</c:v>
                </c:pt>
                <c:pt idx="799">
                  <c:v>-13.174345877093712</c:v>
                </c:pt>
                <c:pt idx="800">
                  <c:v>-13.186571216994619</c:v>
                </c:pt>
                <c:pt idx="801">
                  <c:v>-13.19879658256829</c:v>
                </c:pt>
                <c:pt idx="802">
                  <c:v>-13.211021973814344</c:v>
                </c:pt>
                <c:pt idx="803">
                  <c:v>-13.223247390732391</c:v>
                </c:pt>
                <c:pt idx="804">
                  <c:v>-13.235472833322049</c:v>
                </c:pt>
                <c:pt idx="805">
                  <c:v>-13.247698301582931</c:v>
                </c:pt>
                <c:pt idx="806">
                  <c:v>-13.259923795514652</c:v>
                </c:pt>
                <c:pt idx="807">
                  <c:v>-13.272149315116827</c:v>
                </c:pt>
                <c:pt idx="808">
                  <c:v>-13.284374860389072</c:v>
                </c:pt>
                <c:pt idx="809">
                  <c:v>-13.296600431330999</c:v>
                </c:pt>
                <c:pt idx="810">
                  <c:v>-13.308826027942224</c:v>
                </c:pt>
                <c:pt idx="811">
                  <c:v>-13.321051650222362</c:v>
                </c:pt>
                <c:pt idx="812">
                  <c:v>-13.333277298171026</c:v>
                </c:pt>
                <c:pt idx="813">
                  <c:v>-13.345502971787832</c:v>
                </c:pt>
                <c:pt idx="814">
                  <c:v>-13.357728671072396</c:v>
                </c:pt>
                <c:pt idx="815">
                  <c:v>-13.36995439602433</c:v>
                </c:pt>
                <c:pt idx="816">
                  <c:v>-13.382180146643249</c:v>
                </c:pt>
                <c:pt idx="817">
                  <c:v>-13.394405922928769</c:v>
                </c:pt>
                <c:pt idx="818">
                  <c:v>-13.406631724880505</c:v>
                </c:pt>
                <c:pt idx="819">
                  <c:v>-13.418857552498071</c:v>
                </c:pt>
                <c:pt idx="820">
                  <c:v>-13.431083405781083</c:v>
                </c:pt>
                <c:pt idx="821">
                  <c:v>-13.443309284729153</c:v>
                </c:pt>
                <c:pt idx="822">
                  <c:v>-13.455535189341898</c:v>
                </c:pt>
                <c:pt idx="823">
                  <c:v>-13.467761119618931</c:v>
                </c:pt>
                <c:pt idx="824">
                  <c:v>-13.479987075559867</c:v>
                </c:pt>
                <c:pt idx="825">
                  <c:v>-13.492213057164323</c:v>
                </c:pt>
                <c:pt idx="826">
                  <c:v>-13.50443906443191</c:v>
                </c:pt>
                <c:pt idx="827">
                  <c:v>-13.516665097362246</c:v>
                </c:pt>
                <c:pt idx="828">
                  <c:v>-13.528891155954943</c:v>
                </c:pt>
                <c:pt idx="829">
                  <c:v>-13.541117240209617</c:v>
                </c:pt>
                <c:pt idx="830">
                  <c:v>-13.553343350125884</c:v>
                </c:pt>
                <c:pt idx="831">
                  <c:v>-13.565569485703357</c:v>
                </c:pt>
                <c:pt idx="832">
                  <c:v>-13.577795646941652</c:v>
                </c:pt>
                <c:pt idx="833">
                  <c:v>-13.590021833840384</c:v>
                </c:pt>
                <c:pt idx="834">
                  <c:v>-13.602248046399165</c:v>
                </c:pt>
                <c:pt idx="835">
                  <c:v>-13.614474284617613</c:v>
                </c:pt>
                <c:pt idx="836">
                  <c:v>-13.626700548495341</c:v>
                </c:pt>
                <c:pt idx="837">
                  <c:v>-13.638926838031963</c:v>
                </c:pt>
                <c:pt idx="838">
                  <c:v>-13.651153153227096</c:v>
                </c:pt>
                <c:pt idx="839">
                  <c:v>-13.663379494080353</c:v>
                </c:pt>
                <c:pt idx="840">
                  <c:v>-13.67560586059135</c:v>
                </c:pt>
                <c:pt idx="841">
                  <c:v>-13.687832252759701</c:v>
                </c:pt>
                <c:pt idx="842">
                  <c:v>-13.700058670585021</c:v>
                </c:pt>
                <c:pt idx="843">
                  <c:v>-13.712285114066924</c:v>
                </c:pt>
                <c:pt idx="844">
                  <c:v>-13.724511583205027</c:v>
                </c:pt>
                <c:pt idx="845">
                  <c:v>-13.736738077998941</c:v>
                </c:pt>
                <c:pt idx="846">
                  <c:v>-13.748964598448284</c:v>
                </c:pt>
                <c:pt idx="847">
                  <c:v>-13.76119114455267</c:v>
                </c:pt>
                <c:pt idx="848">
                  <c:v>-13.773417716311714</c:v>
                </c:pt>
                <c:pt idx="849">
                  <c:v>-13.78564431372503</c:v>
                </c:pt>
                <c:pt idx="850">
                  <c:v>-13.797870936792233</c:v>
                </c:pt>
                <c:pt idx="851">
                  <c:v>-13.810097585512938</c:v>
                </c:pt>
                <c:pt idx="852">
                  <c:v>-13.822324259886761</c:v>
                </c:pt>
                <c:pt idx="853">
                  <c:v>-13.834550959913315</c:v>
                </c:pt>
                <c:pt idx="854">
                  <c:v>-13.846777685592215</c:v>
                </c:pt>
                <c:pt idx="855">
                  <c:v>-13.859004436923076</c:v>
                </c:pt>
                <c:pt idx="856">
                  <c:v>-13.871231213905514</c:v>
                </c:pt>
                <c:pt idx="857">
                  <c:v>-13.883458016539141</c:v>
                </c:pt>
                <c:pt idx="858">
                  <c:v>-13.895684844823574</c:v>
                </c:pt>
                <c:pt idx="859">
                  <c:v>-13.907911698758427</c:v>
                </c:pt>
                <c:pt idx="860">
                  <c:v>-13.920138578343316</c:v>
                </c:pt>
                <c:pt idx="861">
                  <c:v>-13.932365483577854</c:v>
                </c:pt>
                <c:pt idx="862">
                  <c:v>-13.944592414461658</c:v>
                </c:pt>
                <c:pt idx="863">
                  <c:v>-13.95681937099434</c:v>
                </c:pt>
                <c:pt idx="864">
                  <c:v>-13.969046353175518</c:v>
                </c:pt>
                <c:pt idx="865">
                  <c:v>-13.981273361004805</c:v>
                </c:pt>
                <c:pt idx="866">
                  <c:v>-13.993500394481815</c:v>
                </c:pt>
                <c:pt idx="867">
                  <c:v>-14.005727453606164</c:v>
                </c:pt>
                <c:pt idx="868">
                  <c:v>-14.017954538377468</c:v>
                </c:pt>
                <c:pt idx="869">
                  <c:v>-14.030181648795342</c:v>
                </c:pt>
                <c:pt idx="870">
                  <c:v>-14.042408784859397</c:v>
                </c:pt>
                <c:pt idx="871">
                  <c:v>-14.054635946569251</c:v>
                </c:pt>
                <c:pt idx="872">
                  <c:v>-14.066863133924519</c:v>
                </c:pt>
                <c:pt idx="873">
                  <c:v>-14.079090346924815</c:v>
                </c:pt>
                <c:pt idx="874">
                  <c:v>-14.091317585569753</c:v>
                </c:pt>
                <c:pt idx="875">
                  <c:v>-14.103544849858949</c:v>
                </c:pt>
                <c:pt idx="876">
                  <c:v>-14.115772139792018</c:v>
                </c:pt>
                <c:pt idx="877">
                  <c:v>-14.127999455368574</c:v>
                </c:pt>
                <c:pt idx="878">
                  <c:v>-14.140226796588234</c:v>
                </c:pt>
                <c:pt idx="879">
                  <c:v>-14.15245416345061</c:v>
                </c:pt>
                <c:pt idx="880">
                  <c:v>-14.164681555955319</c:v>
                </c:pt>
                <c:pt idx="881">
                  <c:v>-14.176908974101975</c:v>
                </c:pt>
                <c:pt idx="882">
                  <c:v>-14.189136417890193</c:v>
                </c:pt>
                <c:pt idx="883">
                  <c:v>-14.201363887319587</c:v>
                </c:pt>
                <c:pt idx="884">
                  <c:v>-14.213591382389772</c:v>
                </c:pt>
                <c:pt idx="885">
                  <c:v>-14.225818903100365</c:v>
                </c:pt>
                <c:pt idx="886">
                  <c:v>-14.238046449450978</c:v>
                </c:pt>
                <c:pt idx="887">
                  <c:v>-14.250274021441228</c:v>
                </c:pt>
                <c:pt idx="888">
                  <c:v>-14.262501619070729</c:v>
                </c:pt>
                <c:pt idx="889">
                  <c:v>-14.274729242339097</c:v>
                </c:pt>
                <c:pt idx="890">
                  <c:v>-14.286956891245946</c:v>
                </c:pt>
                <c:pt idx="891">
                  <c:v>-14.29918456579089</c:v>
                </c:pt>
                <c:pt idx="892">
                  <c:v>-14.311412265973546</c:v>
                </c:pt>
                <c:pt idx="893">
                  <c:v>-14.323639991793527</c:v>
                </c:pt>
                <c:pt idx="894">
                  <c:v>-14.335867743250448</c:v>
                </c:pt>
                <c:pt idx="895">
                  <c:v>-14.348095520343925</c:v>
                </c:pt>
                <c:pt idx="896">
                  <c:v>-14.360323323073573</c:v>
                </c:pt>
                <c:pt idx="897">
                  <c:v>-14.372551151439005</c:v>
                </c:pt>
                <c:pt idx="898">
                  <c:v>-14.384779005439839</c:v>
                </c:pt>
                <c:pt idx="899">
                  <c:v>-14.397006885075688</c:v>
                </c:pt>
                <c:pt idx="900">
                  <c:v>-14.409234790346167</c:v>
                </c:pt>
                <c:pt idx="901">
                  <c:v>-14.421462721250892</c:v>
                </c:pt>
                <c:pt idx="902">
                  <c:v>-14.433690677789476</c:v>
                </c:pt>
                <c:pt idx="903">
                  <c:v>-14.445918659961535</c:v>
                </c:pt>
                <c:pt idx="904">
                  <c:v>-14.458146667766684</c:v>
                </c:pt>
                <c:pt idx="905">
                  <c:v>-14.470374701204538</c:v>
                </c:pt>
                <c:pt idx="906">
                  <c:v>-14.482602760274712</c:v>
                </c:pt>
                <c:pt idx="907">
                  <c:v>-14.494830844976821</c:v>
                </c:pt>
                <c:pt idx="908">
                  <c:v>-14.50705895531048</c:v>
                </c:pt>
                <c:pt idx="909">
                  <c:v>-14.519287091275304</c:v>
                </c:pt>
                <c:pt idx="910">
                  <c:v>-14.531515252870907</c:v>
                </c:pt>
                <c:pt idx="911">
                  <c:v>-14.543743440096904</c:v>
                </c:pt>
                <c:pt idx="912">
                  <c:v>-14.555971652952911</c:v>
                </c:pt>
                <c:pt idx="913">
                  <c:v>-14.568199891438542</c:v>
                </c:pt>
                <c:pt idx="914">
                  <c:v>-14.580428155553413</c:v>
                </c:pt>
                <c:pt idx="915">
                  <c:v>-14.592656445297139</c:v>
                </c:pt>
                <c:pt idx="916">
                  <c:v>-14.604884760669336</c:v>
                </c:pt>
                <c:pt idx="917">
                  <c:v>-14.617113101669615</c:v>
                </c:pt>
                <c:pt idx="918">
                  <c:v>-14.629341468297595</c:v>
                </c:pt>
                <c:pt idx="919">
                  <c:v>-14.641569860552888</c:v>
                </c:pt>
                <c:pt idx="920">
                  <c:v>-14.653798278435112</c:v>
                </c:pt>
                <c:pt idx="921">
                  <c:v>-14.666026721943879</c:v>
                </c:pt>
                <c:pt idx="922">
                  <c:v>-14.678255191078806</c:v>
                </c:pt>
                <c:pt idx="923">
                  <c:v>-14.690483685839508</c:v>
                </c:pt>
                <c:pt idx="924">
                  <c:v>-14.702712206225598</c:v>
                </c:pt>
                <c:pt idx="925">
                  <c:v>-14.714940752236693</c:v>
                </c:pt>
                <c:pt idx="926">
                  <c:v>-14.727169323872408</c:v>
                </c:pt>
                <c:pt idx="927">
                  <c:v>-14.739397921132356</c:v>
                </c:pt>
                <c:pt idx="928">
                  <c:v>-14.751626544016155</c:v>
                </c:pt>
                <c:pt idx="929">
                  <c:v>-14.763855192523417</c:v>
                </c:pt>
                <c:pt idx="930">
                  <c:v>-14.77608386665376</c:v>
                </c:pt>
                <c:pt idx="931">
                  <c:v>-14.788312566406796</c:v>
                </c:pt>
                <c:pt idx="932">
                  <c:v>-14.800541291782142</c:v>
                </c:pt>
                <c:pt idx="933">
                  <c:v>-14.812770042779412</c:v>
                </c:pt>
                <c:pt idx="934">
                  <c:v>-14.824998819398223</c:v>
                </c:pt>
                <c:pt idx="935">
                  <c:v>-14.837227621638188</c:v>
                </c:pt>
                <c:pt idx="936">
                  <c:v>-14.849456449498923</c:v>
                </c:pt>
                <c:pt idx="937">
                  <c:v>-14.861685302980042</c:v>
                </c:pt>
                <c:pt idx="938">
                  <c:v>-14.873914182081162</c:v>
                </c:pt>
                <c:pt idx="939">
                  <c:v>-14.886143086801896</c:v>
                </c:pt>
                <c:pt idx="940">
                  <c:v>-14.89837201714186</c:v>
                </c:pt>
                <c:pt idx="941">
                  <c:v>-14.910600973100667</c:v>
                </c:pt>
                <c:pt idx="942">
                  <c:v>-14.922829954677935</c:v>
                </c:pt>
                <c:pt idx="943">
                  <c:v>-14.935058961873278</c:v>
                </c:pt>
                <c:pt idx="944">
                  <c:v>-14.947287994686311</c:v>
                </c:pt>
                <c:pt idx="945">
                  <c:v>-14.959517053116649</c:v>
                </c:pt>
                <c:pt idx="946">
                  <c:v>-14.971746137163906</c:v>
                </c:pt>
                <c:pt idx="947">
                  <c:v>-14.983975246827701</c:v>
                </c:pt>
                <c:pt idx="948">
                  <c:v>-14.996204382107644</c:v>
                </c:pt>
                <c:pt idx="949">
                  <c:v>-15.008433543003353</c:v>
                </c:pt>
                <c:pt idx="950">
                  <c:v>-15.020662729514441</c:v>
                </c:pt>
                <c:pt idx="951">
                  <c:v>-15.032891941640527</c:v>
                </c:pt>
                <c:pt idx="952">
                  <c:v>-15.045121179381223</c:v>
                </c:pt>
                <c:pt idx="953">
                  <c:v>-15.057350442736144</c:v>
                </c:pt>
                <c:pt idx="954">
                  <c:v>-15.069579731704906</c:v>
                </c:pt>
                <c:pt idx="955">
                  <c:v>-15.081809046287123</c:v>
                </c:pt>
                <c:pt idx="956">
                  <c:v>-15.094038386482412</c:v>
                </c:pt>
                <c:pt idx="957">
                  <c:v>-15.106267752290385</c:v>
                </c:pt>
                <c:pt idx="958">
                  <c:v>-15.118497143710661</c:v>
                </c:pt>
                <c:pt idx="959">
                  <c:v>-15.130726560742852</c:v>
                </c:pt>
                <c:pt idx="960">
                  <c:v>-15.142956003386574</c:v>
                </c:pt>
                <c:pt idx="961">
                  <c:v>-15.155185471641444</c:v>
                </c:pt>
                <c:pt idx="962">
                  <c:v>-15.167414965507074</c:v>
                </c:pt>
                <c:pt idx="963">
                  <c:v>-15.179644484983081</c:v>
                </c:pt>
                <c:pt idx="964">
                  <c:v>-15.19187403006908</c:v>
                </c:pt>
                <c:pt idx="965">
                  <c:v>-15.204103600764686</c:v>
                </c:pt>
                <c:pt idx="966">
                  <c:v>-15.216333197069513</c:v>
                </c:pt>
                <c:pt idx="967">
                  <c:v>-15.228562818983178</c:v>
                </c:pt>
                <c:pt idx="968">
                  <c:v>-15.240792466505296</c:v>
                </c:pt>
                <c:pt idx="969">
                  <c:v>-15.25302213963548</c:v>
                </c:pt>
                <c:pt idx="970">
                  <c:v>-15.265251838373347</c:v>
                </c:pt>
                <c:pt idx="971">
                  <c:v>-15.27748156271851</c:v>
                </c:pt>
                <c:pt idx="972">
                  <c:v>-15.289711312670587</c:v>
                </c:pt>
                <c:pt idx="973">
                  <c:v>-15.30194108822919</c:v>
                </c:pt>
                <c:pt idx="974">
                  <c:v>-15.314170889393937</c:v>
                </c:pt>
                <c:pt idx="975">
                  <c:v>-15.326400716164443</c:v>
                </c:pt>
                <c:pt idx="976">
                  <c:v>-15.338630568540321</c:v>
                </c:pt>
                <c:pt idx="977">
                  <c:v>-15.350860446521187</c:v>
                </c:pt>
                <c:pt idx="978">
                  <c:v>-15.363090350106658</c:v>
                </c:pt>
                <c:pt idx="979">
                  <c:v>-15.375320279296348</c:v>
                </c:pt>
                <c:pt idx="980">
                  <c:v>-15.387550234089872</c:v>
                </c:pt>
                <c:pt idx="981">
                  <c:v>-15.399780214486844</c:v>
                </c:pt>
                <c:pt idx="982">
                  <c:v>-15.412010220486881</c:v>
                </c:pt>
                <c:pt idx="983">
                  <c:v>-15.424240252089596</c:v>
                </c:pt>
                <c:pt idx="984">
                  <c:v>-15.436470309294608</c:v>
                </c:pt>
                <c:pt idx="985">
                  <c:v>-15.448700392101527</c:v>
                </c:pt>
                <c:pt idx="986">
                  <c:v>-15.460930500509972</c:v>
                </c:pt>
                <c:pt idx="987">
                  <c:v>-15.473160634519557</c:v>
                </c:pt>
                <c:pt idx="988">
                  <c:v>-15.485390794129897</c:v>
                </c:pt>
                <c:pt idx="989">
                  <c:v>-15.497620979340608</c:v>
                </c:pt>
                <c:pt idx="990">
                  <c:v>-15.509851190151304</c:v>
                </c:pt>
                <c:pt idx="991">
                  <c:v>-15.5220814265616</c:v>
                </c:pt>
                <c:pt idx="992">
                  <c:v>-15.534311688571114</c:v>
                </c:pt>
                <c:pt idx="993">
                  <c:v>-15.546541976179459</c:v>
                </c:pt>
                <c:pt idx="994">
                  <c:v>-15.558772289386249</c:v>
                </c:pt>
                <c:pt idx="995">
                  <c:v>-15.571002628191101</c:v>
                </c:pt>
                <c:pt idx="996">
                  <c:v>-15.583232992593629</c:v>
                </c:pt>
                <c:pt idx="997">
                  <c:v>-15.595463382593451</c:v>
                </c:pt>
                <c:pt idx="998">
                  <c:v>-15.607693798190178</c:v>
                </c:pt>
                <c:pt idx="999">
                  <c:v>-15.61992423938343</c:v>
                </c:pt>
                <c:pt idx="1000">
                  <c:v>-15.632154706172818</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130.59593253534587</c:v>
                </c:pt>
                <c:pt idx="1">
                  <c:v>130.59593253534587</c:v>
                </c:pt>
                <c:pt idx="2">
                  <c:v>130.59593253534587</c:v>
                </c:pt>
                <c:pt idx="3">
                  <c:v>144.62129869573721</c:v>
                </c:pt>
                <c:pt idx="4">
                  <c:v>130.59593253534587</c:v>
                </c:pt>
                <c:pt idx="5">
                  <c:v>116.57056637495451</c:v>
                </c:pt>
                <c:pt idx="6">
                  <c:v>130.59593253534587</c:v>
                </c:pt>
              </c:numCache>
            </c:numRef>
          </c:xVal>
          <c:yVal>
            <c:numRef>
              <c:f>Trajecto!$C$141:$C$147</c:f>
              <c:numCache>
                <c:formatCode>0</c:formatCode>
                <c:ptCount val="7"/>
                <c:pt idx="0">
                  <c:v>561.01464641565417</c:v>
                </c:pt>
                <c:pt idx="1">
                  <c:v>140.25366160391354</c:v>
                </c:pt>
                <c:pt idx="2">
                  <c:v>0</c:v>
                </c:pt>
                <c:pt idx="3">
                  <c:v>28.050732320782707</c:v>
                </c:pt>
                <c:pt idx="4">
                  <c:v>0</c:v>
                </c:pt>
                <c:pt idx="5">
                  <c:v>28.050732320782707</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0</c:v>
                </c:pt>
                <c:pt idx="2">
                  <c:v>1.675087116566458E-4</c:v>
                </c:pt>
                <c:pt idx="3">
                  <c:v>8.3772897341961297E-4</c:v>
                </c:pt>
                <c:pt idx="4">
                  <c:v>2.346186222291297E-3</c:v>
                </c:pt>
                <c:pt idx="5">
                  <c:v>5.0287275645849111E-3</c:v>
                </c:pt>
                <c:pt idx="6">
                  <c:v>9.1366560716300595E-3</c:v>
                </c:pt>
                <c:pt idx="7">
                  <c:v>1.4751664175006434E-2</c:v>
                </c:pt>
                <c:pt idx="8">
                  <c:v>2.1870554120825659E-2</c:v>
                </c:pt>
                <c:pt idx="9">
                  <c:v>3.0490112051817855E-2</c:v>
                </c:pt>
                <c:pt idx="10">
                  <c:v>4.0607108067256342E-2</c:v>
                </c:pt>
                <c:pt idx="11">
                  <c:v>5.2218296283485323E-2</c:v>
                </c:pt>
                <c:pt idx="12">
                  <c:v>6.532041489504567E-2</c:v>
                </c:pt>
                <c:pt idx="13">
                  <c:v>7.9910186236393871E-2</c:v>
                </c:pt>
                <c:pt idx="14">
                  <c:v>9.5984316844209161E-2</c:v>
                </c:pt>
                <c:pt idx="15">
                  <c:v>0.11353949752028378</c:v>
                </c:pt>
                <c:pt idx="16">
                  <c:v>0.13257240339499132</c:v>
                </c:pt>
                <c:pt idx="17">
                  <c:v>0.15307969399132793</c:v>
                </c:pt>
                <c:pt idx="18">
                  <c:v>0.17505801328952131</c:v>
                </c:pt>
                <c:pt idx="19">
                  <c:v>0.19850398979220221</c:v>
                </c:pt>
                <c:pt idx="20">
                  <c:v>0.22341423659013313</c:v>
                </c:pt>
                <c:pt idx="21">
                  <c:v>0.24978535142848884</c:v>
                </c:pt>
                <c:pt idx="22">
                  <c:v>0.27761391677368358</c:v>
                </c:pt>
                <c:pt idx="23">
                  <c:v>0.3068964998807393</c:v>
                </c:pt>
                <c:pt idx="24">
                  <c:v>0.33762965286118946</c:v>
                </c:pt>
                <c:pt idx="25">
                  <c:v>0.36980991275151315</c:v>
                </c:pt>
                <c:pt idx="26">
                  <c:v>0.40343380158209369</c:v>
                </c:pt>
                <c:pt idx="27">
                  <c:v>0.43849782644669622</c:v>
                </c:pt>
                <c:pt idx="28">
                  <c:v>0.47499847957245878</c:v>
                </c:pt>
                <c:pt idx="29">
                  <c:v>0.51293223839039115</c:v>
                </c:pt>
                <c:pt idx="30">
                  <c:v>0.55229556560637549</c:v>
                </c:pt>
                <c:pt idx="31">
                  <c:v>0.59308490927266344</c:v>
                </c:pt>
                <c:pt idx="32">
                  <c:v>0.63529670285986362</c:v>
                </c:pt>
                <c:pt idx="33">
                  <c:v>0.678927365329414</c:v>
                </c:pt>
                <c:pt idx="34">
                  <c:v>0.72397330120653269</c:v>
                </c:pt>
                <c:pt idx="35">
                  <c:v>0.77051481946685441</c:v>
                </c:pt>
                <c:pt idx="36">
                  <c:v>0.81863497240477212</c:v>
                </c:pt>
                <c:pt idx="37">
                  <c:v>0.86833559390466875</c:v>
                </c:pt>
                <c:pt idx="38">
                  <c:v>0.91961838064056134</c:v>
                </c:pt>
                <c:pt idx="39">
                  <c:v>0.97248485909890325</c:v>
                </c:pt>
                <c:pt idx="40">
                  <c:v>1.026936393411074</c:v>
                </c:pt>
                <c:pt idx="41">
                  <c:v>1.0829741925797938</c:v>
                </c:pt>
                <c:pt idx="42">
                  <c:v>1.1405993171618203</c:v>
                </c:pt>
                <c:pt idx="43">
                  <c:v>1.1998126854614248</c:v>
                </c:pt>
                <c:pt idx="44">
                  <c:v>1.2606150792824451</c:v>
                </c:pt>
                <c:pt idx="45">
                  <c:v>1.3230071492809856</c:v>
                </c:pt>
                <c:pt idx="46">
                  <c:v>1.3869894199559125</c:v>
                </c:pt>
                <c:pt idx="47">
                  <c:v>1.4525622943100498</c:v>
                </c:pt>
                <c:pt idx="48">
                  <c:v>1.5197260582113052</c:v>
                </c:pt>
                <c:pt idx="49">
                  <c:v>1.5884808844797733</c:v>
                </c:pt>
                <c:pt idx="50">
                  <c:v>1.6588268367240746</c:v>
                </c:pt>
                <c:pt idx="51">
                  <c:v>1.730764341421291</c:v>
                </c:pt>
                <c:pt idx="52">
                  <c:v>1.8042946638243731</c:v>
                </c:pt>
                <c:pt idx="53">
                  <c:v>1.8794194479590614</c:v>
                </c:pt>
                <c:pt idx="54">
                  <c:v>1.9561402522356113</c:v>
                </c:pt>
                <c:pt idx="55">
                  <c:v>2.0344585519797898</c:v>
                </c:pt>
                <c:pt idx="56">
                  <c:v>2.1143757418289382</c:v>
                </c:pt>
                <c:pt idx="57">
                  <c:v>2.1958931380028126</c:v>
                </c:pt>
                <c:pt idx="58">
                  <c:v>2.2790119804580575</c:v>
                </c:pt>
                <c:pt idx="59">
                  <c:v>2.3637334349343919</c:v>
                </c:pt>
                <c:pt idx="60">
                  <c:v>2.4500585948999007</c:v>
                </c:pt>
                <c:pt idx="61">
                  <c:v>2.5379884834022004</c:v>
                </c:pt>
                <c:pt idx="62">
                  <c:v>2.6275240548316896</c:v>
                </c:pt>
                <c:pt idx="63">
                  <c:v>2.7186661966025913</c:v>
                </c:pt>
                <c:pt idx="64">
                  <c:v>2.8114157307570378</c:v>
                </c:pt>
                <c:pt idx="65">
                  <c:v>2.9057734154970332</c:v>
                </c:pt>
                <c:pt idx="66">
                  <c:v>3.0017399466487578</c:v>
                </c:pt>
                <c:pt idx="67">
                  <c:v>3.0993159590633392</c:v>
                </c:pt>
                <c:pt idx="68">
                  <c:v>3.1985020279579008</c:v>
                </c:pt>
                <c:pt idx="69">
                  <c:v>3.2992986702004212</c:v>
                </c:pt>
                <c:pt idx="70">
                  <c:v>3.4017063455416801</c:v>
                </c:pt>
                <c:pt idx="71">
                  <c:v>3.5057254577973302</c:v>
                </c:pt>
                <c:pt idx="72">
                  <c:v>3.6113563559829185</c:v>
                </c:pt>
                <c:pt idx="73">
                  <c:v>3.7185993354044888</c:v>
                </c:pt>
                <c:pt idx="74">
                  <c:v>3.8274546387072093</c:v>
                </c:pt>
                <c:pt idx="75">
                  <c:v>3.9379224568843103</c:v>
                </c:pt>
                <c:pt idx="76">
                  <c:v>4.0500029302484588</c:v>
                </c:pt>
                <c:pt idx="77">
                  <c:v>4.1636961493675626</c:v>
                </c:pt>
                <c:pt idx="78">
                  <c:v>4.2790021559668556</c:v>
                </c:pt>
                <c:pt idx="79">
                  <c:v>4.3959209437990134</c:v>
                </c:pt>
                <c:pt idx="80">
                  <c:v>4.5144524594839242</c:v>
                </c:pt>
                <c:pt idx="81">
                  <c:v>4.6345966033196415</c:v>
                </c:pt>
                <c:pt idx="82">
                  <c:v>4.7563532300659537</c:v>
                </c:pt>
                <c:pt idx="83">
                  <c:v>4.8797221497019185</c:v>
                </c:pt>
                <c:pt idx="84">
                  <c:v>5.004703128158619</c:v>
                </c:pt>
                <c:pt idx="85">
                  <c:v>5.1312958880283395</c:v>
                </c:pt>
                <c:pt idx="86">
                  <c:v>5.2595001092512739</c:v>
                </c:pt>
                <c:pt idx="87">
                  <c:v>5.3893154297808241</c:v>
                </c:pt>
                <c:pt idx="88">
                  <c:v>5.5207414462284792</c:v>
                </c:pt>
                <c:pt idx="89">
                  <c:v>5.6537777144892125</c:v>
                </c:pt>
                <c:pt idx="90">
                  <c:v>5.788423750348282</c:v>
                </c:pt>
                <c:pt idx="91">
                  <c:v>5.9246790300702692</c:v>
                </c:pt>
                <c:pt idx="92">
                  <c:v>6.062542990971143</c:v>
                </c:pt>
                <c:pt idx="93">
                  <c:v>6.2020150319740939</c:v>
                </c:pt>
                <c:pt idx="94">
                  <c:v>6.3430945141498505</c:v>
                </c:pt>
                <c:pt idx="95">
                  <c:v>6.4857807612421405</c:v>
                </c:pt>
                <c:pt idx="96">
                  <c:v>6.6300730601789288</c:v>
                </c:pt>
                <c:pt idx="97">
                  <c:v>6.7759706615700379</c:v>
                </c:pt>
                <c:pt idx="98">
                  <c:v>6.9234727801917142</c:v>
                </c:pt>
                <c:pt idx="99">
                  <c:v>7.0725785954586815</c:v>
                </c:pt>
                <c:pt idx="100">
                  <c:v>7.2232872518842006</c:v>
                </c:pt>
                <c:pt idx="101">
                  <c:v>7.3755976243812</c:v>
                </c:pt>
                <c:pt idx="102">
                  <c:v>7.5295080824480136</c:v>
                </c:pt>
                <c:pt idx="103">
                  <c:v>7.6850167243375687</c:v>
                </c:pt>
                <c:pt idx="104">
                  <c:v>7.8421216123500388</c:v>
                </c:pt>
                <c:pt idx="105">
                  <c:v>8.0008207732977343</c:v>
                </c:pt>
                <c:pt idx="106">
                  <c:v>8.161112198959346</c:v>
                </c:pt>
                <c:pt idx="107">
                  <c:v>8.3229938465239641</c:v>
                </c:pt>
                <c:pt idx="108">
                  <c:v>8.4864636390252599</c:v>
                </c:pt>
                <c:pt idx="109">
                  <c:v>8.6515194657661993</c:v>
                </c:pt>
                <c:pt idx="110">
                  <c:v>8.8181591827346679</c:v>
                </c:pt>
                <c:pt idx="111">
                  <c:v>8.9863806130103203</c:v>
                </c:pt>
                <c:pt idx="112">
                  <c:v>9.1561815471630013</c:v>
                </c:pt>
                <c:pt idx="113">
                  <c:v>9.3275597436430342</c:v>
                </c:pt>
                <c:pt idx="114">
                  <c:v>9.5005129291636781</c:v>
                </c:pt>
                <c:pt idx="115">
                  <c:v>9.675038799076038</c:v>
                </c:pt>
                <c:pt idx="116">
                  <c:v>9.8511350177366879</c:v>
                </c:pt>
                <c:pt idx="117">
                  <c:v>10.028799218868276</c:v>
                </c:pt>
                <c:pt idx="118">
                  <c:v>10.208029005913351</c:v>
                </c:pt>
                <c:pt idx="119">
                  <c:v>10.388821952381646</c:v>
                </c:pt>
                <c:pt idx="120">
                  <c:v>10.57117560219104</c:v>
                </c:pt>
                <c:pt idx="121">
                  <c:v>10.755087470002426</c:v>
                </c:pt>
                <c:pt idx="122">
                  <c:v>10.940555041548675</c:v>
                </c:pt>
                <c:pt idx="123">
                  <c:v>11.127575773957904</c:v>
                </c:pt>
                <c:pt idx="124">
                  <c:v>11.316147096071225</c:v>
                </c:pt>
                <c:pt idx="125">
                  <c:v>11.506266408755176</c:v>
                </c:pt>
                <c:pt idx="126">
                  <c:v>11.697931085208985</c:v>
                </c:pt>
                <c:pt idx="127">
                  <c:v>11.891138471266844</c:v>
                </c:pt>
                <c:pt idx="128">
                  <c:v>12.085885885695355</c:v>
                </c:pt>
                <c:pt idx="129">
                  <c:v>12.282170620486285</c:v>
                </c:pt>
                <c:pt idx="130">
                  <c:v>12.479989941144805</c:v>
                </c:pt>
                <c:pt idx="131">
                  <c:v>12.679341086973313</c:v>
                </c:pt>
                <c:pt idx="132">
                  <c:v>12.880221271351026</c:v>
                </c:pt>
                <c:pt idx="133">
                  <c:v>13.082627682009411</c:v>
                </c:pt>
                <c:pt idx="134">
                  <c:v>13.286557481303639</c:v>
                </c:pt>
                <c:pt idx="135">
                  <c:v>13.492007806480139</c:v>
                </c:pt>
                <c:pt idx="136">
                  <c:v>13.698975769940379</c:v>
                </c:pt>
                <c:pt idx="137">
                  <c:v>13.907458459500999</c:v>
                </c:pt>
                <c:pt idx="138">
                  <c:v>14.117452938650374</c:v>
                </c:pt>
                <c:pt idx="139">
                  <c:v>14.328956246801733</c:v>
                </c:pt>
                <c:pt idx="140">
                  <c:v>14.541965399542923</c:v>
                </c:pt>
                <c:pt idx="141">
                  <c:v>14.756477388882905</c:v>
                </c:pt>
                <c:pt idx="142">
                  <c:v>14.972489183495085</c:v>
                </c:pt>
                <c:pt idx="143">
                  <c:v>15.189997728957566</c:v>
                </c:pt>
                <c:pt idx="144">
                  <c:v>15.408999947990388</c:v>
                </c:pt>
                <c:pt idx="145">
                  <c:v>15.629492740689857</c:v>
                </c:pt>
                <c:pt idx="146">
                  <c:v>15.85147298476004</c:v>
                </c:pt>
                <c:pt idx="147">
                  <c:v>16.074937535741476</c:v>
                </c:pt>
                <c:pt idx="148">
                  <c:v>16.299883227237217</c:v>
                </c:pt>
                <c:pt idx="149">
                  <c:v>16.526306871136217</c:v>
                </c:pt>
                <c:pt idx="150">
                  <c:v>16.754205257834194</c:v>
                </c:pt>
                <c:pt idx="151">
                  <c:v>16.983575240657277</c:v>
                </c:pt>
                <c:pt idx="152">
                  <c:v>17.214413820544454</c:v>
                </c:pt>
                <c:pt idx="153">
                  <c:v>17.446718062363061</c:v>
                </c:pt>
                <c:pt idx="154">
                  <c:v>17.680485010954232</c:v>
                </c:pt>
                <c:pt idx="155">
                  <c:v>17.915711691328923</c:v>
                </c:pt>
                <c:pt idx="156">
                  <c:v>18.152395108861885</c:v>
                </c:pt>
                <c:pt idx="157">
                  <c:v>18.390532249483634</c:v>
                </c:pt>
                <c:pt idx="158">
                  <c:v>18.630120079870473</c:v>
                </c:pt>
                <c:pt idx="159">
                  <c:v>18.871155547632597</c:v>
                </c:pt>
                <c:pt idx="160">
                  <c:v>19.11363558150035</c:v>
                </c:pt>
                <c:pt idx="161">
                  <c:v>19.357557091508646</c:v>
                </c:pt>
                <c:pt idx="162">
                  <c:v>19.602916969179606</c:v>
                </c:pt>
                <c:pt idx="163">
                  <c:v>19.849712087703473</c:v>
                </c:pt>
                <c:pt idx="164">
                  <c:v>20.097939302117798</c:v>
                </c:pt>
                <c:pt idx="165">
                  <c:v>20.347595449484981</c:v>
                </c:pt>
                <c:pt idx="166">
                  <c:v>20.598677349068168</c:v>
                </c:pt>
                <c:pt idx="167">
                  <c:v>20.85118180250555</c:v>
                </c:pt>
                <c:pt idx="168">
                  <c:v>21.105105593983104</c:v>
                </c:pt>
                <c:pt idx="169">
                  <c:v>21.360445490405802</c:v>
                </c:pt>
                <c:pt idx="170">
                  <c:v>21.617198241567312</c:v>
                </c:pt>
                <c:pt idx="171">
                  <c:v>21.87536058031824</c:v>
                </c:pt>
                <c:pt idx="172">
                  <c:v>22.134929222732911</c:v>
                </c:pt>
                <c:pt idx="173">
                  <c:v>22.395900868274754</c:v>
                </c:pt>
                <c:pt idx="174">
                  <c:v>22.658272199960297</c:v>
                </c:pt>
                <c:pt idx="175">
                  <c:v>22.922039884521791</c:v>
                </c:pt>
                <c:pt idx="176">
                  <c:v>23.187200572568507</c:v>
                </c:pt>
                <c:pt idx="177">
                  <c:v>23.453750898746719</c:v>
                </c:pt>
                <c:pt idx="178">
                  <c:v>23.7216874818984</c:v>
                </c:pt>
                <c:pt idx="179">
                  <c:v>23.99100692521866</c:v>
                </c:pt>
                <c:pt idx="180">
                  <c:v>24.261705816411929</c:v>
                </c:pt>
                <c:pt idx="181">
                  <c:v>24.533780727846931</c:v>
                </c:pt>
                <c:pt idx="182">
                  <c:v>24.807228216710456</c:v>
                </c:pt>
                <c:pt idx="183">
                  <c:v>25.08204482515994</c:v>
                </c:pt>
                <c:pt idx="184">
                  <c:v>25.358227080474908</c:v>
                </c:pt>
                <c:pt idx="185">
                  <c:v>25.635771495207248</c:v>
                </c:pt>
                <c:pt idx="186">
                  <c:v>25.914674567330394</c:v>
                </c:pt>
                <c:pt idx="187">
                  <c:v>26.194932780387369</c:v>
                </c:pt>
                <c:pt idx="188">
                  <c:v>26.476542603637764</c:v>
                </c:pt>
                <c:pt idx="189">
                  <c:v>26.759500492203635</c:v>
                </c:pt>
                <c:pt idx="190">
                  <c:v>27.043802887214355</c:v>
                </c:pt>
                <c:pt idx="191">
                  <c:v>27.329446215950401</c:v>
                </c:pt>
                <c:pt idx="192">
                  <c:v>27.616426891986151</c:v>
                </c:pt>
                <c:pt idx="193">
                  <c:v>27.904741315331638</c:v>
                </c:pt>
                <c:pt idx="194">
                  <c:v>28.194385872573321</c:v>
                </c:pt>
                <c:pt idx="195">
                  <c:v>28.485356937013883</c:v>
                </c:pt>
                <c:pt idx="196">
                  <c:v>28.777650868811044</c:v>
                </c:pt>
                <c:pt idx="197">
                  <c:v>29.071264015115418</c:v>
                </c:pt>
                <c:pt idx="198">
                  <c:v>29.366192710207436</c:v>
                </c:pt>
                <c:pt idx="199">
                  <c:v>29.66243327563333</c:v>
                </c:pt>
                <c:pt idx="200">
                  <c:v>29.959982020340192</c:v>
                </c:pt>
                <c:pt idx="201">
                  <c:v>30.258835240810132</c:v>
                </c:pt>
                <c:pt idx="202">
                  <c:v>30.558989221193539</c:v>
                </c:pt>
                <c:pt idx="203">
                  <c:v>30.860440233441441</c:v>
                </c:pt>
                <c:pt idx="204">
                  <c:v>31.163184537436997</c:v>
                </c:pt>
                <c:pt idx="205">
                  <c:v>31.467218381126123</c:v>
                </c:pt>
                <c:pt idx="206">
                  <c:v>31.772538000647259</c:v>
                </c:pt>
                <c:pt idx="207">
                  <c:v>32.079139620460275</c:v>
                </c:pt>
                <c:pt idx="208">
                  <c:v>32.387019453474558</c:v>
                </c:pt>
                <c:pt idx="209">
                  <c:v>32.696173701176257</c:v>
                </c:pt>
                <c:pt idx="210">
                  <c:v>33.006598553754692</c:v>
                </c:pt>
                <c:pt idx="211">
                  <c:v>33.318290190227998</c:v>
                </c:pt>
                <c:pt idx="212">
                  <c:v>33.63124477856789</c:v>
                </c:pt>
                <c:pt idx="213">
                  <c:v>33.945458475823692</c:v>
                </c:pt>
                <c:pt idx="214">
                  <c:v>34.260927428245544</c:v>
                </c:pt>
                <c:pt idx="215">
                  <c:v>34.577647771406845</c:v>
                </c:pt>
                <c:pt idx="216">
                  <c:v>34.895615630325892</c:v>
                </c:pt>
                <c:pt idx="217">
                  <c:v>35.214827119586779</c:v>
                </c:pt>
                <c:pt idx="218">
                  <c:v>35.535278343459524</c:v>
                </c:pt>
                <c:pt idx="219">
                  <c:v>35.856965396019419</c:v>
                </c:pt>
                <c:pt idx="220">
                  <c:v>36.179884361265664</c:v>
                </c:pt>
                <c:pt idx="221">
                  <c:v>36.504031313239246</c:v>
                </c:pt>
                <c:pt idx="222">
                  <c:v>36.829402316140062</c:v>
                </c:pt>
                <c:pt idx="223">
                  <c:v>37.155993424443331</c:v>
                </c:pt>
                <c:pt idx="224">
                  <c:v>37.483800683015268</c:v>
                </c:pt>
                <c:pt idx="225">
                  <c:v>37.812820127228044</c:v>
                </c:pt>
                <c:pt idx="226">
                  <c:v>38.143047783074032</c:v>
                </c:pt>
                <c:pt idx="227">
                  <c:v>38.474479667279333</c:v>
                </c:pt>
                <c:pt idx="228">
                  <c:v>38.807111787416602</c:v>
                </c:pt>
                <c:pt idx="229">
                  <c:v>39.140940142017172</c:v>
                </c:pt>
                <c:pt idx="230">
                  <c:v>39.47596072068248</c:v>
                </c:pt>
                <c:pt idx="231">
                  <c:v>39.812169504194813</c:v>
                </c:pt>
                <c:pt idx="232">
                  <c:v>40.149562464627351</c:v>
                </c:pt>
                <c:pt idx="233">
                  <c:v>40.488135565453526</c:v>
                </c:pt>
                <c:pt idx="234">
                  <c:v>40.827884761655724</c:v>
                </c:pt>
                <c:pt idx="235">
                  <c:v>41.168805999833289</c:v>
                </c:pt>
                <c:pt idx="236">
                  <c:v>41.510895218309869</c:v>
                </c:pt>
                <c:pt idx="237">
                  <c:v>41.854148347240091</c:v>
                </c:pt>
                <c:pt idx="238">
                  <c:v>42.198561308715576</c:v>
                </c:pt>
                <c:pt idx="239">
                  <c:v>42.544130016870277</c:v>
                </c:pt>
                <c:pt idx="240">
                  <c:v>42.890850377985196</c:v>
                </c:pt>
                <c:pt idx="241">
                  <c:v>43.238718290592423</c:v>
                </c:pt>
                <c:pt idx="242">
                  <c:v>43.587729645578527</c:v>
                </c:pt>
                <c:pt idx="243">
                  <c:v>43.937880326287299</c:v>
                </c:pt>
                <c:pt idx="244">
                  <c:v>44.289166208621872</c:v>
                </c:pt>
                <c:pt idx="245">
                  <c:v>44.64158316114618</c:v>
                </c:pt>
                <c:pt idx="246">
                  <c:v>44.995127045185797</c:v>
                </c:pt>
                <c:pt idx="247">
                  <c:v>45.349793714928111</c:v>
                </c:pt>
                <c:pt idx="248">
                  <c:v>45.70557901752192</c:v>
                </c:pt>
                <c:pt idx="249">
                  <c:v>46.062478793176354</c:v>
                </c:pt>
                <c:pt idx="250">
                  <c:v>46.420488875259181</c:v>
                </c:pt>
                <c:pt idx="251">
                  <c:v>46.779604701180588</c:v>
                </c:pt>
                <c:pt idx="252">
                  <c:v>47.139820922706271</c:v>
                </c:pt>
                <c:pt idx="253">
                  <c:v>47.501131794841214</c:v>
                </c:pt>
                <c:pt idx="254">
                  <c:v>47.863531565300626</c:v>
                </c:pt>
                <c:pt idx="255">
                  <c:v>48.227014474640391</c:v>
                </c:pt>
                <c:pt idx="256">
                  <c:v>48.591574756386571</c:v>
                </c:pt>
                <c:pt idx="257">
                  <c:v>48.95720663716385</c:v>
                </c:pt>
                <c:pt idx="258">
                  <c:v>49.323904336823063</c:v>
                </c:pt>
                <c:pt idx="259">
                  <c:v>49.691662068567659</c:v>
                </c:pt>
                <c:pt idx="260">
                  <c:v>50.060474039079239</c:v>
                </c:pt>
                <c:pt idx="261">
                  <c:v>50.4303344486421</c:v>
                </c:pt>
                <c:pt idx="262">
                  <c:v>50.801237491266797</c:v>
                </c:pt>
                <c:pt idx="263">
                  <c:v>51.173177354812736</c:v>
                </c:pt>
                <c:pt idx="264">
                  <c:v>51.546148221109803</c:v>
                </c:pt>
                <c:pt idx="265">
                  <c:v>51.920144266079021</c:v>
                </c:pt>
                <c:pt idx="266">
                  <c:v>52.295159659852253</c:v>
                </c:pt>
                <c:pt idx="267">
                  <c:v>52.671188566890955</c:v>
                </c:pt>
                <c:pt idx="268">
                  <c:v>53.048225146103938</c:v>
                </c:pt>
                <c:pt idx="269">
                  <c:v>53.426263550964229</c:v>
                </c:pt>
                <c:pt idx="270">
                  <c:v>53.805297929624935</c:v>
                </c:pt>
                <c:pt idx="271">
                  <c:v>54.185322425034194</c:v>
                </c:pt>
                <c:pt idx="272">
                  <c:v>54.566331175049179</c:v>
                </c:pt>
                <c:pt idx="273">
                  <c:v>54.948318312549134</c:v>
                </c:pt>
                <c:pt idx="274">
                  <c:v>55.331277965547521</c:v>
                </c:pt>
                <c:pt idx="275">
                  <c:v>55.715204257303185</c:v>
                </c:pt>
                <c:pt idx="276">
                  <c:v>56.100091306430613</c:v>
                </c:pt>
                <c:pt idx="277">
                  <c:v>56.485933227009284</c:v>
                </c:pt>
                <c:pt idx="278">
                  <c:v>56.872724128692035</c:v>
                </c:pt>
                <c:pt idx="279">
                  <c:v>57.260458116812565</c:v>
                </c:pt>
                <c:pt idx="280">
                  <c:v>57.649129292491999</c:v>
                </c:pt>
                <c:pt idx="281">
                  <c:v>58.038731752744503</c:v>
                </c:pt>
                <c:pt idx="282">
                  <c:v>58.429259590582042</c:v>
                </c:pt>
                <c:pt idx="283">
                  <c:v>58.820706895118178</c:v>
                </c:pt>
                <c:pt idx="284">
                  <c:v>59.213067751670977</c:v>
                </c:pt>
                <c:pt idx="285">
                  <c:v>59.606336241865023</c:v>
                </c:pt>
                <c:pt idx="286">
                  <c:v>60.000506443732505</c:v>
                </c:pt>
                <c:pt idx="287">
                  <c:v>60.395572431813413</c:v>
                </c:pt>
                <c:pt idx="288">
                  <c:v>60.791528277254834</c:v>
                </c:pt>
                <c:pt idx="289">
                  <c:v>61.188368047909357</c:v>
                </c:pt>
                <c:pt idx="290">
                  <c:v>61.586085808432578</c:v>
                </c:pt>
                <c:pt idx="291">
                  <c:v>61.984675620379718</c:v>
                </c:pt>
                <c:pt idx="292">
                  <c:v>62.384131542301347</c:v>
                </c:pt>
                <c:pt idx="293">
                  <c:v>62.784447629838233</c:v>
                </c:pt>
                <c:pt idx="294">
                  <c:v>63.185617935815301</c:v>
                </c:pt>
                <c:pt idx="295">
                  <c:v>63.587636510334711</c:v>
                </c:pt>
                <c:pt idx="296">
                  <c:v>63.990497400868044</c:v>
                </c:pt>
                <c:pt idx="297">
                  <c:v>64.39419465234765</c:v>
                </c:pt>
                <c:pt idx="298">
                  <c:v>64.798717923996918</c:v>
                </c:pt>
                <c:pt idx="299">
                  <c:v>65.204048102185581</c:v>
                </c:pt>
                <c:pt idx="300">
                  <c:v>65.610161682921955</c:v>
                </c:pt>
                <c:pt idx="301">
                  <c:v>66.017035158566841</c:v>
                </c:pt>
                <c:pt idx="302">
                  <c:v>66.424645018412491</c:v>
                </c:pt>
                <c:pt idx="303">
                  <c:v>66.832967749250912</c:v>
                </c:pt>
                <c:pt idx="304">
                  <c:v>67.241979835931531</c:v>
                </c:pt>
                <c:pt idx="305">
                  <c:v>67.651657761908297</c:v>
                </c:pt>
                <c:pt idx="306">
                  <c:v>68.061978009776197</c:v>
                </c:pt>
                <c:pt idx="307">
                  <c:v>68.472917061797219</c:v>
                </c:pt>
                <c:pt idx="308">
                  <c:v>68.884451400415813</c:v>
                </c:pt>
                <c:pt idx="309">
                  <c:v>69.296557508763811</c:v>
                </c:pt>
                <c:pt idx="310">
                  <c:v>69.709211871154949</c:v>
                </c:pt>
                <c:pt idx="311">
                  <c:v>70.122390973568855</c:v>
                </c:pt>
                <c:pt idx="312">
                  <c:v>70.53607130412469</c:v>
                </c:pt>
                <c:pt idx="313">
                  <c:v>70.950229353544358</c:v>
                </c:pt>
                <c:pt idx="314">
                  <c:v>71.364841615605314</c:v>
                </c:pt>
                <c:pt idx="315">
                  <c:v>71.779884587583112</c:v>
                </c:pt>
                <c:pt idx="316">
                  <c:v>72.195334770683516</c:v>
                </c:pt>
                <c:pt idx="317">
                  <c:v>72.611168670464394</c:v>
                </c:pt>
                <c:pt idx="318">
                  <c:v>73.027362797247335</c:v>
                </c:pt>
                <c:pt idx="319">
                  <c:v>73.443893666518946</c:v>
                </c:pt>
                <c:pt idx="320">
                  <c:v>73.860737799321996</c:v>
                </c:pt>
                <c:pt idx="321">
                  <c:v>74.277873486799834</c:v>
                </c:pt>
                <c:pt idx="322">
                  <c:v>74.69528255538664</c:v>
                </c:pt>
                <c:pt idx="323">
                  <c:v>75.11294860192217</c:v>
                </c:pt>
                <c:pt idx="324">
                  <c:v>75.530855228012754</c:v>
                </c:pt>
                <c:pt idx="325">
                  <c:v>75.948986040198974</c:v>
                </c:pt>
                <c:pt idx="326">
                  <c:v>76.367324650118405</c:v>
                </c:pt>
                <c:pt idx="327">
                  <c:v>76.785854674663454</c:v>
                </c:pt>
                <c:pt idx="328">
                  <c:v>77.204559736134186</c:v>
                </c:pt>
                <c:pt idx="329">
                  <c:v>77.623423462386313</c:v>
                </c:pt>
                <c:pt idx="330">
                  <c:v>78.042429486974228</c:v>
                </c:pt>
                <c:pt idx="331">
                  <c:v>78.461561449289206</c:v>
                </c:pt>
                <c:pt idx="332">
                  <c:v>78.880802994692729</c:v>
                </c:pt>
                <c:pt idx="333">
                  <c:v>79.300137774644909</c:v>
                </c:pt>
                <c:pt idx="334">
                  <c:v>79.719549446828097</c:v>
                </c:pt>
                <c:pt idx="335">
                  <c:v>80.139021675265681</c:v>
                </c:pt>
                <c:pt idx="336">
                  <c:v>80.558538130436034</c:v>
                </c:pt>
                <c:pt idx="337">
                  <c:v>80.978082489381649</c:v>
                </c:pt>
                <c:pt idx="338">
                  <c:v>81.397638435813533</c:v>
                </c:pt>
                <c:pt idx="339">
                  <c:v>81.81718966021073</c:v>
                </c:pt>
                <c:pt idx="340">
                  <c:v>82.236719859915169</c:v>
                </c:pt>
                <c:pt idx="341">
                  <c:v>82.656212739221715</c:v>
                </c:pt>
                <c:pt idx="342">
                  <c:v>83.075652009463454</c:v>
                </c:pt>
                <c:pt idx="343">
                  <c:v>83.495021389092258</c:v>
                </c:pt>
                <c:pt idx="344">
                  <c:v>83.914304603754658</c:v>
                </c:pt>
                <c:pt idx="345">
                  <c:v>84.333485386362923</c:v>
                </c:pt>
                <c:pt idx="346">
                  <c:v>84.752547477161556</c:v>
                </c:pt>
                <c:pt idx="347">
                  <c:v>85.171474623788995</c:v>
                </c:pt>
                <c:pt idx="348">
                  <c:v>85.590250774308245</c:v>
                </c:pt>
                <c:pt idx="349">
                  <c:v>86.008860270239794</c:v>
                </c:pt>
                <c:pt idx="350">
                  <c:v>86.427287653425537</c:v>
                </c:pt>
                <c:pt idx="351">
                  <c:v>86.845517472876494</c:v>
                </c:pt>
                <c:pt idx="352">
                  <c:v>87.26353428480229</c:v>
                </c:pt>
                <c:pt idx="353">
                  <c:v>87.68132265263651</c:v>
                </c:pt>
                <c:pt idx="354">
                  <c:v>88.098867147057831</c:v>
                </c:pt>
                <c:pt idx="355">
                  <c:v>88.516152346006933</c:v>
                </c:pt>
                <c:pt idx="356">
                  <c:v>88.933162834699303</c:v>
                </c:pt>
                <c:pt idx="357">
                  <c:v>89.349883205633816</c:v>
                </c:pt>
                <c:pt idx="358">
                  <c:v>89.766298058597172</c:v>
                </c:pt>
                <c:pt idx="359">
                  <c:v>90.18239200066418</c:v>
                </c:pt>
                <c:pt idx="360">
                  <c:v>90.598153685543011</c:v>
                </c:pt>
                <c:pt idx="361">
                  <c:v>91.013579852669096</c:v>
                </c:pt>
                <c:pt idx="362">
                  <c:v>91.428671282974676</c:v>
                </c:pt>
                <c:pt idx="363">
                  <c:v>91.843428754915919</c:v>
                </c:pt>
                <c:pt idx="364">
                  <c:v>92.257853044483767</c:v>
                </c:pt>
                <c:pt idx="365">
                  <c:v>92.671944925214646</c:v>
                </c:pt>
                <c:pt idx="366">
                  <c:v>93.085705168201216</c:v>
                </c:pt>
                <c:pt idx="367">
                  <c:v>93.499134542102951</c:v>
                </c:pt>
                <c:pt idx="368">
                  <c:v>93.912233813156746</c:v>
                </c:pt>
                <c:pt idx="369">
                  <c:v>94.325003745187459</c:v>
                </c:pt>
                <c:pt idx="370">
                  <c:v>94.737445099618313</c:v>
                </c:pt>
                <c:pt idx="371">
                  <c:v>95.14955863548137</c:v>
                </c:pt>
                <c:pt idx="372">
                  <c:v>95.561345109427847</c:v>
                </c:pt>
                <c:pt idx="373">
                  <c:v>95.972805275738409</c:v>
                </c:pt>
                <c:pt idx="374">
                  <c:v>96.383939886333422</c:v>
                </c:pt>
                <c:pt idx="375">
                  <c:v>96.794749690783121</c:v>
                </c:pt>
                <c:pt idx="376">
                  <c:v>97.20523543631775</c:v>
                </c:pt>
                <c:pt idx="377">
                  <c:v>97.615397867837643</c:v>
                </c:pt>
                <c:pt idx="378">
                  <c:v>98.025237727923226</c:v>
                </c:pt>
                <c:pt idx="379">
                  <c:v>98.434755756844993</c:v>
                </c:pt>
                <c:pt idx="380">
                  <c:v>98.843952692573424</c:v>
                </c:pt>
                <c:pt idx="381">
                  <c:v>99.252829270788823</c:v>
                </c:pt>
                <c:pt idx="382">
                  <c:v>99.661386224891146</c:v>
                </c:pt>
                <c:pt idx="383">
                  <c:v>100.06962428600976</c:v>
                </c:pt>
                <c:pt idx="384">
                  <c:v>100.47754418301309</c:v>
                </c:pt>
                <c:pt idx="385">
                  <c:v>100.88514664251838</c:v>
                </c:pt>
                <c:pt idx="386">
                  <c:v>101.29243238890116</c:v>
                </c:pt>
                <c:pt idx="387">
                  <c:v>101.6994021443049</c:v>
                </c:pt>
                <c:pt idx="388">
                  <c:v>102.10605662865042</c:v>
                </c:pt>
                <c:pt idx="389">
                  <c:v>102.51239655964542</c:v>
                </c:pt>
                <c:pt idx="390">
                  <c:v>102.91842265279381</c:v>
                </c:pt>
                <c:pt idx="391">
                  <c:v>103.32413562140508</c:v>
                </c:pt>
                <c:pt idx="392">
                  <c:v>103.7295361766036</c:v>
                </c:pt>
                <c:pt idx="393">
                  <c:v>104.13462502733788</c:v>
                </c:pt>
                <c:pt idx="394">
                  <c:v>104.53940288038973</c:v>
                </c:pt>
                <c:pt idx="395">
                  <c:v>104.94387044038344</c:v>
                </c:pt>
                <c:pt idx="396">
                  <c:v>105.34802840979486</c:v>
                </c:pt>
                <c:pt idx="397">
                  <c:v>105.7518774889605</c:v>
                </c:pt>
                <c:pt idx="398">
                  <c:v>106.15541837608647</c:v>
                </c:pt>
                <c:pt idx="399">
                  <c:v>106.55865176725749</c:v>
                </c:pt>
                <c:pt idx="400">
                  <c:v>106.96157835644576</c:v>
                </c:pt>
                <c:pt idx="401">
                  <c:v>110.97402373547567</c:v>
                </c:pt>
                <c:pt idx="402">
                  <c:v>114.95623497565411</c:v>
                </c:pt>
                <c:pt idx="403">
                  <c:v>118.90888653230816</c:v>
                </c:pt>
                <c:pt idx="404">
                  <c:v>122.83263286297448</c:v>
                </c:pt>
                <c:pt idx="405">
                  <c:v>126.72810924222686</c:v>
                </c:pt>
                <c:pt idx="406">
                  <c:v>130.59593253534587</c:v>
                </c:pt>
                <c:pt idx="407">
                  <c:v>134.43670193331329</c:v>
                </c:pt>
                <c:pt idx="408">
                  <c:v>138.25099965144071</c:v>
                </c:pt>
                <c:pt idx="409">
                  <c:v>142.03939159378049</c:v>
                </c:pt>
                <c:pt idx="410">
                  <c:v>145.80242798532092</c:v>
                </c:pt>
                <c:pt idx="411">
                  <c:v>149.54064397383058</c:v>
                </c:pt>
                <c:pt idx="412">
                  <c:v>153.25456020309173</c:v>
                </c:pt>
                <c:pt idx="413">
                  <c:v>156.94468335914638</c:v>
                </c:pt>
                <c:pt idx="414">
                  <c:v>160.6115066910717</c:v>
                </c:pt>
                <c:pt idx="415">
                  <c:v>164.25551050770184</c:v>
                </c:pt>
                <c:pt idx="416">
                  <c:v>167.87716265162197</c:v>
                </c:pt>
                <c:pt idx="417">
                  <c:v>171.47691895167452</c:v>
                </c:pt>
                <c:pt idx="418">
                  <c:v>175.0552236551394</c:v>
                </c:pt>
                <c:pt idx="419">
                  <c:v>178.61250984067601</c:v>
                </c:pt>
                <c:pt idx="420">
                  <c:v>182.14919981304757</c:v>
                </c:pt>
                <c:pt idx="421">
                  <c:v>185.66570548058436</c:v>
                </c:pt>
                <c:pt idx="422">
                  <c:v>189.16242871628418</c:v>
                </c:pt>
                <c:pt idx="423">
                  <c:v>192.6397617033933</c:v>
                </c:pt>
                <c:pt idx="424">
                  <c:v>196.09808726626051</c:v>
                </c:pt>
                <c:pt idx="425">
                  <c:v>199.53777918720886</c:v>
                </c:pt>
                <c:pt idx="426">
                  <c:v>202.95920251012615</c:v>
                </c:pt>
                <c:pt idx="427">
                  <c:v>206.36271383143293</c:v>
                </c:pt>
                <c:pt idx="428">
                  <c:v>209.74866157904901</c:v>
                </c:pt>
                <c:pt idx="429">
                  <c:v>213.11738627994302</c:v>
                </c:pt>
                <c:pt idx="430">
                  <c:v>216.46922081681547</c:v>
                </c:pt>
                <c:pt idx="431">
                  <c:v>219.80449067443507</c:v>
                </c:pt>
                <c:pt idx="432">
                  <c:v>223.12351417611754</c:v>
                </c:pt>
                <c:pt idx="433">
                  <c:v>226.42660271080894</c:v>
                </c:pt>
                <c:pt idx="434">
                  <c:v>229.71406095120966</c:v>
                </c:pt>
                <c:pt idx="435">
                  <c:v>232.98618706335034</c:v>
                </c:pt>
                <c:pt idx="436">
                  <c:v>236.24327290800852</c:v>
                </c:pt>
                <c:pt idx="437">
                  <c:v>239.48560423433321</c:v>
                </c:pt>
                <c:pt idx="438">
                  <c:v>242.71346086602423</c:v>
                </c:pt>
                <c:pt idx="439">
                  <c:v>245.92711688039404</c:v>
                </c:pt>
                <c:pt idx="440">
                  <c:v>249.1268407806221</c:v>
                </c:pt>
                <c:pt idx="441">
                  <c:v>252.31289566149485</c:v>
                </c:pt>
                <c:pt idx="442">
                  <c:v>255.48553936890809</c:v>
                </c:pt>
                <c:pt idx="443">
                  <c:v>258.64502465339393</c:v>
                </c:pt>
                <c:pt idx="444">
                  <c:v>261.79159931791986</c:v>
                </c:pt>
                <c:pt idx="445">
                  <c:v>264.9255063601945</c:v>
                </c:pt>
                <c:pt idx="446">
                  <c:v>268.0469841097011</c:v>
                </c:pt>
                <c:pt idx="447">
                  <c:v>271.15626635966851</c:v>
                </c:pt>
                <c:pt idx="448">
                  <c:v>274.25358249417724</c:v>
                </c:pt>
                <c:pt idx="449">
                  <c:v>277.3391576105879</c:v>
                </c:pt>
                <c:pt idx="450">
                  <c:v>280.41321263746835</c:v>
                </c:pt>
                <c:pt idx="451">
                  <c:v>283.47596444818612</c:v>
                </c:pt>
                <c:pt idx="452">
                  <c:v>286.52762597032364</c:v>
                </c:pt>
                <c:pt idx="453">
                  <c:v>289.56840629106426</c:v>
                </c:pt>
                <c:pt idx="454">
                  <c:v>292.59851075868835</c:v>
                </c:pt>
                <c:pt idx="455">
                  <c:v>295.61814108031109</c:v>
                </c:pt>
                <c:pt idx="456">
                  <c:v>298.62749541598453</c:v>
                </c:pt>
                <c:pt idx="457">
                  <c:v>301.62676846927968</c:v>
                </c:pt>
                <c:pt idx="458">
                  <c:v>304.61615157445675</c:v>
                </c:pt>
                <c:pt idx="459">
                  <c:v>307.59583278032375</c:v>
                </c:pt>
                <c:pt idx="460">
                  <c:v>310.56599693087753</c:v>
                </c:pt>
                <c:pt idx="461">
                  <c:v>313.52682574281386</c:v>
                </c:pt>
                <c:pt idx="462">
                  <c:v>316.47849787998695</c:v>
                </c:pt>
                <c:pt idx="463">
                  <c:v>319.42118902489153</c:v>
                </c:pt>
                <c:pt idx="464">
                  <c:v>322.35507194723499</c:v>
                </c:pt>
                <c:pt idx="465">
                  <c:v>325.2803165696597</c:v>
                </c:pt>
                <c:pt idx="466">
                  <c:v>328.19709003067067</c:v>
                </c:pt>
                <c:pt idx="467">
                  <c:v>331.10555674481537</c:v>
                </c:pt>
                <c:pt idx="468">
                  <c:v>334.00587846015867</c:v>
                </c:pt>
                <c:pt idx="469">
                  <c:v>336.89821431308729</c:v>
                </c:pt>
                <c:pt idx="470">
                  <c:v>339.78272088047333</c:v>
                </c:pt>
                <c:pt idx="471">
                  <c:v>342.65955222921906</c:v>
                </c:pt>
                <c:pt idx="472">
                  <c:v>345.52885996319958</c:v>
                </c:pt>
                <c:pt idx="473">
                  <c:v>348.39079326761225</c:v>
                </c:pt>
                <c:pt idx="474">
                  <c:v>351.24549895073591</c:v>
                </c:pt>
                <c:pt idx="475">
                  <c:v>354.09312148309573</c:v>
                </c:pt>
                <c:pt idx="476">
                  <c:v>356.93380303402228</c:v>
                </c:pt>
                <c:pt idx="477">
                  <c:v>359.76768350558626</c:v>
                </c:pt>
                <c:pt idx="478">
                  <c:v>362.59490056388358</c:v>
                </c:pt>
                <c:pt idx="479">
                  <c:v>365.41558966763614</c:v>
                </c:pt>
                <c:pt idx="480">
                  <c:v>368.22988409406793</c:v>
                </c:pt>
                <c:pt idx="481">
                  <c:v>371.03791496200597</c:v>
                </c:pt>
                <c:pt idx="482">
                  <c:v>373.83981125214899</c:v>
                </c:pt>
                <c:pt idx="483">
                  <c:v>376.63569982443687</c:v>
                </c:pt>
                <c:pt idx="484">
                  <c:v>379.42570543244602</c:v>
                </c:pt>
                <c:pt idx="485">
                  <c:v>382.20995073472682</c:v>
                </c:pt>
                <c:pt idx="486">
                  <c:v>384.98855630299028</c:v>
                </c:pt>
                <c:pt idx="487">
                  <c:v>387.76164062704214</c:v>
                </c:pt>
                <c:pt idx="488">
                  <c:v>390.52932011635392</c:v>
                </c:pt>
                <c:pt idx="489">
                  <c:v>393.29170909815196</c:v>
                </c:pt>
                <c:pt idx="490">
                  <c:v>396.04891981189695</c:v>
                </c:pt>
                <c:pt idx="491">
                  <c:v>398.80106240001919</c:v>
                </c:pt>
                <c:pt idx="492">
                  <c:v>401.54824489476806</c:v>
                </c:pt>
                <c:pt idx="493">
                  <c:v>404.29057320102868</c:v>
                </c:pt>
                <c:pt idx="494">
                  <c:v>407.02815107495462</c:v>
                </c:pt>
                <c:pt idx="495">
                  <c:v>409.76108009826436</c:v>
                </c:pt>
                <c:pt idx="496">
                  <c:v>412.48945964804847</c:v>
                </c:pt>
                <c:pt idx="497">
                  <c:v>415.21338686194071</c:v>
                </c:pt>
                <c:pt idx="498">
                  <c:v>417.93295659851174</c:v>
                </c:pt>
                <c:pt idx="499">
                  <c:v>420.6482613927592</c:v>
                </c:pt>
                <c:pt idx="500">
                  <c:v>423.35939140658519</c:v>
                </c:pt>
                <c:pt idx="501">
                  <c:v>426.06643437417836</c:v>
                </c:pt>
                <c:pt idx="502">
                  <c:v>428.76947554225092</c:v>
                </c:pt>
                <c:pt idx="503">
                  <c:v>431.4685976051245</c:v>
                </c:pt>
                <c:pt idx="504">
                  <c:v>434.16388063471078</c:v>
                </c:pt>
                <c:pt idx="505">
                  <c:v>436.8554020054986</c:v>
                </c:pt>
                <c:pt idx="506">
                  <c:v>439.54323631473522</c:v>
                </c:pt>
                <c:pt idx="507">
                  <c:v>442.22745529808083</c:v>
                </c:pt>
                <c:pt idx="508">
                  <c:v>444.90812774111879</c:v>
                </c:pt>
                <c:pt idx="509">
                  <c:v>447.58531938722132</c:v>
                </c:pt>
                <c:pt idx="510">
                  <c:v>450.25909284240021</c:v>
                </c:pt>
                <c:pt idx="511">
                  <c:v>452.92950747791173</c:v>
                </c:pt>
                <c:pt idx="512">
                  <c:v>455.59661933153319</c:v>
                </c:pt>
                <c:pt idx="513">
                  <c:v>458.26048100857935</c:v>
                </c:pt>
                <c:pt idx="514">
                  <c:v>460.92114158387506</c:v>
                </c:pt>
                <c:pt idx="515">
                  <c:v>463.57864650604108</c:v>
                </c:pt>
                <c:pt idx="516">
                  <c:v>466.2330375055729</c:v>
                </c:pt>
                <c:pt idx="517">
                  <c:v>468.88435250828911</c:v>
                </c:pt>
                <c:pt idx="518">
                  <c:v>471.53262555579016</c:v>
                </c:pt>
                <c:pt idx="519">
                  <c:v>474.17788673458745</c:v>
                </c:pt>
                <c:pt idx="520">
                  <c:v>476.82016211553281</c:v>
                </c:pt>
                <c:pt idx="521">
                  <c:v>479.45947370509282</c:v>
                </c:pt>
                <c:pt idx="522">
                  <c:v>482.09583940986829</c:v>
                </c:pt>
                <c:pt idx="523">
                  <c:v>484.72927301555848</c:v>
                </c:pt>
                <c:pt idx="524">
                  <c:v>487.35978418131714</c:v>
                </c:pt>
                <c:pt idx="525">
                  <c:v>489.98737845015108</c:v>
                </c:pt>
                <c:pt idx="526">
                  <c:v>492.61205727568574</c:v>
                </c:pt>
                <c:pt idx="527">
                  <c:v>495.23381806527863</c:v>
                </c:pt>
                <c:pt idx="528">
                  <c:v>497.85265423912011</c:v>
                </c:pt>
                <c:pt idx="529">
                  <c:v>500.46855530463307</c:v>
                </c:pt>
                <c:pt idx="530">
                  <c:v>503.08150694518997</c:v>
                </c:pt>
                <c:pt idx="531">
                  <c:v>505.69149112191326</c:v>
                </c:pt>
                <c:pt idx="532">
                  <c:v>508.29848618712754</c:v>
                </c:pt>
                <c:pt idx="533">
                  <c:v>510.90246700789089</c:v>
                </c:pt>
                <c:pt idx="534">
                  <c:v>513.50340509795092</c:v>
                </c:pt>
                <c:pt idx="535">
                  <c:v>516.10126875644607</c:v>
                </c:pt>
                <c:pt idx="536">
                  <c:v>518.69602321169737</c:v>
                </c:pt>
                <c:pt idx="537">
                  <c:v>521.28763076850657</c:v>
                </c:pt>
                <c:pt idx="538">
                  <c:v>523.87605095747881</c:v>
                </c:pt>
                <c:pt idx="539">
                  <c:v>526.46124068501786</c:v>
                </c:pt>
                <c:pt idx="540">
                  <c:v>529.04315438278945</c:v>
                </c:pt>
                <c:pt idx="541">
                  <c:v>531.62174415560048</c:v>
                </c:pt>
                <c:pt idx="542">
                  <c:v>534.19695992680101</c:v>
                </c:pt>
                <c:pt idx="543">
                  <c:v>536.76874958046642</c:v>
                </c:pt>
                <c:pt idx="544">
                  <c:v>539.33705909976231</c:v>
                </c:pt>
                <c:pt idx="545">
                  <c:v>541.90183270102807</c:v>
                </c:pt>
                <c:pt idx="546">
                  <c:v>544.46301296323406</c:v>
                </c:pt>
                <c:pt idx="547">
                  <c:v>547.02054095257461</c:v>
                </c:pt>
                <c:pt idx="548">
                  <c:v>549.57435634204921</c:v>
                </c:pt>
                <c:pt idx="549">
                  <c:v>552.1243975259647</c:v>
                </c:pt>
                <c:pt idx="550">
                  <c:v>554.67060172935362</c:v>
                </c:pt>
                <c:pt idx="551">
                  <c:v>557.21290511235952</c:v>
                </c:pt>
                <c:pt idx="552">
                  <c:v>559.75124286968105</c:v>
                </c:pt>
                <c:pt idx="553">
                  <c:v>562.28554932520126</c:v>
                </c:pt>
                <c:pt idx="554">
                  <c:v>564.81575802195186</c:v>
                </c:pt>
                <c:pt idx="555">
                  <c:v>567.34180180758176</c:v>
                </c:pt>
                <c:pt idx="556">
                  <c:v>569.86361291551145</c:v>
                </c:pt>
                <c:pt idx="557">
                  <c:v>572.38112304196125</c:v>
                </c:pt>
                <c:pt idx="558">
                  <c:v>574.89426341904584</c:v>
                </c:pt>
                <c:pt idx="559">
                  <c:v>577.40296488412741</c:v>
                </c:pt>
                <c:pt idx="560">
                  <c:v>579.90715794561822</c:v>
                </c:pt>
                <c:pt idx="561">
                  <c:v>582.40677284541823</c:v>
                </c:pt>
                <c:pt idx="562">
                  <c:v>584.90173961816936</c:v>
                </c:pt>
                <c:pt idx="563">
                  <c:v>587.39198814749943</c:v>
                </c:pt>
                <c:pt idx="564">
                  <c:v>589.87744821942374</c:v>
                </c:pt>
                <c:pt idx="565">
                  <c:v>592.358049573063</c:v>
                </c:pt>
                <c:pt idx="566">
                  <c:v>594.83372194882759</c:v>
                </c:pt>
                <c:pt idx="567">
                  <c:v>597.30439513421288</c:v>
                </c:pt>
                <c:pt idx="568">
                  <c:v>599.76999900733904</c:v>
                </c:pt>
                <c:pt idx="569">
                  <c:v>602.23046357836245</c:v>
                </c:pt>
                <c:pt idx="570">
                  <c:v>604.68571902887845</c:v>
                </c:pt>
                <c:pt idx="571">
                  <c:v>607.13569574942642</c:v>
                </c:pt>
                <c:pt idx="572">
                  <c:v>609.58032437520183</c:v>
                </c:pt>
                <c:pt idx="573">
                  <c:v>612.01953582007422</c:v>
                </c:pt>
                <c:pt idx="574">
                  <c:v>614.45326130900071</c:v>
                </c:pt>
                <c:pt idx="575">
                  <c:v>616.88143240892168</c:v>
                </c:pt>
                <c:pt idx="576">
                  <c:v>619.30398105821803</c:v>
                </c:pt>
                <c:pt idx="577">
                  <c:v>621.72083959480335</c:v>
                </c:pt>
                <c:pt idx="578">
                  <c:v>624.13194078292179</c:v>
                </c:pt>
                <c:pt idx="579">
                  <c:v>626.53721783871435</c:v>
                </c:pt>
                <c:pt idx="580">
                  <c:v>628.93660445461546</c:v>
                </c:pt>
                <c:pt idx="581">
                  <c:v>631.33003482263462</c:v>
                </c:pt>
                <c:pt idx="582">
                  <c:v>633.71744365657594</c:v>
                </c:pt>
                <c:pt idx="583">
                  <c:v>636.09876621324452</c:v>
                </c:pt>
                <c:pt idx="584">
                  <c:v>638.47393831268482</c:v>
                </c:pt>
                <c:pt idx="585">
                  <c:v>640.84289635749326</c:v>
                </c:pt>
                <c:pt idx="586">
                  <c:v>643.20557735124578</c:v>
                </c:pt>
                <c:pt idx="587">
                  <c:v>645.56191891607568</c:v>
                </c:pt>
                <c:pt idx="588">
                  <c:v>647.91185930943857</c:v>
                </c:pt>
                <c:pt idx="589">
                  <c:v>650.25533744009454</c:v>
                </c:pt>
                <c:pt idx="590">
                  <c:v>652.59229288333984</c:v>
                </c:pt>
                <c:pt idx="591">
                  <c:v>654.92266589551548</c:v>
                </c:pt>
                <c:pt idx="592">
                  <c:v>657.24639742781972</c:v>
                </c:pt>
                <c:pt idx="593">
                  <c:v>659.56342913944934</c:v>
                </c:pt>
                <c:pt idx="594">
                  <c:v>661.87370341009398</c:v>
                </c:pt>
                <c:pt idx="595">
                  <c:v>664.17716335180455</c:v>
                </c:pt>
                <c:pt idx="596">
                  <c:v>666.4737528202578</c:v>
                </c:pt>
                <c:pt idx="597">
                  <c:v>668.76341642543582</c:v>
                </c:pt>
                <c:pt idx="598">
                  <c:v>671.04609954174009</c:v>
                </c:pt>
                <c:pt idx="599">
                  <c:v>673.32174831755628</c:v>
                </c:pt>
                <c:pt idx="600">
                  <c:v>675.59030968428817</c:v>
                </c:pt>
                <c:pt idx="601">
                  <c:v>677.85173136487504</c:v>
                </c:pt>
                <c:pt idx="602">
                  <c:v>680.10596188180841</c:v>
                </c:pt>
                <c:pt idx="603">
                  <c:v>682.35295056466236</c:v>
                </c:pt>
                <c:pt idx="604">
                  <c:v>684.59264755715037</c:v>
                </c:pt>
                <c:pt idx="605">
                  <c:v>686.82500382372268</c:v>
                </c:pt>
                <c:pt idx="606">
                  <c:v>689.04997115571575</c:v>
                </c:pt>
                <c:pt idx="607">
                  <c:v>691.26750217706581</c:v>
                </c:pt>
                <c:pt idx="608">
                  <c:v>693.47755034959846</c:v>
                </c:pt>
                <c:pt idx="609">
                  <c:v>695.6800699779044</c:v>
                </c:pt>
                <c:pt idx="610">
                  <c:v>697.87501621381227</c:v>
                </c:pt>
                <c:pt idx="611">
                  <c:v>700.06234506046883</c:v>
                </c:pt>
                <c:pt idx="612">
                  <c:v>702.24201337603552</c:v>
                </c:pt>
                <c:pt idx="613">
                  <c:v>704.41397887701146</c:v>
                </c:pt>
                <c:pt idx="614">
                  <c:v>706.57820014119216</c:v>
                </c:pt>
                <c:pt idx="615">
                  <c:v>708.73463661027131</c:v>
                </c:pt>
                <c:pt idx="616">
                  <c:v>710.88324859209638</c:v>
                </c:pt>
                <c:pt idx="617">
                  <c:v>713.0239972625842</c:v>
                </c:pt>
                <c:pt idx="618">
                  <c:v>715.1568446673059</c:v>
                </c:pt>
                <c:pt idx="619">
                  <c:v>717.2817537227487</c:v>
                </c:pt>
                <c:pt idx="620">
                  <c:v>719.39868821726168</c:v>
                </c:pt>
                <c:pt idx="621">
                  <c:v>721.507612811694</c:v>
                </c:pt>
                <c:pt idx="622">
                  <c:v>723.60849303973168</c:v>
                </c:pt>
                <c:pt idx="623">
                  <c:v>725.701295307941</c:v>
                </c:pt>
                <c:pt idx="624">
                  <c:v>727.78598689552496</c:v>
                </c:pt>
                <c:pt idx="625">
                  <c:v>729.86253595379981</c:v>
                </c:pt>
                <c:pt idx="626">
                  <c:v>731.93091150539817</c:v>
                </c:pt>
                <c:pt idx="627">
                  <c:v>733.99108344320598</c:v>
                </c:pt>
                <c:pt idx="628">
                  <c:v>736.04302252903801</c:v>
                </c:pt>
                <c:pt idx="629">
                  <c:v>738.08670039206095</c:v>
                </c:pt>
                <c:pt idx="630">
                  <c:v>740.12208952696756</c:v>
                </c:pt>
                <c:pt idx="631">
                  <c:v>742.14916329190999</c:v>
                </c:pt>
                <c:pt idx="632">
                  <c:v>744.16789590619703</c:v>
                </c:pt>
                <c:pt idx="633">
                  <c:v>746.17826244776256</c:v>
                </c:pt>
                <c:pt idx="634">
                  <c:v>748.18023885040941</c:v>
                </c:pt>
                <c:pt idx="635">
                  <c:v>750.17380190083622</c:v>
                </c:pt>
                <c:pt idx="636">
                  <c:v>752.15892923545118</c:v>
                </c:pt>
                <c:pt idx="637">
                  <c:v>754.13559933697991</c:v>
                </c:pt>
                <c:pt idx="638">
                  <c:v>756.10379153087229</c:v>
                </c:pt>
                <c:pt idx="639">
                  <c:v>758.0634859815134</c:v>
                </c:pt>
                <c:pt idx="640">
                  <c:v>760.01466368824458</c:v>
                </c:pt>
                <c:pt idx="641">
                  <c:v>761.95730648120002</c:v>
                </c:pt>
                <c:pt idx="642">
                  <c:v>763.89139701696354</c:v>
                </c:pt>
                <c:pt idx="643">
                  <c:v>765.81691877405137</c:v>
                </c:pt>
                <c:pt idx="644">
                  <c:v>767.73385604822613</c:v>
                </c:pt>
                <c:pt idx="645">
                  <c:v>769.64219394764643</c:v>
                </c:pt>
                <c:pt idx="646">
                  <c:v>771.54191838785812</c:v>
                </c:pt>
                <c:pt idx="647">
                  <c:v>773.43301608663137</c:v>
                </c:pt>
                <c:pt idx="648">
                  <c:v>775.31547455864893</c:v>
                </c:pt>
                <c:pt idx="649">
                  <c:v>777.1892821100505</c:v>
                </c:pt>
                <c:pt idx="650">
                  <c:v>779.05442783283763</c:v>
                </c:pt>
                <c:pt idx="651">
                  <c:v>780.91090159914438</c:v>
                </c:pt>
                <c:pt idx="652">
                  <c:v>782.75869405537799</c:v>
                </c:pt>
                <c:pt idx="653">
                  <c:v>784.59779661623497</c:v>
                </c:pt>
                <c:pt idx="654">
                  <c:v>786.42820145859594</c:v>
                </c:pt>
                <c:pt idx="655">
                  <c:v>788.24990151530517</c:v>
                </c:pt>
                <c:pt idx="656">
                  <c:v>790.06289046883865</c:v>
                </c:pt>
                <c:pt idx="657">
                  <c:v>791.86716274486446</c:v>
                </c:pt>
                <c:pt idx="658">
                  <c:v>793.66271350570105</c:v>
                </c:pt>
                <c:pt idx="659">
                  <c:v>795.44953864367722</c:v>
                </c:pt>
                <c:pt idx="660">
                  <c:v>797.22763477439753</c:v>
                </c:pt>
                <c:pt idx="661">
                  <c:v>798.99699922991817</c:v>
                </c:pt>
                <c:pt idx="662">
                  <c:v>800.75763005183717</c:v>
                </c:pt>
                <c:pt idx="663">
                  <c:v>802.5095259843024</c:v>
                </c:pt>
                <c:pt idx="664">
                  <c:v>804.25268646694246</c:v>
                </c:pt>
                <c:pt idx="665">
                  <c:v>805.98711162772383</c:v>
                </c:pt>
                <c:pt idx="666">
                  <c:v>807.71280227573811</c:v>
                </c:pt>
                <c:pt idx="667">
                  <c:v>809.42975989392312</c:v>
                </c:pt>
                <c:pt idx="668">
                  <c:v>811.1379866317227</c:v>
                </c:pt>
                <c:pt idx="669">
                  <c:v>812.83748529768718</c:v>
                </c:pt>
                <c:pt idx="670">
                  <c:v>814.52825935201986</c:v>
                </c:pt>
                <c:pt idx="671">
                  <c:v>816.21031289907205</c:v>
                </c:pt>
                <c:pt idx="672">
                  <c:v>817.88365067979089</c:v>
                </c:pt>
                <c:pt idx="673">
                  <c:v>819.54827806412266</c:v>
                </c:pt>
                <c:pt idx="674">
                  <c:v>821.2042010433762</c:v>
                </c:pt>
                <c:pt idx="675">
                  <c:v>822.85142622254875</c:v>
                </c:pt>
                <c:pt idx="676">
                  <c:v>824.48996081261805</c:v>
                </c:pt>
                <c:pt idx="677">
                  <c:v>826.11981262280347</c:v>
                </c:pt>
                <c:pt idx="678">
                  <c:v>827.74099005280038</c:v>
                </c:pt>
                <c:pt idx="679">
                  <c:v>829.35350208498994</c:v>
                </c:pt>
                <c:pt idx="680">
                  <c:v>830.95735827662782</c:v>
                </c:pt>
                <c:pt idx="681">
                  <c:v>832.55256875201439</c:v>
                </c:pt>
                <c:pt idx="682">
                  <c:v>834.13914419465027</c:v>
                </c:pt>
                <c:pt idx="683">
                  <c:v>835.71709583937945</c:v>
                </c:pt>
                <c:pt idx="684">
                  <c:v>837.2864354645227</c:v>
                </c:pt>
                <c:pt idx="685">
                  <c:v>838.84717538400469</c:v>
                </c:pt>
                <c:pt idx="686">
                  <c:v>840.3993284394769</c:v>
                </c:pt>
                <c:pt idx="687">
                  <c:v>841.94290799243959</c:v>
                </c:pt>
                <c:pt idx="688">
                  <c:v>843.47792791636459</c:v>
                </c:pt>
                <c:pt idx="689">
                  <c:v>845.00440258882259</c:v>
                </c:pt>
                <c:pt idx="690">
                  <c:v>846.52234688361636</c:v>
                </c:pt>
                <c:pt idx="691">
                  <c:v>848.03177616292305</c:v>
                </c:pt>
                <c:pt idx="692">
                  <c:v>849.53270626944732</c:v>
                </c:pt>
                <c:pt idx="693">
                  <c:v>851.02515351858824</c:v>
                </c:pt>
                <c:pt idx="694">
                  <c:v>852.50913469062198</c:v>
                </c:pt>
                <c:pt idx="695">
                  <c:v>853.98466702290216</c:v>
                </c:pt>
                <c:pt idx="696">
                  <c:v>855.45176820208053</c:v>
                </c:pt>
                <c:pt idx="697">
                  <c:v>856.9104563563493</c:v>
                </c:pt>
                <c:pt idx="698">
                  <c:v>858.36075004770851</c:v>
                </c:pt>
                <c:pt idx="699">
                  <c:v>859.80266826425873</c:v>
                </c:pt>
                <c:pt idx="700">
                  <c:v>861.2362304125221</c:v>
                </c:pt>
                <c:pt idx="701">
                  <c:v>862.66145630979349</c:v>
                </c:pt>
                <c:pt idx="702">
                  <c:v>864.0783661765231</c:v>
                </c:pt>
                <c:pt idx="703">
                  <c:v>865.48698062873257</c:v>
                </c:pt>
                <c:pt idx="704">
                  <c:v>866.88732067046635</c:v>
                </c:pt>
                <c:pt idx="705">
                  <c:v>868.2794076862798</c:v>
                </c:pt>
                <c:pt idx="706">
                  <c:v>868.2794076862798</c:v>
                </c:pt>
                <c:pt idx="707">
                  <c:v>868.2794076862798</c:v>
                </c:pt>
                <c:pt idx="708">
                  <c:v>868.2794076862798</c:v>
                </c:pt>
                <c:pt idx="709">
                  <c:v>868.2794076862798</c:v>
                </c:pt>
                <c:pt idx="710">
                  <c:v>868.2794076862798</c:v>
                </c:pt>
                <c:pt idx="711">
                  <c:v>868.2794076862798</c:v>
                </c:pt>
                <c:pt idx="712">
                  <c:v>868.2794076862798</c:v>
                </c:pt>
                <c:pt idx="713">
                  <c:v>868.2794076862798</c:v>
                </c:pt>
                <c:pt idx="714">
                  <c:v>868.2794076862798</c:v>
                </c:pt>
                <c:pt idx="715">
                  <c:v>868.2794076862798</c:v>
                </c:pt>
                <c:pt idx="716">
                  <c:v>868.2794076862798</c:v>
                </c:pt>
                <c:pt idx="717">
                  <c:v>868.2794076862798</c:v>
                </c:pt>
                <c:pt idx="718">
                  <c:v>868.2794076862798</c:v>
                </c:pt>
                <c:pt idx="719">
                  <c:v>868.2794076862798</c:v>
                </c:pt>
                <c:pt idx="720">
                  <c:v>868.2794076862798</c:v>
                </c:pt>
                <c:pt idx="721">
                  <c:v>868.2794076862798</c:v>
                </c:pt>
                <c:pt idx="722">
                  <c:v>868.2794076862798</c:v>
                </c:pt>
                <c:pt idx="723">
                  <c:v>868.2794076862798</c:v>
                </c:pt>
                <c:pt idx="724">
                  <c:v>868.2794076862798</c:v>
                </c:pt>
                <c:pt idx="725">
                  <c:v>868.2794076862798</c:v>
                </c:pt>
                <c:pt idx="726">
                  <c:v>868.2794076862798</c:v>
                </c:pt>
                <c:pt idx="727">
                  <c:v>868.2794076862798</c:v>
                </c:pt>
                <c:pt idx="728">
                  <c:v>868.2794076862798</c:v>
                </c:pt>
                <c:pt idx="729">
                  <c:v>868.2794076862798</c:v>
                </c:pt>
                <c:pt idx="730">
                  <c:v>868.2794076862798</c:v>
                </c:pt>
                <c:pt idx="731">
                  <c:v>868.2794076862798</c:v>
                </c:pt>
                <c:pt idx="732">
                  <c:v>868.2794076862798</c:v>
                </c:pt>
                <c:pt idx="733">
                  <c:v>868.2794076862798</c:v>
                </c:pt>
                <c:pt idx="734">
                  <c:v>868.2794076862798</c:v>
                </c:pt>
                <c:pt idx="735">
                  <c:v>868.2794076862798</c:v>
                </c:pt>
                <c:pt idx="736">
                  <c:v>868.2794076862798</c:v>
                </c:pt>
                <c:pt idx="737">
                  <c:v>868.2794076862798</c:v>
                </c:pt>
                <c:pt idx="738">
                  <c:v>868.2794076862798</c:v>
                </c:pt>
                <c:pt idx="739">
                  <c:v>868.2794076862798</c:v>
                </c:pt>
                <c:pt idx="740">
                  <c:v>868.2794076862798</c:v>
                </c:pt>
                <c:pt idx="741">
                  <c:v>868.2794076862798</c:v>
                </c:pt>
                <c:pt idx="742">
                  <c:v>868.2794076862798</c:v>
                </c:pt>
                <c:pt idx="743">
                  <c:v>868.2794076862798</c:v>
                </c:pt>
                <c:pt idx="744">
                  <c:v>868.2794076862798</c:v>
                </c:pt>
                <c:pt idx="745">
                  <c:v>868.2794076862798</c:v>
                </c:pt>
                <c:pt idx="746">
                  <c:v>868.2794076862798</c:v>
                </c:pt>
                <c:pt idx="747">
                  <c:v>868.2794076862798</c:v>
                </c:pt>
                <c:pt idx="748">
                  <c:v>868.2794076862798</c:v>
                </c:pt>
                <c:pt idx="749">
                  <c:v>868.2794076862798</c:v>
                </c:pt>
                <c:pt idx="750">
                  <c:v>868.2794076862798</c:v>
                </c:pt>
                <c:pt idx="751">
                  <c:v>868.2794076862798</c:v>
                </c:pt>
                <c:pt idx="752">
                  <c:v>868.2794076862798</c:v>
                </c:pt>
                <c:pt idx="753">
                  <c:v>868.2794076862798</c:v>
                </c:pt>
                <c:pt idx="754">
                  <c:v>868.2794076862798</c:v>
                </c:pt>
                <c:pt idx="755">
                  <c:v>868.2794076862798</c:v>
                </c:pt>
                <c:pt idx="756">
                  <c:v>868.2794076862798</c:v>
                </c:pt>
                <c:pt idx="757">
                  <c:v>868.2794076862798</c:v>
                </c:pt>
                <c:pt idx="758">
                  <c:v>868.2794076862798</c:v>
                </c:pt>
                <c:pt idx="759">
                  <c:v>868.2794076862798</c:v>
                </c:pt>
                <c:pt idx="760">
                  <c:v>868.2794076862798</c:v>
                </c:pt>
                <c:pt idx="761">
                  <c:v>868.2794076862798</c:v>
                </c:pt>
                <c:pt idx="762">
                  <c:v>868.2794076862798</c:v>
                </c:pt>
                <c:pt idx="763">
                  <c:v>868.2794076862798</c:v>
                </c:pt>
                <c:pt idx="764">
                  <c:v>868.2794076862798</c:v>
                </c:pt>
                <c:pt idx="765">
                  <c:v>868.2794076862798</c:v>
                </c:pt>
                <c:pt idx="766">
                  <c:v>868.2794076862798</c:v>
                </c:pt>
                <c:pt idx="767">
                  <c:v>868.2794076862798</c:v>
                </c:pt>
                <c:pt idx="768">
                  <c:v>868.2794076862798</c:v>
                </c:pt>
                <c:pt idx="769">
                  <c:v>868.2794076862798</c:v>
                </c:pt>
                <c:pt idx="770">
                  <c:v>868.2794076862798</c:v>
                </c:pt>
                <c:pt idx="771">
                  <c:v>868.2794076862798</c:v>
                </c:pt>
                <c:pt idx="772">
                  <c:v>868.2794076862798</c:v>
                </c:pt>
                <c:pt idx="773">
                  <c:v>868.2794076862798</c:v>
                </c:pt>
                <c:pt idx="774">
                  <c:v>868.2794076862798</c:v>
                </c:pt>
                <c:pt idx="775">
                  <c:v>868.2794076862798</c:v>
                </c:pt>
                <c:pt idx="776">
                  <c:v>868.2794076862798</c:v>
                </c:pt>
                <c:pt idx="777">
                  <c:v>868.2794076862798</c:v>
                </c:pt>
                <c:pt idx="778">
                  <c:v>868.2794076862798</c:v>
                </c:pt>
                <c:pt idx="779">
                  <c:v>868.2794076862798</c:v>
                </c:pt>
                <c:pt idx="780">
                  <c:v>868.2794076862798</c:v>
                </c:pt>
                <c:pt idx="781">
                  <c:v>868.2794076862798</c:v>
                </c:pt>
                <c:pt idx="782">
                  <c:v>868.2794076862798</c:v>
                </c:pt>
                <c:pt idx="783">
                  <c:v>868.2794076862798</c:v>
                </c:pt>
                <c:pt idx="784">
                  <c:v>868.2794076862798</c:v>
                </c:pt>
                <c:pt idx="785">
                  <c:v>868.2794076862798</c:v>
                </c:pt>
                <c:pt idx="786">
                  <c:v>868.2794076862798</c:v>
                </c:pt>
                <c:pt idx="787">
                  <c:v>868.2794076862798</c:v>
                </c:pt>
                <c:pt idx="788">
                  <c:v>868.2794076862798</c:v>
                </c:pt>
                <c:pt idx="789">
                  <c:v>868.2794076862798</c:v>
                </c:pt>
                <c:pt idx="790">
                  <c:v>868.2794076862798</c:v>
                </c:pt>
                <c:pt idx="791">
                  <c:v>868.2794076862798</c:v>
                </c:pt>
                <c:pt idx="792">
                  <c:v>868.2794076862798</c:v>
                </c:pt>
                <c:pt idx="793">
                  <c:v>868.2794076862798</c:v>
                </c:pt>
                <c:pt idx="794">
                  <c:v>868.2794076862798</c:v>
                </c:pt>
                <c:pt idx="795">
                  <c:v>868.2794076862798</c:v>
                </c:pt>
                <c:pt idx="796">
                  <c:v>868.2794076862798</c:v>
                </c:pt>
                <c:pt idx="797">
                  <c:v>868.2794076862798</c:v>
                </c:pt>
                <c:pt idx="798">
                  <c:v>868.2794076862798</c:v>
                </c:pt>
                <c:pt idx="799">
                  <c:v>868.2794076862798</c:v>
                </c:pt>
                <c:pt idx="800">
                  <c:v>868.2794076862798</c:v>
                </c:pt>
                <c:pt idx="801">
                  <c:v>868.2794076862798</c:v>
                </c:pt>
                <c:pt idx="802">
                  <c:v>868.2794076862798</c:v>
                </c:pt>
                <c:pt idx="803">
                  <c:v>868.2794076862798</c:v>
                </c:pt>
                <c:pt idx="804">
                  <c:v>868.2794076862798</c:v>
                </c:pt>
                <c:pt idx="805">
                  <c:v>868.2794076862798</c:v>
                </c:pt>
                <c:pt idx="806">
                  <c:v>868.2794076862798</c:v>
                </c:pt>
                <c:pt idx="807">
                  <c:v>868.2794076862798</c:v>
                </c:pt>
                <c:pt idx="808">
                  <c:v>868.2794076862798</c:v>
                </c:pt>
                <c:pt idx="809">
                  <c:v>868.2794076862798</c:v>
                </c:pt>
                <c:pt idx="810">
                  <c:v>868.2794076862798</c:v>
                </c:pt>
                <c:pt idx="811">
                  <c:v>868.2794076862798</c:v>
                </c:pt>
                <c:pt idx="812">
                  <c:v>868.2794076862798</c:v>
                </c:pt>
                <c:pt idx="813">
                  <c:v>868.2794076862798</c:v>
                </c:pt>
                <c:pt idx="814">
                  <c:v>868.2794076862798</c:v>
                </c:pt>
                <c:pt idx="815">
                  <c:v>868.2794076862798</c:v>
                </c:pt>
                <c:pt idx="816">
                  <c:v>868.2794076862798</c:v>
                </c:pt>
                <c:pt idx="817">
                  <c:v>868.2794076862798</c:v>
                </c:pt>
                <c:pt idx="818">
                  <c:v>868.2794076862798</c:v>
                </c:pt>
                <c:pt idx="819">
                  <c:v>868.2794076862798</c:v>
                </c:pt>
                <c:pt idx="820">
                  <c:v>868.2794076862798</c:v>
                </c:pt>
                <c:pt idx="821">
                  <c:v>868.2794076862798</c:v>
                </c:pt>
                <c:pt idx="822">
                  <c:v>868.2794076862798</c:v>
                </c:pt>
                <c:pt idx="823">
                  <c:v>868.2794076862798</c:v>
                </c:pt>
                <c:pt idx="824">
                  <c:v>868.2794076862798</c:v>
                </c:pt>
                <c:pt idx="825">
                  <c:v>868.2794076862798</c:v>
                </c:pt>
                <c:pt idx="826">
                  <c:v>868.2794076862798</c:v>
                </c:pt>
                <c:pt idx="827">
                  <c:v>868.2794076862798</c:v>
                </c:pt>
                <c:pt idx="828">
                  <c:v>868.2794076862798</c:v>
                </c:pt>
                <c:pt idx="829">
                  <c:v>868.2794076862798</c:v>
                </c:pt>
                <c:pt idx="830">
                  <c:v>868.2794076862798</c:v>
                </c:pt>
                <c:pt idx="831">
                  <c:v>868.2794076862798</c:v>
                </c:pt>
                <c:pt idx="832">
                  <c:v>868.2794076862798</c:v>
                </c:pt>
                <c:pt idx="833">
                  <c:v>868.2794076862798</c:v>
                </c:pt>
                <c:pt idx="834">
                  <c:v>868.2794076862798</c:v>
                </c:pt>
                <c:pt idx="835">
                  <c:v>868.2794076862798</c:v>
                </c:pt>
                <c:pt idx="836">
                  <c:v>868.2794076862798</c:v>
                </c:pt>
                <c:pt idx="837">
                  <c:v>868.2794076862798</c:v>
                </c:pt>
                <c:pt idx="838">
                  <c:v>868.2794076862798</c:v>
                </c:pt>
                <c:pt idx="839">
                  <c:v>868.2794076862798</c:v>
                </c:pt>
                <c:pt idx="840">
                  <c:v>868.2794076862798</c:v>
                </c:pt>
                <c:pt idx="841">
                  <c:v>868.2794076862798</c:v>
                </c:pt>
                <c:pt idx="842">
                  <c:v>868.2794076862798</c:v>
                </c:pt>
                <c:pt idx="843">
                  <c:v>868.2794076862798</c:v>
                </c:pt>
                <c:pt idx="844">
                  <c:v>868.2794076862798</c:v>
                </c:pt>
                <c:pt idx="845">
                  <c:v>868.2794076862798</c:v>
                </c:pt>
                <c:pt idx="846">
                  <c:v>868.2794076862798</c:v>
                </c:pt>
                <c:pt idx="847">
                  <c:v>868.2794076862798</c:v>
                </c:pt>
                <c:pt idx="848">
                  <c:v>868.2794076862798</c:v>
                </c:pt>
                <c:pt idx="849">
                  <c:v>868.2794076862798</c:v>
                </c:pt>
                <c:pt idx="850">
                  <c:v>868.2794076862798</c:v>
                </c:pt>
                <c:pt idx="851">
                  <c:v>868.2794076862798</c:v>
                </c:pt>
                <c:pt idx="852">
                  <c:v>868.2794076862798</c:v>
                </c:pt>
                <c:pt idx="853">
                  <c:v>868.2794076862798</c:v>
                </c:pt>
                <c:pt idx="854">
                  <c:v>868.2794076862798</c:v>
                </c:pt>
                <c:pt idx="855">
                  <c:v>868.2794076862798</c:v>
                </c:pt>
                <c:pt idx="856">
                  <c:v>868.2794076862798</c:v>
                </c:pt>
                <c:pt idx="857">
                  <c:v>868.2794076862798</c:v>
                </c:pt>
                <c:pt idx="858">
                  <c:v>868.2794076862798</c:v>
                </c:pt>
                <c:pt idx="859">
                  <c:v>868.2794076862798</c:v>
                </c:pt>
                <c:pt idx="860">
                  <c:v>868.2794076862798</c:v>
                </c:pt>
                <c:pt idx="861">
                  <c:v>868.2794076862798</c:v>
                </c:pt>
                <c:pt idx="862">
                  <c:v>868.2794076862798</c:v>
                </c:pt>
                <c:pt idx="863">
                  <c:v>868.2794076862798</c:v>
                </c:pt>
                <c:pt idx="864">
                  <c:v>868.2794076862798</c:v>
                </c:pt>
                <c:pt idx="865">
                  <c:v>868.2794076862798</c:v>
                </c:pt>
                <c:pt idx="866">
                  <c:v>868.2794076862798</c:v>
                </c:pt>
                <c:pt idx="867">
                  <c:v>868.2794076862798</c:v>
                </c:pt>
                <c:pt idx="868">
                  <c:v>868.2794076862798</c:v>
                </c:pt>
                <c:pt idx="869">
                  <c:v>868.2794076862798</c:v>
                </c:pt>
                <c:pt idx="870">
                  <c:v>868.2794076862798</c:v>
                </c:pt>
                <c:pt idx="871">
                  <c:v>868.2794076862798</c:v>
                </c:pt>
                <c:pt idx="872">
                  <c:v>868.2794076862798</c:v>
                </c:pt>
                <c:pt idx="873">
                  <c:v>868.2794076862798</c:v>
                </c:pt>
                <c:pt idx="874">
                  <c:v>868.2794076862798</c:v>
                </c:pt>
                <c:pt idx="875">
                  <c:v>868.2794076862798</c:v>
                </c:pt>
                <c:pt idx="876">
                  <c:v>868.2794076862798</c:v>
                </c:pt>
                <c:pt idx="877">
                  <c:v>868.2794076862798</c:v>
                </c:pt>
                <c:pt idx="878">
                  <c:v>868.2794076862798</c:v>
                </c:pt>
                <c:pt idx="879">
                  <c:v>868.2794076862798</c:v>
                </c:pt>
                <c:pt idx="880">
                  <c:v>868.2794076862798</c:v>
                </c:pt>
                <c:pt idx="881">
                  <c:v>868.2794076862798</c:v>
                </c:pt>
                <c:pt idx="882">
                  <c:v>868.2794076862798</c:v>
                </c:pt>
                <c:pt idx="883">
                  <c:v>868.2794076862798</c:v>
                </c:pt>
                <c:pt idx="884">
                  <c:v>868.2794076862798</c:v>
                </c:pt>
                <c:pt idx="885">
                  <c:v>868.2794076862798</c:v>
                </c:pt>
                <c:pt idx="886">
                  <c:v>868.2794076862798</c:v>
                </c:pt>
                <c:pt idx="887">
                  <c:v>868.2794076862798</c:v>
                </c:pt>
                <c:pt idx="888">
                  <c:v>868.2794076862798</c:v>
                </c:pt>
                <c:pt idx="889">
                  <c:v>868.2794076862798</c:v>
                </c:pt>
                <c:pt idx="890">
                  <c:v>868.2794076862798</c:v>
                </c:pt>
                <c:pt idx="891">
                  <c:v>868.2794076862798</c:v>
                </c:pt>
                <c:pt idx="892">
                  <c:v>868.2794076862798</c:v>
                </c:pt>
                <c:pt idx="893">
                  <c:v>868.2794076862798</c:v>
                </c:pt>
                <c:pt idx="894">
                  <c:v>868.2794076862798</c:v>
                </c:pt>
                <c:pt idx="895">
                  <c:v>868.2794076862798</c:v>
                </c:pt>
                <c:pt idx="896">
                  <c:v>868.2794076862798</c:v>
                </c:pt>
                <c:pt idx="897">
                  <c:v>868.2794076862798</c:v>
                </c:pt>
                <c:pt idx="898">
                  <c:v>868.2794076862798</c:v>
                </c:pt>
                <c:pt idx="899">
                  <c:v>868.2794076862798</c:v>
                </c:pt>
                <c:pt idx="900">
                  <c:v>868.2794076862798</c:v>
                </c:pt>
                <c:pt idx="901">
                  <c:v>868.2794076862798</c:v>
                </c:pt>
                <c:pt idx="902">
                  <c:v>868.2794076862798</c:v>
                </c:pt>
                <c:pt idx="903">
                  <c:v>868.2794076862798</c:v>
                </c:pt>
                <c:pt idx="904">
                  <c:v>868.2794076862798</c:v>
                </c:pt>
                <c:pt idx="905">
                  <c:v>868.2794076862798</c:v>
                </c:pt>
                <c:pt idx="906">
                  <c:v>868.2794076862798</c:v>
                </c:pt>
                <c:pt idx="907">
                  <c:v>868.2794076862798</c:v>
                </c:pt>
                <c:pt idx="908">
                  <c:v>868.2794076862798</c:v>
                </c:pt>
                <c:pt idx="909">
                  <c:v>868.2794076862798</c:v>
                </c:pt>
                <c:pt idx="910">
                  <c:v>868.2794076862798</c:v>
                </c:pt>
                <c:pt idx="911">
                  <c:v>868.2794076862798</c:v>
                </c:pt>
                <c:pt idx="912">
                  <c:v>868.2794076862798</c:v>
                </c:pt>
                <c:pt idx="913">
                  <c:v>868.2794076862798</c:v>
                </c:pt>
                <c:pt idx="914">
                  <c:v>868.2794076862798</c:v>
                </c:pt>
                <c:pt idx="915">
                  <c:v>868.2794076862798</c:v>
                </c:pt>
                <c:pt idx="916">
                  <c:v>868.2794076862798</c:v>
                </c:pt>
                <c:pt idx="917">
                  <c:v>868.2794076862798</c:v>
                </c:pt>
                <c:pt idx="918">
                  <c:v>868.2794076862798</c:v>
                </c:pt>
                <c:pt idx="919">
                  <c:v>868.2794076862798</c:v>
                </c:pt>
                <c:pt idx="920">
                  <c:v>868.2794076862798</c:v>
                </c:pt>
                <c:pt idx="921">
                  <c:v>868.2794076862798</c:v>
                </c:pt>
                <c:pt idx="922">
                  <c:v>868.2794076862798</c:v>
                </c:pt>
                <c:pt idx="923">
                  <c:v>868.2794076862798</c:v>
                </c:pt>
                <c:pt idx="924">
                  <c:v>868.2794076862798</c:v>
                </c:pt>
                <c:pt idx="925">
                  <c:v>868.2794076862798</c:v>
                </c:pt>
                <c:pt idx="926">
                  <c:v>868.2794076862798</c:v>
                </c:pt>
                <c:pt idx="927">
                  <c:v>868.2794076862798</c:v>
                </c:pt>
                <c:pt idx="928">
                  <c:v>868.2794076862798</c:v>
                </c:pt>
                <c:pt idx="929">
                  <c:v>868.2794076862798</c:v>
                </c:pt>
                <c:pt idx="930">
                  <c:v>868.2794076862798</c:v>
                </c:pt>
                <c:pt idx="931">
                  <c:v>868.2794076862798</c:v>
                </c:pt>
                <c:pt idx="932">
                  <c:v>868.2794076862798</c:v>
                </c:pt>
                <c:pt idx="933">
                  <c:v>868.2794076862798</c:v>
                </c:pt>
                <c:pt idx="934">
                  <c:v>868.2794076862798</c:v>
                </c:pt>
                <c:pt idx="935">
                  <c:v>868.2794076862798</c:v>
                </c:pt>
                <c:pt idx="936">
                  <c:v>868.2794076862798</c:v>
                </c:pt>
                <c:pt idx="937">
                  <c:v>868.2794076862798</c:v>
                </c:pt>
                <c:pt idx="938">
                  <c:v>868.2794076862798</c:v>
                </c:pt>
                <c:pt idx="939">
                  <c:v>868.2794076862798</c:v>
                </c:pt>
                <c:pt idx="940">
                  <c:v>868.2794076862798</c:v>
                </c:pt>
                <c:pt idx="941">
                  <c:v>868.2794076862798</c:v>
                </c:pt>
                <c:pt idx="942">
                  <c:v>868.2794076862798</c:v>
                </c:pt>
                <c:pt idx="943">
                  <c:v>868.2794076862798</c:v>
                </c:pt>
                <c:pt idx="944">
                  <c:v>868.2794076862798</c:v>
                </c:pt>
                <c:pt idx="945">
                  <c:v>868.2794076862798</c:v>
                </c:pt>
                <c:pt idx="946">
                  <c:v>868.2794076862798</c:v>
                </c:pt>
                <c:pt idx="947">
                  <c:v>868.2794076862798</c:v>
                </c:pt>
                <c:pt idx="948">
                  <c:v>868.2794076862798</c:v>
                </c:pt>
                <c:pt idx="949">
                  <c:v>868.2794076862798</c:v>
                </c:pt>
                <c:pt idx="950">
                  <c:v>868.2794076862798</c:v>
                </c:pt>
                <c:pt idx="951">
                  <c:v>868.2794076862798</c:v>
                </c:pt>
                <c:pt idx="952">
                  <c:v>868.2794076862798</c:v>
                </c:pt>
                <c:pt idx="953">
                  <c:v>868.2794076862798</c:v>
                </c:pt>
                <c:pt idx="954">
                  <c:v>868.2794076862798</c:v>
                </c:pt>
                <c:pt idx="955">
                  <c:v>868.2794076862798</c:v>
                </c:pt>
                <c:pt idx="956">
                  <c:v>868.2794076862798</c:v>
                </c:pt>
                <c:pt idx="957">
                  <c:v>868.2794076862798</c:v>
                </c:pt>
                <c:pt idx="958">
                  <c:v>868.2794076862798</c:v>
                </c:pt>
                <c:pt idx="959">
                  <c:v>868.2794076862798</c:v>
                </c:pt>
                <c:pt idx="960">
                  <c:v>868.2794076862798</c:v>
                </c:pt>
                <c:pt idx="961">
                  <c:v>868.2794076862798</c:v>
                </c:pt>
                <c:pt idx="962">
                  <c:v>868.2794076862798</c:v>
                </c:pt>
                <c:pt idx="963">
                  <c:v>868.2794076862798</c:v>
                </c:pt>
                <c:pt idx="964">
                  <c:v>868.2794076862798</c:v>
                </c:pt>
                <c:pt idx="965">
                  <c:v>868.2794076862798</c:v>
                </c:pt>
                <c:pt idx="966">
                  <c:v>868.2794076862798</c:v>
                </c:pt>
                <c:pt idx="967">
                  <c:v>868.2794076862798</c:v>
                </c:pt>
                <c:pt idx="968">
                  <c:v>868.2794076862798</c:v>
                </c:pt>
                <c:pt idx="969">
                  <c:v>868.2794076862798</c:v>
                </c:pt>
                <c:pt idx="970">
                  <c:v>868.2794076862798</c:v>
                </c:pt>
                <c:pt idx="971">
                  <c:v>868.2794076862798</c:v>
                </c:pt>
                <c:pt idx="972">
                  <c:v>868.2794076862798</c:v>
                </c:pt>
                <c:pt idx="973">
                  <c:v>868.2794076862798</c:v>
                </c:pt>
                <c:pt idx="974">
                  <c:v>868.2794076862798</c:v>
                </c:pt>
                <c:pt idx="975">
                  <c:v>868.2794076862798</c:v>
                </c:pt>
                <c:pt idx="976">
                  <c:v>868.2794076862798</c:v>
                </c:pt>
                <c:pt idx="977">
                  <c:v>868.2794076862798</c:v>
                </c:pt>
                <c:pt idx="978">
                  <c:v>868.2794076862798</c:v>
                </c:pt>
                <c:pt idx="979">
                  <c:v>868.2794076862798</c:v>
                </c:pt>
                <c:pt idx="980">
                  <c:v>868.2794076862798</c:v>
                </c:pt>
                <c:pt idx="981">
                  <c:v>868.2794076862798</c:v>
                </c:pt>
                <c:pt idx="982">
                  <c:v>868.2794076862798</c:v>
                </c:pt>
                <c:pt idx="983">
                  <c:v>868.2794076862798</c:v>
                </c:pt>
                <c:pt idx="984">
                  <c:v>868.2794076862798</c:v>
                </c:pt>
                <c:pt idx="985">
                  <c:v>868.2794076862798</c:v>
                </c:pt>
                <c:pt idx="986">
                  <c:v>868.2794076862798</c:v>
                </c:pt>
                <c:pt idx="987">
                  <c:v>868.2794076862798</c:v>
                </c:pt>
                <c:pt idx="988">
                  <c:v>868.2794076862798</c:v>
                </c:pt>
                <c:pt idx="989">
                  <c:v>868.2794076862798</c:v>
                </c:pt>
                <c:pt idx="990">
                  <c:v>868.2794076862798</c:v>
                </c:pt>
                <c:pt idx="991">
                  <c:v>868.2794076862798</c:v>
                </c:pt>
                <c:pt idx="992">
                  <c:v>868.2794076862798</c:v>
                </c:pt>
                <c:pt idx="993">
                  <c:v>868.2794076862798</c:v>
                </c:pt>
                <c:pt idx="994">
                  <c:v>868.2794076862798</c:v>
                </c:pt>
                <c:pt idx="995">
                  <c:v>868.2794076862798</c:v>
                </c:pt>
                <c:pt idx="996">
                  <c:v>868.2794076862798</c:v>
                </c:pt>
                <c:pt idx="997">
                  <c:v>868.2794076862798</c:v>
                </c:pt>
                <c:pt idx="998">
                  <c:v>868.2794076862798</c:v>
                </c:pt>
                <c:pt idx="999">
                  <c:v>868.2794076862798</c:v>
                </c:pt>
                <c:pt idx="1000">
                  <c:v>868.2794076862798</c:v>
                </c:pt>
              </c:numCache>
            </c:numRef>
          </c:xVal>
          <c:yVal>
            <c:numRef>
              <c:f>Calculs!$AE$4:$AE$1004</c:f>
              <c:numCache>
                <c:formatCode>0</c:formatCode>
                <c:ptCount val="1001"/>
                <c:pt idx="0">
                  <c:v>0</c:v>
                </c:pt>
                <c:pt idx="1">
                  <c:v>0</c:v>
                </c:pt>
                <c:pt idx="2">
                  <c:v>9.5006038703371017E-4</c:v>
                </c:pt>
                <c:pt idx="3">
                  <c:v>4.7513297467753181E-3</c:v>
                </c:pt>
                <c:pt idx="4">
                  <c:v>1.3306762521490743E-2</c:v>
                </c:pt>
                <c:pt idx="5">
                  <c:v>2.8521137522983631E-2</c:v>
                </c:pt>
                <c:pt idx="6">
                  <c:v>5.1819736546057732E-2</c:v>
                </c:pt>
                <c:pt idx="7">
                  <c:v>8.3665883561714532E-2</c:v>
                </c:pt>
                <c:pt idx="8">
                  <c:v>0.12404144231006009</c:v>
                </c:pt>
                <c:pt idx="9">
                  <c:v>0.17292818520297593</c:v>
                </c:pt>
                <c:pt idx="10">
                  <c:v>0.23030779366396986</c:v>
                </c:pt>
                <c:pt idx="11">
                  <c:v>0.29616185847144672</c:v>
                </c:pt>
                <c:pt idx="12">
                  <c:v>0.37047188010537097</c:v>
                </c:pt>
                <c:pt idx="13">
                  <c:v>0.45321926909729321</c:v>
                </c:pt>
                <c:pt idx="14">
                  <c:v>0.54438534638371272</c:v>
                </c:pt>
                <c:pt idx="15">
                  <c:v>0.64395134366274687</c:v>
                </c:pt>
                <c:pt idx="16">
                  <c:v>0.75189840375407924</c:v>
                </c:pt>
                <c:pt idx="17">
                  <c:v>0.86820758096215633</c:v>
                </c:pt>
                <c:pt idx="18">
                  <c:v>0.99285984144260464</c:v>
                </c:pt>
                <c:pt idx="19">
                  <c:v>1.1258360635718376</c:v>
                </c:pt>
                <c:pt idx="20">
                  <c:v>1.2671170383198229</c:v>
                </c:pt>
                <c:pt idx="21">
                  <c:v>1.4166834696259791</c:v>
                </c:pt>
                <c:pt idx="22">
                  <c:v>1.574515974778173</c:v>
                </c:pt>
                <c:pt idx="23">
                  <c:v>1.7405950847947842</c:v>
                </c:pt>
                <c:pt idx="24">
                  <c:v>1.9149012448098093</c:v>
                </c:pt>
                <c:pt idx="25">
                  <c:v>2.0974148144609712</c:v>
                </c:pt>
                <c:pt idx="26">
                  <c:v>2.2881160682808042</c:v>
                </c:pt>
                <c:pt idx="27">
                  <c:v>2.4869851960906821</c:v>
                </c:pt>
                <c:pt idx="28">
                  <c:v>2.6940023033977605</c:v>
                </c:pt>
                <c:pt idx="29">
                  <c:v>2.9091474117947933</c:v>
                </c:pt>
                <c:pt idx="30">
                  <c:v>3.1324004593628021</c:v>
                </c:pt>
                <c:pt idx="31">
                  <c:v>3.3637413010765553</c:v>
                </c:pt>
                <c:pt idx="32">
                  <c:v>3.6031497092128326</c:v>
                </c:pt>
                <c:pt idx="33">
                  <c:v>3.8506053737614359</c:v>
                </c:pt>
                <c:pt idx="34">
                  <c:v>4.1060879028389161</c:v>
                </c:pt>
                <c:pt idx="35">
                  <c:v>4.3695620259540258</c:v>
                </c:pt>
                <c:pt idx="36">
                  <c:v>4.6409919044523926</c:v>
                </c:pt>
                <c:pt idx="37">
                  <c:v>4.9203559349451567</c:v>
                </c:pt>
                <c:pt idx="38">
                  <c:v>5.2076324522415485</c:v>
                </c:pt>
                <c:pt idx="39">
                  <c:v>5.5027997358663843</c:v>
                </c:pt>
                <c:pt idx="40">
                  <c:v>5.8058360093596226</c:v>
                </c:pt>
                <c:pt idx="41">
                  <c:v>6.1167194396633837</c:v>
                </c:pt>
                <c:pt idx="42">
                  <c:v>6.4354281365878911</c:v>
                </c:pt>
                <c:pt idx="43">
                  <c:v>6.7619401523488696</c:v>
                </c:pt>
                <c:pt idx="44">
                  <c:v>7.0962334811697954</c:v>
                </c:pt>
                <c:pt idx="45">
                  <c:v>7.4382860589431976</c:v>
                </c:pt>
                <c:pt idx="46">
                  <c:v>7.7880757629458435</c:v>
                </c:pt>
                <c:pt idx="47">
                  <c:v>8.1455804116032215</c:v>
                </c:pt>
                <c:pt idx="48">
                  <c:v>8.5107777642992399</c:v>
                </c:pt>
                <c:pt idx="49">
                  <c:v>8.8836455212274767</c:v>
                </c:pt>
                <c:pt idx="50">
                  <c:v>9.2641613232807103</c:v>
                </c:pt>
                <c:pt idx="51">
                  <c:v>9.6523052828524705</c:v>
                </c:pt>
                <c:pt idx="52">
                  <c:v>10.048062517617865</c:v>
                </c:pt>
                <c:pt idx="53">
                  <c:v>10.451420623661392</c:v>
                </c:pt>
                <c:pt idx="54">
                  <c:v>10.862367145585276</c:v>
                </c:pt>
                <c:pt idx="55">
                  <c:v>11.280889576348079</c:v>
                </c:pt>
                <c:pt idx="56">
                  <c:v>11.70697535712484</c:v>
                </c:pt>
                <c:pt idx="57">
                  <c:v>12.140611877187403</c:v>
                </c:pt>
                <c:pt idx="58">
                  <c:v>12.581786473803653</c:v>
                </c:pt>
                <c:pt idx="59">
                  <c:v>13.030486432154513</c:v>
                </c:pt>
                <c:pt idx="60">
                  <c:v>13.486698985267664</c:v>
                </c:pt>
                <c:pt idx="61">
                  <c:v>13.950411313967003</c:v>
                </c:pt>
                <c:pt idx="62">
                  <c:v>14.421610546836947</c:v>
                </c:pt>
                <c:pt idx="63">
                  <c:v>14.900283760200766</c:v>
                </c:pt>
                <c:pt idx="64">
                  <c:v>15.386417978112181</c:v>
                </c:pt>
                <c:pt idx="65">
                  <c:v>15.880000172359521</c:v>
                </c:pt>
                <c:pt idx="66">
                  <c:v>16.381017262481791</c:v>
                </c:pt>
                <c:pt idx="67">
                  <c:v>16.889456115796044</c:v>
                </c:pt>
                <c:pt idx="68">
                  <c:v>17.405303547435494</c:v>
                </c:pt>
                <c:pt idx="69">
                  <c:v>17.92854632039786</c:v>
                </c:pt>
                <c:pt idx="70">
                  <c:v>18.459171145603428</c:v>
                </c:pt>
                <c:pt idx="71">
                  <c:v>18.997164681962399</c:v>
                </c:pt>
                <c:pt idx="72">
                  <c:v>19.542513536451104</c:v>
                </c:pt>
                <c:pt idx="73">
                  <c:v>20.095204264196656</c:v>
                </c:pt>
                <c:pt idx="74">
                  <c:v>20.655223368569718</c:v>
                </c:pt>
                <c:pt idx="75">
                  <c:v>21.222557301284986</c:v>
                </c:pt>
                <c:pt idx="76">
                  <c:v>21.797192462509106</c:v>
                </c:pt>
                <c:pt idx="77">
                  <c:v>22.379115200975683</c:v>
                </c:pt>
                <c:pt idx="78">
                  <c:v>22.968311814107128</c:v>
                </c:pt>
                <c:pt idx="79">
                  <c:v>23.564768548143036</c:v>
                </c:pt>
                <c:pt idx="80">
                  <c:v>24.168471598274866</c:v>
                </c:pt>
                <c:pt idx="81">
                  <c:v>24.779407108786678</c:v>
                </c:pt>
                <c:pt idx="82">
                  <c:v>25.397561173201673</c:v>
                </c:pt>
                <c:pt idx="83">
                  <c:v>26.022919834434365</c:v>
                </c:pt>
                <c:pt idx="84">
                  <c:v>26.655469084948141</c:v>
                </c:pt>
                <c:pt idx="85">
                  <c:v>27.295194866918035</c:v>
                </c:pt>
                <c:pt idx="86">
                  <c:v>27.942083072398532</c:v>
                </c:pt>
                <c:pt idx="87">
                  <c:v>28.596119543496222</c:v>
                </c:pt>
                <c:pt idx="88">
                  <c:v>29.257290072547146</c:v>
                </c:pt>
                <c:pt idx="89">
                  <c:v>29.92558040229866</c:v>
                </c:pt>
                <c:pt idx="90">
                  <c:v>30.6009762260957</c:v>
                </c:pt>
                <c:pt idx="91">
                  <c:v>31.283463188071259</c:v>
                </c:pt>
                <c:pt idx="92">
                  <c:v>31.973026883340996</c:v>
                </c:pt>
                <c:pt idx="93">
                  <c:v>32.669652858201786</c:v>
                </c:pt>
                <c:pt idx="94">
                  <c:v>33.373326610334125</c:v>
                </c:pt>
                <c:pt idx="95">
                  <c:v>34.084033589008293</c:v>
                </c:pt>
                <c:pt idx="96">
                  <c:v>34.801759195294075</c:v>
                </c:pt>
                <c:pt idx="97">
                  <c:v>35.526488782274043</c:v>
                </c:pt>
                <c:pt idx="98">
                  <c:v>36.2582076552602</c:v>
                </c:pt>
                <c:pt idx="99">
                  <c:v>36.996901072013948</c:v>
                </c:pt>
                <c:pt idx="100">
                  <c:v>37.742554242969234</c:v>
                </c:pt>
                <c:pt idx="101">
                  <c:v>38.495151168789782</c:v>
                </c:pt>
                <c:pt idx="102">
                  <c:v>39.254673476980166</c:v>
                </c:pt>
                <c:pt idx="103">
                  <c:v>40.021101583774183</c:v>
                </c:pt>
                <c:pt idx="104">
                  <c:v>40.794415857026443</c:v>
                </c:pt>
                <c:pt idx="105">
                  <c:v>41.574596616552512</c:v>
                </c:pt>
                <c:pt idx="106">
                  <c:v>42.36162413447169</c:v>
                </c:pt>
                <c:pt idx="107">
                  <c:v>43.155478635552406</c:v>
                </c:pt>
                <c:pt idx="108">
                  <c:v>43.956140297560047</c:v>
                </c:pt>
                <c:pt idx="109">
                  <c:v>44.763589251607236</c:v>
                </c:pt>
                <c:pt idx="110">
                  <c:v>45.577805582506386</c:v>
                </c:pt>
                <c:pt idx="111">
                  <c:v>46.398769329124505</c:v>
                </c:pt>
                <c:pt idx="112">
                  <c:v>47.226460484740159</c:v>
                </c:pt>
                <c:pt idx="113">
                  <c:v>48.060858997402498</c:v>
                </c:pt>
                <c:pt idx="114">
                  <c:v>48.901944770292317</c:v>
                </c:pt>
                <c:pt idx="115">
                  <c:v>49.749697662085019</c:v>
                </c:pt>
                <c:pt idx="116">
                  <c:v>50.604097487315443</c:v>
                </c:pt>
                <c:pt idx="117">
                  <c:v>51.465124016744504</c:v>
                </c:pt>
                <c:pt idx="118">
                  <c:v>52.332756977727541</c:v>
                </c:pt>
                <c:pt idx="119">
                  <c:v>53.206976054584359</c:v>
                </c:pt>
                <c:pt idx="120">
                  <c:v>54.087760888970827</c:v>
                </c:pt>
                <c:pt idx="121">
                  <c:v>54.975091080252028</c:v>
                </c:pt>
                <c:pt idx="122">
                  <c:v>55.868946185876922</c:v>
                </c:pt>
                <c:pt idx="123">
                  <c:v>56.769305721754371</c:v>
                </c:pt>
                <c:pt idx="124">
                  <c:v>57.676149162630566</c:v>
                </c:pt>
                <c:pt idx="125">
                  <c:v>58.589455942467737</c:v>
                </c:pt>
                <c:pt idx="126">
                  <c:v>59.509205454824126</c:v>
                </c:pt>
                <c:pt idx="127">
                  <c:v>60.435377053235158</c:v>
                </c:pt>
                <c:pt idx="128">
                  <c:v>61.367950051595713</c:v>
                </c:pt>
                <c:pt idx="129">
                  <c:v>62.306903724543574</c:v>
                </c:pt>
                <c:pt idx="130">
                  <c:v>63.252217307843821</c:v>
                </c:pt>
                <c:pt idx="131">
                  <c:v>64.203869998774294</c:v>
                </c:pt>
                <c:pt idx="132">
                  <c:v>65.161840956511938</c:v>
                </c:pt>
                <c:pt idx="133">
                  <c:v>66.126109302520106</c:v>
                </c:pt>
                <c:pt idx="134">
                  <c:v>67.09665412093662</c:v>
                </c:pt>
                <c:pt idx="135">
                  <c:v>68.073454458962743</c:v>
                </c:pt>
                <c:pt idx="136">
                  <c:v>69.056489327252805</c:v>
                </c:pt>
                <c:pt idx="137">
                  <c:v>70.045737700304642</c:v>
                </c:pt>
                <c:pt idx="138">
                  <c:v>71.041178516850607</c:v>
                </c:pt>
                <c:pt idx="139">
                  <c:v>72.042790680249269</c:v>
                </c:pt>
                <c:pt idx="140">
                  <c:v>73.050553058877668</c:v>
                </c:pt>
                <c:pt idx="141">
                  <c:v>74.064444486524138</c:v>
                </c:pt>
                <c:pt idx="142">
                  <c:v>75.084443762781589</c:v>
                </c:pt>
                <c:pt idx="143">
                  <c:v>76.110529653441304</c:v>
                </c:pt>
                <c:pt idx="144">
                  <c:v>77.142680890887092</c:v>
                </c:pt>
                <c:pt idx="145">
                  <c:v>78.180876174489896</c:v>
                </c:pt>
                <c:pt idx="146">
                  <c:v>79.225094171002681</c:v>
                </c:pt>
                <c:pt idx="147">
                  <c:v>80.275313514955684</c:v>
                </c:pt>
                <c:pt idx="148">
                  <c:v>81.331512809051873</c:v>
                </c:pt>
                <c:pt idx="149">
                  <c:v>82.393670624562702</c:v>
                </c:pt>
                <c:pt idx="150">
                  <c:v>83.461765501724003</c:v>
                </c:pt>
                <c:pt idx="151">
                  <c:v>84.535776344598332</c:v>
                </c:pt>
                <c:pt idx="152">
                  <c:v>85.615682816085268</c:v>
                </c:pt>
                <c:pt idx="153">
                  <c:v>86.701464943868089</c:v>
                </c:pt>
                <c:pt idx="154">
                  <c:v>87.793102726196011</c:v>
                </c:pt>
                <c:pt idx="155">
                  <c:v>88.890576132247318</c:v>
                </c:pt>
                <c:pt idx="156">
                  <c:v>89.99386510249262</c:v>
                </c:pt>
                <c:pt idx="157">
                  <c:v>91.102949549058181</c:v>
                </c:pt>
                <c:pt idx="158">
                  <c:v>92.217809356089361</c:v>
                </c:pt>
                <c:pt idx="159">
                  <c:v>93.338424380114077</c:v>
                </c:pt>
                <c:pt idx="160">
                  <c:v>94.464774450406324</c:v>
                </c:pt>
                <c:pt idx="161">
                  <c:v>95.596839369349581</c:v>
                </c:pt>
                <c:pt idx="162">
                  <c:v>96.73459891280028</c:v>
                </c:pt>
                <c:pt idx="163">
                  <c:v>97.878032830451161</c:v>
                </c:pt>
                <c:pt idx="164">
                  <c:v>99.027120846194521</c:v>
                </c:pt>
                <c:pt idx="165">
                  <c:v>100.18184265848535</c:v>
                </c:pt>
                <c:pt idx="166">
                  <c:v>101.34217794070432</c:v>
                </c:pt>
                <c:pt idx="167">
                  <c:v>102.50810634152056</c:v>
                </c:pt>
                <c:pt idx="168">
                  <c:v>103.67960748525431</c:v>
                </c:pt>
                <c:pt idx="169">
                  <c:v>104.85666097223925</c:v>
                </c:pt>
                <c:pt idx="170">
                  <c:v>106.03924637918463</c:v>
                </c:pt>
                <c:pt idx="171">
                  <c:v>107.22734325953707</c:v>
                </c:pt>
                <c:pt idx="172">
                  <c:v>108.42093114384211</c:v>
                </c:pt>
                <c:pt idx="173">
                  <c:v>109.61998954010544</c:v>
                </c:pt>
                <c:pt idx="174">
                  <c:v>110.82449793415365</c:v>
                </c:pt>
                <c:pt idx="175">
                  <c:v>112.03443578999479</c:v>
                </c:pt>
                <c:pt idx="176">
                  <c:v>113.24978255017832</c:v>
                </c:pt>
                <c:pt idx="177">
                  <c:v>114.47051763615481</c:v>
                </c:pt>
                <c:pt idx="178">
                  <c:v>115.69662044863509</c:v>
                </c:pt>
                <c:pt idx="179">
                  <c:v>116.92807036794893</c:v>
                </c:pt>
                <c:pt idx="180">
                  <c:v>118.16484675440333</c:v>
                </c:pt>
                <c:pt idx="181">
                  <c:v>119.40692894864007</c:v>
                </c:pt>
                <c:pt idx="182">
                  <c:v>120.65429627199298</c:v>
                </c:pt>
                <c:pt idx="183">
                  <c:v>121.90692802684443</c:v>
                </c:pt>
                <c:pt idx="184">
                  <c:v>123.16480349698138</c:v>
                </c:pt>
                <c:pt idx="185">
                  <c:v>124.42790194795076</c:v>
                </c:pt>
                <c:pt idx="186">
                  <c:v>125.69620262741419</c:v>
                </c:pt>
                <c:pt idx="187">
                  <c:v>126.96968476550218</c:v>
                </c:pt>
                <c:pt idx="188">
                  <c:v>128.24832757516745</c:v>
                </c:pt>
                <c:pt idx="189">
                  <c:v>129.53211025253776</c:v>
                </c:pt>
                <c:pt idx="190">
                  <c:v>130.82101197726794</c:v>
                </c:pt>
                <c:pt idx="191">
                  <c:v>132.11501191289122</c:v>
                </c:pt>
                <c:pt idx="192">
                  <c:v>133.41408920716972</c:v>
                </c:pt>
                <c:pt idx="193">
                  <c:v>134.71822299244428</c:v>
                </c:pt>
                <c:pt idx="194">
                  <c:v>136.02739238598349</c:v>
                </c:pt>
                <c:pt idx="195">
                  <c:v>137.34157649033182</c:v>
                </c:pt>
                <c:pt idx="196">
                  <c:v>138.66075439365704</c:v>
                </c:pt>
                <c:pt idx="197">
                  <c:v>139.98490517009671</c:v>
                </c:pt>
                <c:pt idx="198">
                  <c:v>141.31400788010382</c:v>
                </c:pt>
                <c:pt idx="199">
                  <c:v>142.64804157079158</c:v>
                </c:pt>
                <c:pt idx="200">
                  <c:v>143.9869852762773</c:v>
                </c:pt>
                <c:pt idx="201">
                  <c:v>145.3308180180253</c:v>
                </c:pt>
                <c:pt idx="202">
                  <c:v>146.67951880518902</c:v>
                </c:pt>
                <c:pt idx="203">
                  <c:v>148.03306663495201</c:v>
                </c:pt>
                <c:pt idx="204">
                  <c:v>149.39144049286799</c:v>
                </c:pt>
                <c:pt idx="205">
                  <c:v>150.75461935320007</c:v>
                </c:pt>
                <c:pt idx="206">
                  <c:v>152.12258217925876</c:v>
                </c:pt>
                <c:pt idx="207">
                  <c:v>153.49530792373912</c:v>
                </c:pt>
                <c:pt idx="208">
                  <c:v>154.87277552905678</c:v>
                </c:pt>
                <c:pt idx="209">
                  <c:v>156.25496392768292</c:v>
                </c:pt>
                <c:pt idx="210">
                  <c:v>157.64185204247826</c:v>
                </c:pt>
                <c:pt idx="211">
                  <c:v>159.03341878702585</c:v>
                </c:pt>
                <c:pt idx="212">
                  <c:v>160.42964306596289</c:v>
                </c:pt>
                <c:pt idx="213">
                  <c:v>161.83050377531129</c:v>
                </c:pt>
                <c:pt idx="214">
                  <c:v>163.23597980280721</c:v>
                </c:pt>
                <c:pt idx="215">
                  <c:v>164.6460500282295</c:v>
                </c:pt>
                <c:pt idx="216">
                  <c:v>166.06069332372678</c:v>
                </c:pt>
                <c:pt idx="217">
                  <c:v>167.47988855414363</c:v>
                </c:pt>
                <c:pt idx="218">
                  <c:v>168.90361457734531</c:v>
                </c:pt>
                <c:pt idx="219">
                  <c:v>170.33185024454153</c:v>
                </c:pt>
                <c:pt idx="220">
                  <c:v>171.76457440060881</c:v>
                </c:pt>
                <c:pt idx="221">
                  <c:v>173.20176588441171</c:v>
                </c:pt>
                <c:pt idx="222">
                  <c:v>174.64340352912291</c:v>
                </c:pt>
                <c:pt idx="223">
                  <c:v>176.08946616254178</c:v>
                </c:pt>
                <c:pt idx="224">
                  <c:v>177.539932607412</c:v>
                </c:pt>
                <c:pt idx="225">
                  <c:v>178.99478168173761</c:v>
                </c:pt>
                <c:pt idx="226">
                  <c:v>180.45399219909802</c:v>
                </c:pt>
                <c:pt idx="227">
                  <c:v>181.91754296896156</c:v>
                </c:pt>
                <c:pt idx="228">
                  <c:v>183.38541279699771</c:v>
                </c:pt>
                <c:pt idx="229">
                  <c:v>184.85758048538816</c:v>
                </c:pt>
                <c:pt idx="230">
                  <c:v>186.33402483313637</c:v>
                </c:pt>
                <c:pt idx="231">
                  <c:v>187.81472463637581</c:v>
                </c:pt>
                <c:pt idx="232">
                  <c:v>189.29965868867697</c:v>
                </c:pt>
                <c:pt idx="233">
                  <c:v>190.78880578135281</c:v>
                </c:pt>
                <c:pt idx="234">
                  <c:v>192.28214470376292</c:v>
                </c:pt>
                <c:pt idx="235">
                  <c:v>193.77965424361639</c:v>
                </c:pt>
                <c:pt idx="236">
                  <c:v>195.28131318727307</c:v>
                </c:pt>
                <c:pt idx="237">
                  <c:v>196.78710032004358</c:v>
                </c:pt>
                <c:pt idx="238">
                  <c:v>198.2969944264878</c:v>
                </c:pt>
                <c:pt idx="239">
                  <c:v>199.81097429071201</c:v>
                </c:pt>
                <c:pt idx="240">
                  <c:v>201.32901869666455</c:v>
                </c:pt>
                <c:pt idx="241">
                  <c:v>202.85110642842997</c:v>
                </c:pt>
                <c:pt idx="242">
                  <c:v>204.37721627052184</c:v>
                </c:pt>
                <c:pt idx="243">
                  <c:v>205.90732700817401</c:v>
                </c:pt>
                <c:pt idx="244">
                  <c:v>207.4414174276304</c:v>
                </c:pt>
                <c:pt idx="245">
                  <c:v>208.97946631643327</c:v>
                </c:pt>
                <c:pt idx="246">
                  <c:v>210.52145246371015</c:v>
                </c:pt>
                <c:pt idx="247">
                  <c:v>212.06735466045902</c:v>
                </c:pt>
                <c:pt idx="248">
                  <c:v>213.61715169983222</c:v>
                </c:pt>
                <c:pt idx="249">
                  <c:v>215.17082237741863</c:v>
                </c:pt>
                <c:pt idx="250">
                  <c:v>216.72834549152449</c:v>
                </c:pt>
                <c:pt idx="251">
                  <c:v>218.2896981507088</c:v>
                </c:pt>
                <c:pt idx="252">
                  <c:v>219.85485408202092</c:v>
                </c:pt>
                <c:pt idx="253">
                  <c:v>221.42378532639131</c:v>
                </c:pt>
                <c:pt idx="254">
                  <c:v>222.99646393337181</c:v>
                </c:pt>
                <c:pt idx="255">
                  <c:v>224.57286196151841</c:v>
                </c:pt>
                <c:pt idx="256">
                  <c:v>226.15295147877106</c:v>
                </c:pt>
                <c:pt idx="257">
                  <c:v>227.73670456283105</c:v>
                </c:pt>
                <c:pt idx="258">
                  <c:v>229.3240933015355</c:v>
                </c:pt>
                <c:pt idx="259">
                  <c:v>230.91508979322916</c:v>
                </c:pt>
                <c:pt idx="260">
                  <c:v>232.50966614713349</c:v>
                </c:pt>
                <c:pt idx="261">
                  <c:v>234.10779448371306</c:v>
                </c:pt>
                <c:pt idx="262">
                  <c:v>235.70944693503913</c:v>
                </c:pt>
                <c:pt idx="263">
                  <c:v>237.31459564515046</c:v>
                </c:pt>
                <c:pt idx="264">
                  <c:v>238.92321277041154</c:v>
                </c:pt>
                <c:pt idx="265">
                  <c:v>240.53527047986779</c:v>
                </c:pt>
                <c:pt idx="266">
                  <c:v>242.15074095559822</c:v>
                </c:pt>
                <c:pt idx="267">
                  <c:v>243.7695963930652</c:v>
                </c:pt>
                <c:pt idx="268">
                  <c:v>245.39180900146147</c:v>
                </c:pt>
                <c:pt idx="269">
                  <c:v>247.01735100405438</c:v>
                </c:pt>
                <c:pt idx="270">
                  <c:v>248.64619463852736</c:v>
                </c:pt>
                <c:pt idx="271">
                  <c:v>250.27831215731854</c:v>
                </c:pt>
                <c:pt idx="272">
                  <c:v>251.91367582795661</c:v>
                </c:pt>
                <c:pt idx="273">
                  <c:v>253.55225793339386</c:v>
                </c:pt>
                <c:pt idx="274">
                  <c:v>255.1940307723365</c:v>
                </c:pt>
                <c:pt idx="275">
                  <c:v>256.83896665957201</c:v>
                </c:pt>
                <c:pt idx="276">
                  <c:v>258.48703792629374</c:v>
                </c:pt>
                <c:pt idx="277">
                  <c:v>260.13821692042291</c:v>
                </c:pt>
                <c:pt idx="278">
                  <c:v>261.79247600692736</c:v>
                </c:pt>
                <c:pt idx="279">
                  <c:v>263.44978756813799</c:v>
                </c:pt>
                <c:pt idx="280">
                  <c:v>265.11012400406184</c:v>
                </c:pt>
                <c:pt idx="281">
                  <c:v>266.77345773269286</c:v>
                </c:pt>
                <c:pt idx="282">
                  <c:v>268.43976119031947</c:v>
                </c:pt>
                <c:pt idx="283">
                  <c:v>270.10900683182956</c:v>
                </c:pt>
                <c:pt idx="284">
                  <c:v>271.78116713101241</c:v>
                </c:pt>
                <c:pt idx="285">
                  <c:v>273.4562145808581</c:v>
                </c:pt>
                <c:pt idx="286">
                  <c:v>275.13412169385384</c:v>
                </c:pt>
                <c:pt idx="287">
                  <c:v>276.81486100227744</c:v>
                </c:pt>
                <c:pt idx="288">
                  <c:v>278.49840505848823</c:v>
                </c:pt>
                <c:pt idx="289">
                  <c:v>280.18472643521488</c:v>
                </c:pt>
                <c:pt idx="290">
                  <c:v>281.87379772584057</c:v>
                </c:pt>
                <c:pt idx="291">
                  <c:v>283.56559154468528</c:v>
                </c:pt>
                <c:pt idx="292">
                  <c:v>285.26008052728508</c:v>
                </c:pt>
                <c:pt idx="293">
                  <c:v>286.95723733066899</c:v>
                </c:pt>
                <c:pt idx="294">
                  <c:v>288.65703463363258</c:v>
                </c:pt>
                <c:pt idx="295">
                  <c:v>290.35944513700917</c:v>
                </c:pt>
                <c:pt idx="296">
                  <c:v>292.06444156393781</c:v>
                </c:pt>
                <c:pt idx="297">
                  <c:v>293.77199666012865</c:v>
                </c:pt>
                <c:pt idx="298">
                  <c:v>295.48206465916502</c:v>
                </c:pt>
                <c:pt idx="299">
                  <c:v>297.19456276284257</c:v>
                </c:pt>
                <c:pt idx="300">
                  <c:v>298.90938971509615</c:v>
                </c:pt>
                <c:pt idx="301">
                  <c:v>300.62644436177851</c:v>
                </c:pt>
                <c:pt idx="302">
                  <c:v>302.34562565268487</c:v>
                </c:pt>
                <c:pt idx="303">
                  <c:v>304.06683264354285</c:v>
                </c:pt>
                <c:pt idx="304">
                  <c:v>305.78996449796796</c:v>
                </c:pt>
                <c:pt idx="305">
                  <c:v>307.51492048938434</c:v>
                </c:pt>
                <c:pt idx="306">
                  <c:v>309.24160000291113</c:v>
                </c:pt>
                <c:pt idx="307">
                  <c:v>310.96990253721435</c:v>
                </c:pt>
                <c:pt idx="308">
                  <c:v>312.69972770632432</c:v>
                </c:pt>
                <c:pt idx="309">
                  <c:v>314.43097524141871</c:v>
                </c:pt>
                <c:pt idx="310">
                  <c:v>316.16354499257153</c:v>
                </c:pt>
                <c:pt idx="311">
                  <c:v>317.89733693046747</c:v>
                </c:pt>
                <c:pt idx="312">
                  <c:v>319.6322511480825</c:v>
                </c:pt>
                <c:pt idx="313">
                  <c:v>321.36818786233033</c:v>
                </c:pt>
                <c:pt idx="314">
                  <c:v>323.10504741567462</c:v>
                </c:pt>
                <c:pt idx="315">
                  <c:v>324.8427302777078</c:v>
                </c:pt>
                <c:pt idx="316">
                  <c:v>326.58113704669563</c:v>
                </c:pt>
                <c:pt idx="317">
                  <c:v>328.32016845108842</c:v>
                </c:pt>
                <c:pt idx="318">
                  <c:v>330.05972535099846</c:v>
                </c:pt>
                <c:pt idx="319">
                  <c:v>331.79970873964413</c:v>
                </c:pt>
                <c:pt idx="320">
                  <c:v>333.54001974476068</c:v>
                </c:pt>
                <c:pt idx="321">
                  <c:v>335.28056699322991</c:v>
                </c:pt>
                <c:pt idx="322">
                  <c:v>337.02127396597331</c:v>
                </c:pt>
                <c:pt idx="323">
                  <c:v>338.76207161492573</c:v>
                </c:pt>
                <c:pt idx="324">
                  <c:v>340.50289098933871</c:v>
                </c:pt>
                <c:pt idx="325">
                  <c:v>342.24366323635314</c:v>
                </c:pt>
                <c:pt idx="326">
                  <c:v>343.98431960155625</c:v>
                </c:pt>
                <c:pt idx="327">
                  <c:v>345.72479142952261</c:v>
                </c:pt>
                <c:pt idx="328">
                  <c:v>347.46501016433916</c:v>
                </c:pt>
                <c:pt idx="329">
                  <c:v>349.20490735011487</c:v>
                </c:pt>
                <c:pt idx="330">
                  <c:v>350.94441463147473</c:v>
                </c:pt>
                <c:pt idx="331">
                  <c:v>352.6834637540382</c:v>
                </c:pt>
                <c:pt idx="332">
                  <c:v>354.42198656488205</c:v>
                </c:pt>
                <c:pt idx="333">
                  <c:v>356.15991501298817</c:v>
                </c:pt>
                <c:pt idx="334">
                  <c:v>357.8971811496761</c:v>
                </c:pt>
                <c:pt idx="335">
                  <c:v>359.63371712902011</c:v>
                </c:pt>
                <c:pt idx="336">
                  <c:v>361.36945520825162</c:v>
                </c:pt>
                <c:pt idx="337">
                  <c:v>363.1043277481462</c:v>
                </c:pt>
                <c:pt idx="338">
                  <c:v>364.83826721339619</c:v>
                </c:pt>
                <c:pt idx="339">
                  <c:v>366.571206172968</c:v>
                </c:pt>
                <c:pt idx="340">
                  <c:v>368.3030773004453</c:v>
                </c:pt>
                <c:pt idx="341">
                  <c:v>370.03381337435701</c:v>
                </c:pt>
                <c:pt idx="342">
                  <c:v>371.76334727849121</c:v>
                </c:pt>
                <c:pt idx="343">
                  <c:v>373.49161200219442</c:v>
                </c:pt>
                <c:pt idx="344">
                  <c:v>375.21854064065678</c:v>
                </c:pt>
                <c:pt idx="345">
                  <c:v>376.9440663951828</c:v>
                </c:pt>
                <c:pt idx="346">
                  <c:v>378.66812257344804</c:v>
                </c:pt>
                <c:pt idx="347">
                  <c:v>380.39064258974184</c:v>
                </c:pt>
                <c:pt idx="348">
                  <c:v>382.11156075842757</c:v>
                </c:pt>
                <c:pt idx="349">
                  <c:v>383.83081308606091</c:v>
                </c:pt>
                <c:pt idx="350">
                  <c:v>385.54833647568637</c:v>
                </c:pt>
                <c:pt idx="351">
                  <c:v>387.26406793242887</c:v>
                </c:pt>
                <c:pt idx="352">
                  <c:v>388.97794456363061</c:v>
                </c:pt>
                <c:pt idx="353">
                  <c:v>390.68990357897536</c:v>
                </c:pt>
                <c:pt idx="354">
                  <c:v>392.39988229060094</c:v>
                </c:pt>
                <c:pt idx="355">
                  <c:v>394.1078181132001</c:v>
                </c:pt>
                <c:pt idx="356">
                  <c:v>395.81364856410914</c:v>
                </c:pt>
                <c:pt idx="357">
                  <c:v>397.51731126338524</c:v>
                </c:pt>
                <c:pt idx="358">
                  <c:v>399.21874393387179</c:v>
                </c:pt>
                <c:pt idx="359">
                  <c:v>400.91788440125254</c:v>
                </c:pt>
                <c:pt idx="360">
                  <c:v>402.61468708421341</c:v>
                </c:pt>
                <c:pt idx="361">
                  <c:v>404.30913945497178</c:v>
                </c:pt>
                <c:pt idx="362">
                  <c:v>406.00124549111956</c:v>
                </c:pt>
                <c:pt idx="363">
                  <c:v>407.69100915710271</c:v>
                </c:pt>
                <c:pt idx="364">
                  <c:v>409.37843440427815</c:v>
                </c:pt>
                <c:pt idx="365">
                  <c:v>411.06352517096997</c:v>
                </c:pt>
                <c:pt idx="366">
                  <c:v>412.74628538252563</c:v>
                </c:pt>
                <c:pt idx="367">
                  <c:v>414.4267189513717</c:v>
                </c:pt>
                <c:pt idx="368">
                  <c:v>416.10482977706931</c:v>
                </c:pt>
                <c:pt idx="369">
                  <c:v>417.78062174636943</c:v>
                </c:pt>
                <c:pt idx="370">
                  <c:v>419.45409873326759</c:v>
                </c:pt>
                <c:pt idx="371">
                  <c:v>421.12526459905848</c:v>
                </c:pt>
                <c:pt idx="372">
                  <c:v>422.79412319239043</c:v>
                </c:pt>
                <c:pt idx="373">
                  <c:v>424.4606783493191</c:v>
                </c:pt>
                <c:pt idx="374">
                  <c:v>426.12493389336134</c:v>
                </c:pt>
                <c:pt idx="375">
                  <c:v>427.78689363554861</c:v>
                </c:pt>
                <c:pt idx="376">
                  <c:v>429.44656137447998</c:v>
                </c:pt>
                <c:pt idx="377">
                  <c:v>431.10394089637504</c:v>
                </c:pt>
                <c:pt idx="378">
                  <c:v>432.75903597512638</c:v>
                </c:pt>
                <c:pt idx="379">
                  <c:v>434.41185037235192</c:v>
                </c:pt>
                <c:pt idx="380">
                  <c:v>436.06238783744686</c:v>
                </c:pt>
                <c:pt idx="381">
                  <c:v>437.71065210763533</c:v>
                </c:pt>
                <c:pt idx="382">
                  <c:v>439.35664690802184</c:v>
                </c:pt>
                <c:pt idx="383">
                  <c:v>441.00037595164247</c:v>
                </c:pt>
                <c:pt idx="384">
                  <c:v>442.64184293951558</c:v>
                </c:pt>
                <c:pt idx="385">
                  <c:v>444.28105156069267</c:v>
                </c:pt>
                <c:pt idx="386">
                  <c:v>445.9180054923084</c:v>
                </c:pt>
                <c:pt idx="387">
                  <c:v>447.55270839963089</c:v>
                </c:pt>
                <c:pt idx="388">
                  <c:v>449.18516393611139</c:v>
                </c:pt>
                <c:pt idx="389">
                  <c:v>450.81537574343383</c:v>
                </c:pt>
                <c:pt idx="390">
                  <c:v>452.44334745156408</c:v>
                </c:pt>
                <c:pt idx="391">
                  <c:v>454.06908267879896</c:v>
                </c:pt>
                <c:pt idx="392">
                  <c:v>455.69258503181499</c:v>
                </c:pt>
                <c:pt idx="393">
                  <c:v>457.31385810571675</c:v>
                </c:pt>
                <c:pt idx="394">
                  <c:v>458.93290548408532</c:v>
                </c:pt>
                <c:pt idx="395">
                  <c:v>460.54973073902602</c:v>
                </c:pt>
                <c:pt idx="396">
                  <c:v>462.16433743121632</c:v>
                </c:pt>
                <c:pt idx="397">
                  <c:v>463.77672910995318</c:v>
                </c:pt>
                <c:pt idx="398">
                  <c:v>465.38690931320019</c:v>
                </c:pt>
                <c:pt idx="399">
                  <c:v>466.99488156763482</c:v>
                </c:pt>
                <c:pt idx="400">
                  <c:v>468.60064938869476</c:v>
                </c:pt>
                <c:pt idx="401">
                  <c:v>484.5373552169861</c:v>
                </c:pt>
                <c:pt idx="402">
                  <c:v>500.25587373820281</c:v>
                </c:pt>
                <c:pt idx="403">
                  <c:v>515.75961202958024</c:v>
                </c:pt>
                <c:pt idx="404">
                  <c:v>531.05187081853285</c:v>
                </c:pt>
                <c:pt idx="405">
                  <c:v>546.13584874629419</c:v>
                </c:pt>
                <c:pt idx="406">
                  <c:v>561.01464641565417</c:v>
                </c:pt>
                <c:pt idx="407">
                  <c:v>575.69127023581461</c:v>
                </c:pt>
                <c:pt idx="408">
                  <c:v>590.16863607647304</c:v>
                </c:pt>
                <c:pt idx="409">
                  <c:v>604.44957274240414</c:v>
                </c:pt>
                <c:pt idx="410">
                  <c:v>618.53682527903663</c:v>
                </c:pt>
                <c:pt idx="411">
                  <c:v>632.43305811880964</c:v>
                </c:pt>
                <c:pt idx="412">
                  <c:v>646.14085807743413</c:v>
                </c:pt>
                <c:pt idx="413">
                  <c:v>659.66273720857907</c:v>
                </c:pt>
                <c:pt idx="414">
                  <c:v>673.00113552493804</c:v>
                </c:pt>
                <c:pt idx="415">
                  <c:v>686.15842359311364</c:v>
                </c:pt>
                <c:pt idx="416">
                  <c:v>699.13690500927601</c:v>
                </c:pt>
                <c:pt idx="417">
                  <c:v>711.93881876210423</c:v>
                </c:pt>
                <c:pt idx="418">
                  <c:v>724.56634148910859</c:v>
                </c:pt>
                <c:pt idx="419">
                  <c:v>737.02158963204602</c:v>
                </c:pt>
                <c:pt idx="420">
                  <c:v>749.30662149678597</c:v>
                </c:pt>
                <c:pt idx="421">
                  <c:v>761.42343922265263</c:v>
                </c:pt>
                <c:pt idx="422">
                  <c:v>773.37399066596174</c:v>
                </c:pt>
                <c:pt idx="423">
                  <c:v>785.16017120218453</c:v>
                </c:pt>
                <c:pt idx="424">
                  <c:v>796.78382545090335</c:v>
                </c:pt>
                <c:pt idx="425">
                  <c:v>808.24674892747692</c:v>
                </c:pt>
                <c:pt idx="426">
                  <c:v>819.55068962510074</c:v>
                </c:pt>
                <c:pt idx="427">
                  <c:v>830.69734953073157</c:v>
                </c:pt>
                <c:pt idx="428">
                  <c:v>841.68838607814541</c:v>
                </c:pt>
                <c:pt idx="429">
                  <c:v>852.5254135412074</c:v>
                </c:pt>
                <c:pt idx="430">
                  <c:v>863.21000437025816</c:v>
                </c:pt>
                <c:pt idx="431">
                  <c:v>873.74369047435675</c:v>
                </c:pt>
                <c:pt idx="432">
                  <c:v>884.12796445196409</c:v>
                </c:pt>
                <c:pt idx="433">
                  <c:v>894.36428077250957</c:v>
                </c:pt>
                <c:pt idx="434">
                  <c:v>904.4540569111474</c:v>
                </c:pt>
                <c:pt idx="435">
                  <c:v>914.39867443888159</c:v>
                </c:pt>
                <c:pt idx="436">
                  <c:v>924.19948007012295</c:v>
                </c:pt>
                <c:pt idx="437">
                  <c:v>933.85778666962688</c:v>
                </c:pt>
                <c:pt idx="438">
                  <c:v>943.37487422065897</c:v>
                </c:pt>
                <c:pt idx="439">
                  <c:v>952.75199075613625</c:v>
                </c:pt>
                <c:pt idx="440">
                  <c:v>961.99035325439979</c:v>
                </c:pt>
                <c:pt idx="441">
                  <c:v>971.09114850118908</c:v>
                </c:pt>
                <c:pt idx="442">
                  <c:v>980.0555339193055</c:v>
                </c:pt>
                <c:pt idx="443">
                  <c:v>988.88463836737697</c:v>
                </c:pt>
                <c:pt idx="444">
                  <c:v>997.57956290906418</c:v>
                </c:pt>
                <c:pt idx="445">
                  <c:v>1006.1413815539796</c:v>
                </c:pt>
                <c:pt idx="446">
                  <c:v>1014.5711419715279</c:v>
                </c:pt>
                <c:pt idx="447">
                  <c:v>1022.8698661788163</c:v>
                </c:pt>
                <c:pt idx="448">
                  <c:v>1031.0385512037253</c:v>
                </c:pt>
                <c:pt idx="449">
                  <c:v>1039.07816972418</c:v>
                </c:pt>
                <c:pt idx="450">
                  <c:v>1046.9896706846073</c:v>
                </c:pt>
                <c:pt idx="451">
                  <c:v>1054.7739798905216</c:v>
                </c:pt>
                <c:pt idx="452">
                  <c:v>1062.4320005821337</c:v>
                </c:pt>
                <c:pt idx="453">
                  <c:v>1069.9646139878364</c:v>
                </c:pt>
                <c:pt idx="454">
                  <c:v>1077.3726798583805</c:v>
                </c:pt>
                <c:pt idx="455">
                  <c:v>1084.657036982517</c:v>
                </c:pt>
                <c:pt idx="456">
                  <c:v>1091.8185036848474</c:v>
                </c:pt>
                <c:pt idx="457">
                  <c:v>1098.857878306588</c:v>
                </c:pt>
                <c:pt idx="458">
                  <c:v>1105.7759396699232</c:v>
                </c:pt>
                <c:pt idx="459">
                  <c:v>1112.573447526597</c:v>
                </c:pt>
                <c:pt idx="460">
                  <c:v>1119.251142991357</c:v>
                </c:pt>
                <c:pt idx="461">
                  <c:v>1125.8097489608454</c:v>
                </c:pt>
                <c:pt idx="462">
                  <c:v>1132.2499705185012</c:v>
                </c:pt>
                <c:pt idx="463">
                  <c:v>1138.5724953260212</c:v>
                </c:pt>
                <c:pt idx="464">
                  <c:v>1144.7779940018963</c:v>
                </c:pt>
                <c:pt idx="465">
                  <c:v>1150.8671204875293</c:v>
                </c:pt>
                <c:pt idx="466">
                  <c:v>1156.8405124014125</c:v>
                </c:pt>
                <c:pt idx="467">
                  <c:v>1162.6987913818325</c:v>
                </c:pt>
                <c:pt idx="468">
                  <c:v>1168.4425634185473</c:v>
                </c:pt>
                <c:pt idx="469">
                  <c:v>1174.0724191738689</c:v>
                </c:pt>
                <c:pt idx="470">
                  <c:v>1179.5889342935711</c:v>
                </c:pt>
                <c:pt idx="471">
                  <c:v>1184.9926697080248</c:v>
                </c:pt>
                <c:pt idx="472">
                  <c:v>1190.2841719239559</c:v>
                </c:pt>
                <c:pt idx="473">
                  <c:v>1195.4639733072095</c:v>
                </c:pt>
                <c:pt idx="474">
                  <c:v>1200.5325923568921</c:v>
                </c:pt>
                <c:pt idx="475">
                  <c:v>1205.4905339712577</c:v>
                </c:pt>
                <c:pt idx="476">
                  <c:v>1210.3382897056972</c:v>
                </c:pt>
                <c:pt idx="477">
                  <c:v>1215.0763380231829</c:v>
                </c:pt>
                <c:pt idx="478">
                  <c:v>1219.7051445375166</c:v>
                </c:pt>
                <c:pt idx="479">
                  <c:v>1224.2251622497281</c:v>
                </c:pt>
                <c:pt idx="480">
                  <c:v>1228.6368317779668</c:v>
                </c:pt>
                <c:pt idx="481">
                  <c:v>1232.9405815812306</c:v>
                </c:pt>
                <c:pt idx="482">
                  <c:v>1237.1368281772795</c:v>
                </c:pt>
                <c:pt idx="483">
                  <c:v>1241.2259763550812</c:v>
                </c:pt>
                <c:pt idx="484">
                  <c:v>1245.2084193821431</c:v>
                </c:pt>
                <c:pt idx="485">
                  <c:v>1249.084539207093</c:v>
                </c:pt>
                <c:pt idx="486">
                  <c:v>1252.8547066578781</c:v>
                </c:pt>
                <c:pt idx="487">
                  <c:v>1256.5192816359636</c:v>
                </c:pt>
                <c:pt idx="488">
                  <c:v>1260.0786133069264</c:v>
                </c:pt>
                <c:pt idx="489">
                  <c:v>1263.5330402878558</c:v>
                </c:pt>
                <c:pt idx="490">
                  <c:v>1266.8828908319911</c:v>
                </c:pt>
                <c:pt idx="491">
                  <c:v>1270.1284830110469</c:v>
                </c:pt>
                <c:pt idx="492">
                  <c:v>1273.2701248957037</c:v>
                </c:pt>
                <c:pt idx="493">
                  <c:v>1276.3081147347671</c:v>
                </c:pt>
                <c:pt idx="494">
                  <c:v>1279.2427411335311</c:v>
                </c:pt>
                <c:pt idx="495">
                  <c:v>1282.0742832319133</c:v>
                </c:pt>
                <c:pt idx="496">
                  <c:v>1284.8030108829682</c:v>
                </c:pt>
                <c:pt idx="497">
                  <c:v>1287.4291848324269</c:v>
                </c:pt>
                <c:pt idx="498">
                  <c:v>1289.9530568999501</c:v>
                </c:pt>
                <c:pt idx="499">
                  <c:v>1292.3748701628324</c:v>
                </c:pt>
                <c:pt idx="500">
                  <c:v>1294.6948591429405</c:v>
                </c:pt>
                <c:pt idx="501">
                  <c:v>1296.9132499977168</c:v>
                </c:pt>
                <c:pt idx="502">
                  <c:v>1299.0302607161311</c:v>
                </c:pt>
                <c:pt idx="503">
                  <c:v>1301.0461013205079</c:v>
                </c:pt>
                <c:pt idx="504">
                  <c:v>1302.9609740752041</c:v>
                </c:pt>
                <c:pt idx="505">
                  <c:v>1304.7750737031483</c:v>
                </c:pt>
                <c:pt idx="506">
                  <c:v>1306.4885876112862</c:v>
                </c:pt>
                <c:pt idx="507">
                  <c:v>1308.1016961259925</c:v>
                </c:pt>
                <c:pt idx="508">
                  <c:v>1309.6145727395192</c:v>
                </c:pt>
                <c:pt idx="509">
                  <c:v>1311.0273843685288</c:v>
                </c:pt>
                <c:pt idx="510">
                  <c:v>1312.3402916257264</c:v>
                </c:pt>
                <c:pt idx="511">
                  <c:v>1313.553449105535</c:v>
                </c:pt>
                <c:pt idx="512">
                  <c:v>1314.6670056846576</c:v>
                </c:pt>
                <c:pt idx="513">
                  <c:v>1315.6811048382331</c:v>
                </c:pt>
                <c:pt idx="514">
                  <c:v>1316.5958849721112</c:v>
                </c:pt>
                <c:pt idx="515">
                  <c:v>1317.4114797715572</c:v>
                </c:pt>
                <c:pt idx="516">
                  <c:v>1318.1280185664259</c:v>
                </c:pt>
                <c:pt idx="517">
                  <c:v>1318.7456267125519</c:v>
                </c:pt>
                <c:pt idx="518">
                  <c:v>1319.2644259887579</c:v>
                </c:pt>
                <c:pt idx="519">
                  <c:v>1319.6845350085255</c:v>
                </c:pt>
                <c:pt idx="520">
                  <c:v>1320.0060696449966</c:v>
                </c:pt>
                <c:pt idx="521">
                  <c:v>1320.2291434675931</c:v>
                </c:pt>
                <c:pt idx="522">
                  <c:v>1320.353868188186</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120.52395985246707</c:v>
                </c:pt>
              </c:numCache>
            </c:numRef>
          </c:xVal>
          <c:yVal>
            <c:numRef>
              <c:f>Trajecto!$C$158</c:f>
              <c:numCache>
                <c:formatCode>0</c:formatCode>
                <c:ptCount val="1"/>
                <c:pt idx="0">
                  <c:v>660.17693409409299</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739.55155159414267</c:v>
                </c:pt>
              </c:numCache>
            </c:numRef>
          </c:xVal>
          <c:yVal>
            <c:numRef>
              <c:f>Trajecto!$C$159</c:f>
              <c:numCache>
                <c:formatCode>0</c:formatCode>
                <c:ptCount val="1"/>
                <c:pt idx="0">
                  <c:v>660.17693409409299</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{FE0B7586-E07B-401C-A50B-27ADF8606132}</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482.09583940986829</c:v>
                </c:pt>
                <c:pt idx="1">
                  <c:v>505.09583940986829</c:v>
                </c:pt>
                <c:pt idx="2">
                  <c:v>505.09583940986829</c:v>
                </c:pt>
                <c:pt idx="3">
                  <c:v>482.09583940986829</c:v>
                </c:pt>
                <c:pt idx="4">
                  <c:v>505.09583940986829</c:v>
                </c:pt>
                <c:pt idx="5">
                  <c:v>505.09583940986829</c:v>
                </c:pt>
                <c:pt idx="6">
                  <c:v>490.09583940986829</c:v>
                </c:pt>
                <c:pt idx="7">
                  <c:v>490.09583940986829</c:v>
                </c:pt>
                <c:pt idx="8">
                  <c:v>505.09583940986829</c:v>
                </c:pt>
                <c:pt idx="9">
                  <c:v>490.09583940986829</c:v>
                </c:pt>
                <c:pt idx="10">
                  <c:v>489.69583940986831</c:v>
                </c:pt>
                <c:pt idx="11">
                  <c:v>488.8958394098683</c:v>
                </c:pt>
                <c:pt idx="12">
                  <c:v>488.09583940986829</c:v>
                </c:pt>
                <c:pt idx="13">
                  <c:v>487.09583940986829</c:v>
                </c:pt>
                <c:pt idx="14">
                  <c:v>485.8958394098683</c:v>
                </c:pt>
                <c:pt idx="15">
                  <c:v>482.09583940986829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482.09583940986829</c:v>
                </c:pt>
                <c:pt idx="1">
                  <c:v>459.09583940986829</c:v>
                </c:pt>
                <c:pt idx="2">
                  <c:v>459.09583940986829</c:v>
                </c:pt>
                <c:pt idx="3">
                  <c:v>482.09583940986829</c:v>
                </c:pt>
                <c:pt idx="4">
                  <c:v>459.09583940986829</c:v>
                </c:pt>
                <c:pt idx="5">
                  <c:v>459.09583940986829</c:v>
                </c:pt>
                <c:pt idx="6">
                  <c:v>474.09583940986829</c:v>
                </c:pt>
                <c:pt idx="7">
                  <c:v>474.09583940986829</c:v>
                </c:pt>
                <c:pt idx="8">
                  <c:v>459.09583940986829</c:v>
                </c:pt>
                <c:pt idx="9">
                  <c:v>474.09583940986829</c:v>
                </c:pt>
                <c:pt idx="10">
                  <c:v>474.49583940986827</c:v>
                </c:pt>
                <c:pt idx="11">
                  <c:v>475.29583940986828</c:v>
                </c:pt>
                <c:pt idx="12">
                  <c:v>476.09583940986829</c:v>
                </c:pt>
                <c:pt idx="13">
                  <c:v>477.09583940986829</c:v>
                </c:pt>
                <c:pt idx="14">
                  <c:v>478.29583940986828</c:v>
                </c:pt>
                <c:pt idx="15">
                  <c:v>482.09583940986829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{A03DC1B0-F276-49B1-A9F4-D865FF69B5F7}</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482.09583940986829</c:v>
                </c:pt>
                <c:pt idx="1">
                  <c:v>482.09583940986829</c:v>
                </c:pt>
                <c:pt idx="2">
                  <c:v>492.09583940986829</c:v>
                </c:pt>
                <c:pt idx="3">
                  <c:v>482.09583940986829</c:v>
                </c:pt>
                <c:pt idx="4">
                  <c:v>492.09583940986829</c:v>
                </c:pt>
                <c:pt idx="5">
                  <c:v>495.09583940986829</c:v>
                </c:pt>
                <c:pt idx="6">
                  <c:v>499.09583940986829</c:v>
                </c:pt>
                <c:pt idx="7">
                  <c:v>502.09583940986829</c:v>
                </c:pt>
                <c:pt idx="8">
                  <c:v>507.09583940986829</c:v>
                </c:pt>
                <c:pt idx="9">
                  <c:v>512.09583940986829</c:v>
                </c:pt>
                <c:pt idx="10">
                  <c:v>518.09583940986829</c:v>
                </c:pt>
                <c:pt idx="11">
                  <c:v>530.09583940986829</c:v>
                </c:pt>
                <c:pt idx="12">
                  <c:v>544.09583940986829</c:v>
                </c:pt>
                <c:pt idx="13">
                  <c:v>519.09583940986829</c:v>
                </c:pt>
                <c:pt idx="14">
                  <c:v>512.09583940986829</c:v>
                </c:pt>
                <c:pt idx="15">
                  <c:v>497.09583940986829</c:v>
                </c:pt>
                <c:pt idx="16">
                  <c:v>482.09583940986829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482.09583940986829</c:v>
                </c:pt>
                <c:pt idx="1">
                  <c:v>482.09583940986829</c:v>
                </c:pt>
                <c:pt idx="2">
                  <c:v>472.09583940986829</c:v>
                </c:pt>
                <c:pt idx="3">
                  <c:v>482.09583940986829</c:v>
                </c:pt>
                <c:pt idx="4">
                  <c:v>472.09583940986829</c:v>
                </c:pt>
                <c:pt idx="5">
                  <c:v>469.09583940986829</c:v>
                </c:pt>
                <c:pt idx="6">
                  <c:v>465.09583940986829</c:v>
                </c:pt>
                <c:pt idx="7">
                  <c:v>462.09583940986829</c:v>
                </c:pt>
                <c:pt idx="8">
                  <c:v>457.09583940986829</c:v>
                </c:pt>
                <c:pt idx="9">
                  <c:v>452.09583940986829</c:v>
                </c:pt>
                <c:pt idx="10">
                  <c:v>446.09583940986829</c:v>
                </c:pt>
                <c:pt idx="11">
                  <c:v>434.09583940986829</c:v>
                </c:pt>
                <c:pt idx="12">
                  <c:v>420.09583940986829</c:v>
                </c:pt>
                <c:pt idx="13">
                  <c:v>445.09583940986829</c:v>
                </c:pt>
                <c:pt idx="14">
                  <c:v>452.09583940986829</c:v>
                </c:pt>
                <c:pt idx="15">
                  <c:v>467.09583940986829</c:v>
                </c:pt>
                <c:pt idx="16">
                  <c:v>482.09583940986829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482.09583940986829</c:v>
                </c:pt>
                <c:pt idx="1">
                  <c:v>499.09583940986829</c:v>
                </c:pt>
                <c:pt idx="2">
                  <c:v>493.09583940986829</c:v>
                </c:pt>
                <c:pt idx="3">
                  <c:v>482.09583940986829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482.09583940986829</c:v>
                </c:pt>
                <c:pt idx="1">
                  <c:v>465.09583940986829</c:v>
                </c:pt>
                <c:pt idx="2">
                  <c:v>471.09583940986829</c:v>
                </c:pt>
                <c:pt idx="3">
                  <c:v>482.09583940986829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{CB822421-1A9C-4DFB-A4BD-5BC12D7B3F4E}</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482.09583940986829</c:v>
                </c:pt>
                <c:pt idx="1">
                  <c:v>482.09583940986829</c:v>
                </c:pt>
                <c:pt idx="2">
                  <c:v>482.09583940986829</c:v>
                </c:pt>
                <c:pt idx="3">
                  <c:v>515.10468611457293</c:v>
                </c:pt>
                <c:pt idx="4">
                  <c:v>482.09583940986829</c:v>
                </c:pt>
                <c:pt idx="5">
                  <c:v>449.08699270516365</c:v>
                </c:pt>
                <c:pt idx="6">
                  <c:v>482.09583940986829</c:v>
                </c:pt>
              </c:numCache>
            </c:numRef>
          </c:xVal>
          <c:yVal>
            <c:numRef>
              <c:f>Trajecto!$C$124:$C$130</c:f>
              <c:numCache>
                <c:formatCode>0</c:formatCode>
                <c:ptCount val="7"/>
                <c:pt idx="0">
                  <c:v>1320.353868188186</c:v>
                </c:pt>
                <c:pt idx="1">
                  <c:v>660.17693409409299</c:v>
                </c:pt>
                <c:pt idx="2">
                  <c:v>0</c:v>
                </c:pt>
                <c:pt idx="3">
                  <c:v>66.017693409409304</c:v>
                </c:pt>
                <c:pt idx="4">
                  <c:v>0</c:v>
                </c:pt>
                <c:pt idx="5">
                  <c:v>66.017693409409304</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1320.353868188186</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34.000000000000171</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c:v>
                </c:pt>
                <c:pt idx="2">
                  <c:v>9.5006038703371017E-4</c:v>
                </c:pt>
                <c:pt idx="3">
                  <c:v>4.7513297467753181E-3</c:v>
                </c:pt>
                <c:pt idx="4">
                  <c:v>1.3306762521490743E-2</c:v>
                </c:pt>
                <c:pt idx="5">
                  <c:v>2.8521137522983631E-2</c:v>
                </c:pt>
                <c:pt idx="6">
                  <c:v>5.1819736546057732E-2</c:v>
                </c:pt>
                <c:pt idx="7">
                  <c:v>8.3665883561714532E-2</c:v>
                </c:pt>
                <c:pt idx="8">
                  <c:v>0.12404144231006009</c:v>
                </c:pt>
                <c:pt idx="9">
                  <c:v>0.17292818520297593</c:v>
                </c:pt>
                <c:pt idx="10">
                  <c:v>0.23030779366396986</c:v>
                </c:pt>
                <c:pt idx="11">
                  <c:v>0.29616185847144672</c:v>
                </c:pt>
                <c:pt idx="12">
                  <c:v>0.37047188010537097</c:v>
                </c:pt>
                <c:pt idx="13">
                  <c:v>0.45321926909729321</c:v>
                </c:pt>
                <c:pt idx="14">
                  <c:v>0.54438534638371272</c:v>
                </c:pt>
                <c:pt idx="15">
                  <c:v>0.64395134366274687</c:v>
                </c:pt>
                <c:pt idx="16">
                  <c:v>0.75189840375407924</c:v>
                </c:pt>
                <c:pt idx="17">
                  <c:v>0.86820758096215633</c:v>
                </c:pt>
                <c:pt idx="18">
                  <c:v>0.99285984144260464</c:v>
                </c:pt>
                <c:pt idx="19">
                  <c:v>1.1258360635718376</c:v>
                </c:pt>
                <c:pt idx="20">
                  <c:v>1.2671170383198229</c:v>
                </c:pt>
                <c:pt idx="21">
                  <c:v>1.4166834696259791</c:v>
                </c:pt>
                <c:pt idx="22">
                  <c:v>1.574515974778173</c:v>
                </c:pt>
                <c:pt idx="23">
                  <c:v>1.7405950847947842</c:v>
                </c:pt>
                <c:pt idx="24">
                  <c:v>1.9149012448098093</c:v>
                </c:pt>
                <c:pt idx="25">
                  <c:v>2.0974148144609712</c:v>
                </c:pt>
                <c:pt idx="26">
                  <c:v>2.2881160682808042</c:v>
                </c:pt>
                <c:pt idx="27">
                  <c:v>2.4869851960906821</c:v>
                </c:pt>
                <c:pt idx="28">
                  <c:v>2.6940023033977605</c:v>
                </c:pt>
                <c:pt idx="29">
                  <c:v>2.9091474117947933</c:v>
                </c:pt>
                <c:pt idx="30">
                  <c:v>3.1324004593628021</c:v>
                </c:pt>
                <c:pt idx="31">
                  <c:v>3.3637413010765553</c:v>
                </c:pt>
                <c:pt idx="32">
                  <c:v>3.6031497092128326</c:v>
                </c:pt>
                <c:pt idx="33">
                  <c:v>3.8506053737614359</c:v>
                </c:pt>
                <c:pt idx="34">
                  <c:v>4.1060879028389161</c:v>
                </c:pt>
                <c:pt idx="35">
                  <c:v>4.3695620259540258</c:v>
                </c:pt>
                <c:pt idx="36">
                  <c:v>4.6409919044523926</c:v>
                </c:pt>
                <c:pt idx="37">
                  <c:v>4.9203559349451567</c:v>
                </c:pt>
                <c:pt idx="38">
                  <c:v>5.2076324522415485</c:v>
                </c:pt>
                <c:pt idx="39">
                  <c:v>5.5027997358663843</c:v>
                </c:pt>
                <c:pt idx="40">
                  <c:v>5.8058360093596226</c:v>
                </c:pt>
                <c:pt idx="41">
                  <c:v>6.1167194396633837</c:v>
                </c:pt>
                <c:pt idx="42">
                  <c:v>6.4354281365878911</c:v>
                </c:pt>
                <c:pt idx="43">
                  <c:v>6.7619401523488696</c:v>
                </c:pt>
                <c:pt idx="44">
                  <c:v>7.0962334811697954</c:v>
                </c:pt>
                <c:pt idx="45">
                  <c:v>7.4382860589431976</c:v>
                </c:pt>
                <c:pt idx="46">
                  <c:v>7.7880757629458435</c:v>
                </c:pt>
                <c:pt idx="47">
                  <c:v>8.1455804116032215</c:v>
                </c:pt>
                <c:pt idx="48">
                  <c:v>8.5107777642992399</c:v>
                </c:pt>
                <c:pt idx="49">
                  <c:v>8.8836455212274767</c:v>
                </c:pt>
                <c:pt idx="50">
                  <c:v>9.2641613232807103</c:v>
                </c:pt>
                <c:pt idx="51">
                  <c:v>9.6523052828524705</c:v>
                </c:pt>
                <c:pt idx="52">
                  <c:v>10.048062517617865</c:v>
                </c:pt>
                <c:pt idx="53">
                  <c:v>10.451420623661392</c:v>
                </c:pt>
                <c:pt idx="54">
                  <c:v>10.862367145585276</c:v>
                </c:pt>
                <c:pt idx="55">
                  <c:v>11.280889576348079</c:v>
                </c:pt>
                <c:pt idx="56">
                  <c:v>11.70697535712484</c:v>
                </c:pt>
                <c:pt idx="57">
                  <c:v>12.140611877187403</c:v>
                </c:pt>
                <c:pt idx="58">
                  <c:v>12.581786473803653</c:v>
                </c:pt>
                <c:pt idx="59">
                  <c:v>13.030486432154513</c:v>
                </c:pt>
                <c:pt idx="60">
                  <c:v>13.486698985267664</c:v>
                </c:pt>
                <c:pt idx="61">
                  <c:v>13.950411313967003</c:v>
                </c:pt>
                <c:pt idx="62">
                  <c:v>14.421610546836947</c:v>
                </c:pt>
                <c:pt idx="63">
                  <c:v>14.900283760200766</c:v>
                </c:pt>
                <c:pt idx="64">
                  <c:v>15.386417978112181</c:v>
                </c:pt>
                <c:pt idx="65">
                  <c:v>15.880000172359521</c:v>
                </c:pt>
                <c:pt idx="66">
                  <c:v>16.381017262481791</c:v>
                </c:pt>
                <c:pt idx="67">
                  <c:v>16.889456115796044</c:v>
                </c:pt>
                <c:pt idx="68">
                  <c:v>17.405303547435494</c:v>
                </c:pt>
                <c:pt idx="69">
                  <c:v>17.92854632039786</c:v>
                </c:pt>
                <c:pt idx="70">
                  <c:v>18.459171145603428</c:v>
                </c:pt>
                <c:pt idx="71">
                  <c:v>18.997164681962399</c:v>
                </c:pt>
                <c:pt idx="72">
                  <c:v>19.542513536451104</c:v>
                </c:pt>
                <c:pt idx="73">
                  <c:v>20.095204264196656</c:v>
                </c:pt>
                <c:pt idx="74">
                  <c:v>20.655223368569718</c:v>
                </c:pt>
                <c:pt idx="75">
                  <c:v>21.222557301284986</c:v>
                </c:pt>
                <c:pt idx="76">
                  <c:v>21.797192462509106</c:v>
                </c:pt>
                <c:pt idx="77">
                  <c:v>22.379115200975683</c:v>
                </c:pt>
                <c:pt idx="78">
                  <c:v>22.968311814107128</c:v>
                </c:pt>
                <c:pt idx="79">
                  <c:v>23.564768548143036</c:v>
                </c:pt>
                <c:pt idx="80">
                  <c:v>24.168471598274866</c:v>
                </c:pt>
                <c:pt idx="81">
                  <c:v>24.779407108786678</c:v>
                </c:pt>
                <c:pt idx="82">
                  <c:v>25.397561173201673</c:v>
                </c:pt>
                <c:pt idx="83">
                  <c:v>26.022919834434365</c:v>
                </c:pt>
                <c:pt idx="84">
                  <c:v>26.655469084948141</c:v>
                </c:pt>
                <c:pt idx="85">
                  <c:v>27.295194866918035</c:v>
                </c:pt>
                <c:pt idx="86">
                  <c:v>27.942083072398532</c:v>
                </c:pt>
                <c:pt idx="87">
                  <c:v>28.596119543496222</c:v>
                </c:pt>
                <c:pt idx="88">
                  <c:v>29.257290072547146</c:v>
                </c:pt>
                <c:pt idx="89">
                  <c:v>29.92558040229866</c:v>
                </c:pt>
                <c:pt idx="90">
                  <c:v>30.6009762260957</c:v>
                </c:pt>
                <c:pt idx="91">
                  <c:v>31.283463188071259</c:v>
                </c:pt>
                <c:pt idx="92">
                  <c:v>31.973026883340996</c:v>
                </c:pt>
                <c:pt idx="93">
                  <c:v>32.669652858201786</c:v>
                </c:pt>
                <c:pt idx="94">
                  <c:v>33.373326610334125</c:v>
                </c:pt>
                <c:pt idx="95">
                  <c:v>34.084033589008293</c:v>
                </c:pt>
                <c:pt idx="96">
                  <c:v>34.801759195294075</c:v>
                </c:pt>
                <c:pt idx="97">
                  <c:v>35.526488782274043</c:v>
                </c:pt>
                <c:pt idx="98">
                  <c:v>36.2582076552602</c:v>
                </c:pt>
                <c:pt idx="99">
                  <c:v>36.996901072013948</c:v>
                </c:pt>
                <c:pt idx="100">
                  <c:v>37.742554242969234</c:v>
                </c:pt>
                <c:pt idx="101">
                  <c:v>38.495151168789782</c:v>
                </c:pt>
                <c:pt idx="102">
                  <c:v>39.254673476980166</c:v>
                </c:pt>
                <c:pt idx="103">
                  <c:v>40.021101583774183</c:v>
                </c:pt>
                <c:pt idx="104">
                  <c:v>40.794415857026443</c:v>
                </c:pt>
                <c:pt idx="105">
                  <c:v>41.574596616552512</c:v>
                </c:pt>
                <c:pt idx="106">
                  <c:v>42.36162413447169</c:v>
                </c:pt>
                <c:pt idx="107">
                  <c:v>43.155478635552406</c:v>
                </c:pt>
                <c:pt idx="108">
                  <c:v>43.956140297560047</c:v>
                </c:pt>
                <c:pt idx="109">
                  <c:v>44.763589251607236</c:v>
                </c:pt>
                <c:pt idx="110">
                  <c:v>45.577805582506386</c:v>
                </c:pt>
                <c:pt idx="111">
                  <c:v>46.398769329124505</c:v>
                </c:pt>
                <c:pt idx="112">
                  <c:v>47.226460484740159</c:v>
                </c:pt>
                <c:pt idx="113">
                  <c:v>48.060858997402498</c:v>
                </c:pt>
                <c:pt idx="114">
                  <c:v>48.901944770292317</c:v>
                </c:pt>
                <c:pt idx="115">
                  <c:v>49.749697662085019</c:v>
                </c:pt>
                <c:pt idx="116">
                  <c:v>50.604097487315443</c:v>
                </c:pt>
                <c:pt idx="117">
                  <c:v>51.465124016744504</c:v>
                </c:pt>
                <c:pt idx="118">
                  <c:v>52.332756977727541</c:v>
                </c:pt>
                <c:pt idx="119">
                  <c:v>53.206976054584359</c:v>
                </c:pt>
                <c:pt idx="120">
                  <c:v>54.087760888970827</c:v>
                </c:pt>
                <c:pt idx="121">
                  <c:v>54.975091080252028</c:v>
                </c:pt>
                <c:pt idx="122">
                  <c:v>55.868946185876922</c:v>
                </c:pt>
                <c:pt idx="123">
                  <c:v>56.769305721754371</c:v>
                </c:pt>
                <c:pt idx="124">
                  <c:v>57.676149162630566</c:v>
                </c:pt>
                <c:pt idx="125">
                  <c:v>58.589455942467737</c:v>
                </c:pt>
                <c:pt idx="126">
                  <c:v>59.509205454824126</c:v>
                </c:pt>
                <c:pt idx="127">
                  <c:v>60.435377053235158</c:v>
                </c:pt>
                <c:pt idx="128">
                  <c:v>61.367950051595713</c:v>
                </c:pt>
                <c:pt idx="129">
                  <c:v>62.306903724543574</c:v>
                </c:pt>
                <c:pt idx="130">
                  <c:v>63.252217307843821</c:v>
                </c:pt>
                <c:pt idx="131">
                  <c:v>64.203869998774294</c:v>
                </c:pt>
                <c:pt idx="132">
                  <c:v>65.161840956511938</c:v>
                </c:pt>
                <c:pt idx="133">
                  <c:v>66.126109302520106</c:v>
                </c:pt>
                <c:pt idx="134">
                  <c:v>67.09665412093662</c:v>
                </c:pt>
                <c:pt idx="135">
                  <c:v>68.073454458962743</c:v>
                </c:pt>
                <c:pt idx="136">
                  <c:v>69.056489327252805</c:v>
                </c:pt>
                <c:pt idx="137">
                  <c:v>70.045737700304642</c:v>
                </c:pt>
                <c:pt idx="138">
                  <c:v>71.041178516850607</c:v>
                </c:pt>
                <c:pt idx="139">
                  <c:v>72.042790680249269</c:v>
                </c:pt>
                <c:pt idx="140">
                  <c:v>73.050553058877668</c:v>
                </c:pt>
                <c:pt idx="141">
                  <c:v>74.064444486524138</c:v>
                </c:pt>
                <c:pt idx="142">
                  <c:v>75.084443762781589</c:v>
                </c:pt>
                <c:pt idx="143">
                  <c:v>76.110529653441304</c:v>
                </c:pt>
                <c:pt idx="144">
                  <c:v>77.142680890887092</c:v>
                </c:pt>
                <c:pt idx="145">
                  <c:v>78.180876174489896</c:v>
                </c:pt>
                <c:pt idx="146">
                  <c:v>79.225094171002681</c:v>
                </c:pt>
                <c:pt idx="147">
                  <c:v>80.275313514955684</c:v>
                </c:pt>
                <c:pt idx="148">
                  <c:v>81.331512809051873</c:v>
                </c:pt>
                <c:pt idx="149">
                  <c:v>82.393670624562702</c:v>
                </c:pt>
                <c:pt idx="150">
                  <c:v>83.461765501724003</c:v>
                </c:pt>
                <c:pt idx="151">
                  <c:v>84.535776344598332</c:v>
                </c:pt>
                <c:pt idx="152">
                  <c:v>85.615682816085268</c:v>
                </c:pt>
                <c:pt idx="153">
                  <c:v>86.701464943868089</c:v>
                </c:pt>
                <c:pt idx="154">
                  <c:v>87.793102726196011</c:v>
                </c:pt>
                <c:pt idx="155">
                  <c:v>88.890576132247318</c:v>
                </c:pt>
                <c:pt idx="156">
                  <c:v>89.99386510249262</c:v>
                </c:pt>
                <c:pt idx="157">
                  <c:v>91.102949549058181</c:v>
                </c:pt>
                <c:pt idx="158">
                  <c:v>92.217809356089361</c:v>
                </c:pt>
                <c:pt idx="159">
                  <c:v>93.338424380114077</c:v>
                </c:pt>
                <c:pt idx="160">
                  <c:v>94.464774450406324</c:v>
                </c:pt>
                <c:pt idx="161">
                  <c:v>95.596839369349581</c:v>
                </c:pt>
                <c:pt idx="162">
                  <c:v>96.73459891280028</c:v>
                </c:pt>
                <c:pt idx="163">
                  <c:v>97.878032830451161</c:v>
                </c:pt>
                <c:pt idx="164">
                  <c:v>99.027120846194521</c:v>
                </c:pt>
                <c:pt idx="165">
                  <c:v>100.18184265848535</c:v>
                </c:pt>
                <c:pt idx="166">
                  <c:v>101.34217794070432</c:v>
                </c:pt>
                <c:pt idx="167">
                  <c:v>102.50810634152056</c:v>
                </c:pt>
                <c:pt idx="168">
                  <c:v>103.67960748525431</c:v>
                </c:pt>
                <c:pt idx="169">
                  <c:v>104.85666097223925</c:v>
                </c:pt>
                <c:pt idx="170">
                  <c:v>106.03924637918463</c:v>
                </c:pt>
                <c:pt idx="171">
                  <c:v>107.22734325953707</c:v>
                </c:pt>
                <c:pt idx="172">
                  <c:v>108.42093114384211</c:v>
                </c:pt>
                <c:pt idx="173">
                  <c:v>109.61998954010544</c:v>
                </c:pt>
                <c:pt idx="174">
                  <c:v>110.82449793415365</c:v>
                </c:pt>
                <c:pt idx="175">
                  <c:v>112.03443578999479</c:v>
                </c:pt>
                <c:pt idx="176">
                  <c:v>113.24978255017832</c:v>
                </c:pt>
                <c:pt idx="177">
                  <c:v>114.47051763615481</c:v>
                </c:pt>
                <c:pt idx="178">
                  <c:v>115.69662044863509</c:v>
                </c:pt>
                <c:pt idx="179">
                  <c:v>116.92807036794893</c:v>
                </c:pt>
                <c:pt idx="180">
                  <c:v>118.16484675440333</c:v>
                </c:pt>
                <c:pt idx="181">
                  <c:v>119.40692894864007</c:v>
                </c:pt>
                <c:pt idx="182">
                  <c:v>120.65429627199298</c:v>
                </c:pt>
                <c:pt idx="183">
                  <c:v>121.90692802684443</c:v>
                </c:pt>
                <c:pt idx="184">
                  <c:v>123.16480349698138</c:v>
                </c:pt>
                <c:pt idx="185">
                  <c:v>124.42790194795076</c:v>
                </c:pt>
                <c:pt idx="186">
                  <c:v>125.69620262741419</c:v>
                </c:pt>
                <c:pt idx="187">
                  <c:v>126.96968476550218</c:v>
                </c:pt>
                <c:pt idx="188">
                  <c:v>128.24832757516745</c:v>
                </c:pt>
                <c:pt idx="189">
                  <c:v>129.53211025253776</c:v>
                </c:pt>
                <c:pt idx="190">
                  <c:v>130.82101197726794</c:v>
                </c:pt>
                <c:pt idx="191">
                  <c:v>132.11501191289122</c:v>
                </c:pt>
                <c:pt idx="192">
                  <c:v>133.41408920716972</c:v>
                </c:pt>
                <c:pt idx="193">
                  <c:v>134.71822299244428</c:v>
                </c:pt>
                <c:pt idx="194">
                  <c:v>136.02739238598349</c:v>
                </c:pt>
                <c:pt idx="195">
                  <c:v>137.34157649033182</c:v>
                </c:pt>
                <c:pt idx="196">
                  <c:v>138.66075439365704</c:v>
                </c:pt>
                <c:pt idx="197">
                  <c:v>139.98490517009671</c:v>
                </c:pt>
                <c:pt idx="198">
                  <c:v>141.31400788010382</c:v>
                </c:pt>
                <c:pt idx="199">
                  <c:v>142.64804157079158</c:v>
                </c:pt>
                <c:pt idx="200">
                  <c:v>143.9869852762773</c:v>
                </c:pt>
                <c:pt idx="201">
                  <c:v>145.3308180180253</c:v>
                </c:pt>
                <c:pt idx="202">
                  <c:v>146.67951880518902</c:v>
                </c:pt>
                <c:pt idx="203">
                  <c:v>148.03306663495201</c:v>
                </c:pt>
                <c:pt idx="204">
                  <c:v>149.39144049286799</c:v>
                </c:pt>
                <c:pt idx="205">
                  <c:v>150.75461935320007</c:v>
                </c:pt>
                <c:pt idx="206">
                  <c:v>152.12258217925876</c:v>
                </c:pt>
                <c:pt idx="207">
                  <c:v>153.49530792373912</c:v>
                </c:pt>
                <c:pt idx="208">
                  <c:v>154.87277552905678</c:v>
                </c:pt>
                <c:pt idx="209">
                  <c:v>156.25496392768292</c:v>
                </c:pt>
                <c:pt idx="210">
                  <c:v>157.64185204247826</c:v>
                </c:pt>
                <c:pt idx="211">
                  <c:v>159.03341878702585</c:v>
                </c:pt>
                <c:pt idx="212">
                  <c:v>160.42964306596289</c:v>
                </c:pt>
                <c:pt idx="213">
                  <c:v>161.83050377531129</c:v>
                </c:pt>
                <c:pt idx="214">
                  <c:v>163.23597980280721</c:v>
                </c:pt>
                <c:pt idx="215">
                  <c:v>164.6460500282295</c:v>
                </c:pt>
                <c:pt idx="216">
                  <c:v>166.06069332372678</c:v>
                </c:pt>
                <c:pt idx="217">
                  <c:v>167.47988855414363</c:v>
                </c:pt>
                <c:pt idx="218">
                  <c:v>168.90361457734531</c:v>
                </c:pt>
                <c:pt idx="219">
                  <c:v>170.33185024454153</c:v>
                </c:pt>
                <c:pt idx="220">
                  <c:v>171.76457440060881</c:v>
                </c:pt>
                <c:pt idx="221">
                  <c:v>173.20176588441171</c:v>
                </c:pt>
                <c:pt idx="222">
                  <c:v>174.64340352912291</c:v>
                </c:pt>
                <c:pt idx="223">
                  <c:v>176.08946616254178</c:v>
                </c:pt>
                <c:pt idx="224">
                  <c:v>177.539932607412</c:v>
                </c:pt>
                <c:pt idx="225">
                  <c:v>178.99478168173761</c:v>
                </c:pt>
                <c:pt idx="226">
                  <c:v>180.45399219909802</c:v>
                </c:pt>
                <c:pt idx="227">
                  <c:v>181.91754296896156</c:v>
                </c:pt>
                <c:pt idx="228">
                  <c:v>183.38541279699771</c:v>
                </c:pt>
                <c:pt idx="229">
                  <c:v>184.85758048538816</c:v>
                </c:pt>
                <c:pt idx="230">
                  <c:v>186.33402483313637</c:v>
                </c:pt>
                <c:pt idx="231">
                  <c:v>187.81472463637581</c:v>
                </c:pt>
                <c:pt idx="232">
                  <c:v>189.29965868867697</c:v>
                </c:pt>
                <c:pt idx="233">
                  <c:v>190.78880578135281</c:v>
                </c:pt>
                <c:pt idx="234">
                  <c:v>192.28214470376292</c:v>
                </c:pt>
                <c:pt idx="235">
                  <c:v>193.77965424361639</c:v>
                </c:pt>
                <c:pt idx="236">
                  <c:v>195.28131318727307</c:v>
                </c:pt>
                <c:pt idx="237">
                  <c:v>196.78710032004358</c:v>
                </c:pt>
                <c:pt idx="238">
                  <c:v>198.2969944264878</c:v>
                </c:pt>
                <c:pt idx="239">
                  <c:v>199.81097429071201</c:v>
                </c:pt>
                <c:pt idx="240">
                  <c:v>201.32901869666455</c:v>
                </c:pt>
                <c:pt idx="241">
                  <c:v>202.85110642842997</c:v>
                </c:pt>
                <c:pt idx="242">
                  <c:v>204.37721627052184</c:v>
                </c:pt>
                <c:pt idx="243">
                  <c:v>205.90732700817401</c:v>
                </c:pt>
                <c:pt idx="244">
                  <c:v>207.4414174276304</c:v>
                </c:pt>
                <c:pt idx="245">
                  <c:v>208.97946631643327</c:v>
                </c:pt>
                <c:pt idx="246">
                  <c:v>210.52145246371015</c:v>
                </c:pt>
                <c:pt idx="247">
                  <c:v>212.06735466045902</c:v>
                </c:pt>
                <c:pt idx="248">
                  <c:v>213.61715169983222</c:v>
                </c:pt>
                <c:pt idx="249">
                  <c:v>215.17082237741863</c:v>
                </c:pt>
                <c:pt idx="250">
                  <c:v>216.72834549152449</c:v>
                </c:pt>
                <c:pt idx="251">
                  <c:v>218.2896981507088</c:v>
                </c:pt>
                <c:pt idx="252">
                  <c:v>219.85485408202092</c:v>
                </c:pt>
                <c:pt idx="253">
                  <c:v>221.42378532639131</c:v>
                </c:pt>
                <c:pt idx="254">
                  <c:v>222.99646393337181</c:v>
                </c:pt>
                <c:pt idx="255">
                  <c:v>224.57286196151841</c:v>
                </c:pt>
                <c:pt idx="256">
                  <c:v>226.15295147877106</c:v>
                </c:pt>
                <c:pt idx="257">
                  <c:v>227.73670456283105</c:v>
                </c:pt>
                <c:pt idx="258">
                  <c:v>229.3240933015355</c:v>
                </c:pt>
                <c:pt idx="259">
                  <c:v>230.91508979322916</c:v>
                </c:pt>
                <c:pt idx="260">
                  <c:v>232.50966614713349</c:v>
                </c:pt>
                <c:pt idx="261">
                  <c:v>234.10779448371306</c:v>
                </c:pt>
                <c:pt idx="262">
                  <c:v>235.70944693503913</c:v>
                </c:pt>
                <c:pt idx="263">
                  <c:v>237.31459564515046</c:v>
                </c:pt>
                <c:pt idx="264">
                  <c:v>238.92321277041154</c:v>
                </c:pt>
                <c:pt idx="265">
                  <c:v>240.53527047986779</c:v>
                </c:pt>
                <c:pt idx="266">
                  <c:v>242.15074095559822</c:v>
                </c:pt>
                <c:pt idx="267">
                  <c:v>243.7695963930652</c:v>
                </c:pt>
                <c:pt idx="268">
                  <c:v>245.39180900146147</c:v>
                </c:pt>
                <c:pt idx="269">
                  <c:v>247.01735100405438</c:v>
                </c:pt>
                <c:pt idx="270">
                  <c:v>248.64619463852736</c:v>
                </c:pt>
                <c:pt idx="271">
                  <c:v>250.27831215731854</c:v>
                </c:pt>
                <c:pt idx="272">
                  <c:v>251.91367582795661</c:v>
                </c:pt>
                <c:pt idx="273">
                  <c:v>253.55225793339386</c:v>
                </c:pt>
                <c:pt idx="274">
                  <c:v>255.1940307723365</c:v>
                </c:pt>
                <c:pt idx="275">
                  <c:v>256.83896665957201</c:v>
                </c:pt>
                <c:pt idx="276">
                  <c:v>258.48703792629374</c:v>
                </c:pt>
                <c:pt idx="277">
                  <c:v>260.13821692042291</c:v>
                </c:pt>
                <c:pt idx="278">
                  <c:v>261.79247600692736</c:v>
                </c:pt>
                <c:pt idx="279">
                  <c:v>263.44978756813799</c:v>
                </c:pt>
                <c:pt idx="280">
                  <c:v>265.11012400406184</c:v>
                </c:pt>
                <c:pt idx="281">
                  <c:v>266.77345773269286</c:v>
                </c:pt>
                <c:pt idx="282">
                  <c:v>268.43976119031947</c:v>
                </c:pt>
                <c:pt idx="283">
                  <c:v>270.10900683182956</c:v>
                </c:pt>
                <c:pt idx="284">
                  <c:v>271.78116713101241</c:v>
                </c:pt>
                <c:pt idx="285">
                  <c:v>273.4562145808581</c:v>
                </c:pt>
                <c:pt idx="286">
                  <c:v>275.13412169385384</c:v>
                </c:pt>
                <c:pt idx="287">
                  <c:v>276.81486100227744</c:v>
                </c:pt>
                <c:pt idx="288">
                  <c:v>278.49840505848823</c:v>
                </c:pt>
                <c:pt idx="289">
                  <c:v>280.18472643521488</c:v>
                </c:pt>
                <c:pt idx="290">
                  <c:v>281.87379772584057</c:v>
                </c:pt>
                <c:pt idx="291">
                  <c:v>283.56559154468528</c:v>
                </c:pt>
                <c:pt idx="292">
                  <c:v>285.26008052728508</c:v>
                </c:pt>
                <c:pt idx="293">
                  <c:v>286.95723733066899</c:v>
                </c:pt>
                <c:pt idx="294">
                  <c:v>288.65703463363258</c:v>
                </c:pt>
                <c:pt idx="295">
                  <c:v>290.35944513700917</c:v>
                </c:pt>
                <c:pt idx="296">
                  <c:v>292.06444156393781</c:v>
                </c:pt>
                <c:pt idx="297">
                  <c:v>293.77199666012865</c:v>
                </c:pt>
                <c:pt idx="298">
                  <c:v>295.48206465916502</c:v>
                </c:pt>
                <c:pt idx="299">
                  <c:v>297.19456276284257</c:v>
                </c:pt>
                <c:pt idx="300">
                  <c:v>298.90938971509615</c:v>
                </c:pt>
                <c:pt idx="301">
                  <c:v>300.62644436177851</c:v>
                </c:pt>
                <c:pt idx="302">
                  <c:v>302.34562565268487</c:v>
                </c:pt>
                <c:pt idx="303">
                  <c:v>304.06683264354285</c:v>
                </c:pt>
                <c:pt idx="304">
                  <c:v>305.78996449796796</c:v>
                </c:pt>
                <c:pt idx="305">
                  <c:v>307.51492048938434</c:v>
                </c:pt>
                <c:pt idx="306">
                  <c:v>309.24160000291113</c:v>
                </c:pt>
                <c:pt idx="307">
                  <c:v>310.96990253721435</c:v>
                </c:pt>
                <c:pt idx="308">
                  <c:v>312.69972770632432</c:v>
                </c:pt>
                <c:pt idx="309">
                  <c:v>314.43097524141871</c:v>
                </c:pt>
                <c:pt idx="310">
                  <c:v>316.16354499257153</c:v>
                </c:pt>
                <c:pt idx="311">
                  <c:v>317.89733693046747</c:v>
                </c:pt>
                <c:pt idx="312">
                  <c:v>319.6322511480825</c:v>
                </c:pt>
                <c:pt idx="313">
                  <c:v>321.36818786233033</c:v>
                </c:pt>
                <c:pt idx="314">
                  <c:v>323.10504741567462</c:v>
                </c:pt>
                <c:pt idx="315">
                  <c:v>324.8427302777078</c:v>
                </c:pt>
                <c:pt idx="316">
                  <c:v>326.58113704669563</c:v>
                </c:pt>
                <c:pt idx="317">
                  <c:v>328.32016845108842</c:v>
                </c:pt>
                <c:pt idx="318">
                  <c:v>330.05972535099846</c:v>
                </c:pt>
                <c:pt idx="319">
                  <c:v>331.79970873964413</c:v>
                </c:pt>
                <c:pt idx="320">
                  <c:v>333.54001974476068</c:v>
                </c:pt>
                <c:pt idx="321">
                  <c:v>335.28056699322991</c:v>
                </c:pt>
                <c:pt idx="322">
                  <c:v>337.02127396597331</c:v>
                </c:pt>
                <c:pt idx="323">
                  <c:v>338.76207161492573</c:v>
                </c:pt>
                <c:pt idx="324">
                  <c:v>340.50289098933871</c:v>
                </c:pt>
                <c:pt idx="325">
                  <c:v>342.24366323635314</c:v>
                </c:pt>
                <c:pt idx="326">
                  <c:v>343.98431960155625</c:v>
                </c:pt>
                <c:pt idx="327">
                  <c:v>345.72479142952261</c:v>
                </c:pt>
                <c:pt idx="328">
                  <c:v>347.46501016433916</c:v>
                </c:pt>
                <c:pt idx="329">
                  <c:v>349.20490735011487</c:v>
                </c:pt>
                <c:pt idx="330">
                  <c:v>350.94441463147473</c:v>
                </c:pt>
                <c:pt idx="331">
                  <c:v>352.6834637540382</c:v>
                </c:pt>
                <c:pt idx="332">
                  <c:v>354.42198656488205</c:v>
                </c:pt>
                <c:pt idx="333">
                  <c:v>356.15991501298817</c:v>
                </c:pt>
                <c:pt idx="334">
                  <c:v>357.8971811496761</c:v>
                </c:pt>
                <c:pt idx="335">
                  <c:v>359.63371712902011</c:v>
                </c:pt>
                <c:pt idx="336">
                  <c:v>361.36945520825162</c:v>
                </c:pt>
                <c:pt idx="337">
                  <c:v>363.1043277481462</c:v>
                </c:pt>
                <c:pt idx="338">
                  <c:v>364.83826721339619</c:v>
                </c:pt>
                <c:pt idx="339">
                  <c:v>366.571206172968</c:v>
                </c:pt>
                <c:pt idx="340">
                  <c:v>368.3030773004453</c:v>
                </c:pt>
                <c:pt idx="341">
                  <c:v>370.03381337435701</c:v>
                </c:pt>
                <c:pt idx="342">
                  <c:v>371.76334727849121</c:v>
                </c:pt>
                <c:pt idx="343">
                  <c:v>373.49161200219442</c:v>
                </c:pt>
                <c:pt idx="344">
                  <c:v>375.21854064065678</c:v>
                </c:pt>
                <c:pt idx="345">
                  <c:v>376.9440663951828</c:v>
                </c:pt>
                <c:pt idx="346">
                  <c:v>378.66812257344804</c:v>
                </c:pt>
                <c:pt idx="347">
                  <c:v>380.39064258974184</c:v>
                </c:pt>
                <c:pt idx="348">
                  <c:v>382.11156075842757</c:v>
                </c:pt>
                <c:pt idx="349">
                  <c:v>383.83081308606091</c:v>
                </c:pt>
                <c:pt idx="350">
                  <c:v>385.54833647568637</c:v>
                </c:pt>
                <c:pt idx="351">
                  <c:v>387.26406793242887</c:v>
                </c:pt>
                <c:pt idx="352">
                  <c:v>388.97794456363061</c:v>
                </c:pt>
                <c:pt idx="353">
                  <c:v>390.68990357897536</c:v>
                </c:pt>
                <c:pt idx="354">
                  <c:v>392.39988229060094</c:v>
                </c:pt>
                <c:pt idx="355">
                  <c:v>394.1078181132001</c:v>
                </c:pt>
                <c:pt idx="356">
                  <c:v>395.81364856410914</c:v>
                </c:pt>
                <c:pt idx="357">
                  <c:v>397.51731126338524</c:v>
                </c:pt>
                <c:pt idx="358">
                  <c:v>399.21874393387179</c:v>
                </c:pt>
                <c:pt idx="359">
                  <c:v>400.91788440125254</c:v>
                </c:pt>
                <c:pt idx="360">
                  <c:v>402.61468708421341</c:v>
                </c:pt>
                <c:pt idx="361">
                  <c:v>404.30913945497178</c:v>
                </c:pt>
                <c:pt idx="362">
                  <c:v>406.00124549111956</c:v>
                </c:pt>
                <c:pt idx="363">
                  <c:v>407.69100915710271</c:v>
                </c:pt>
                <c:pt idx="364">
                  <c:v>409.37843440427815</c:v>
                </c:pt>
                <c:pt idx="365">
                  <c:v>411.06352517096997</c:v>
                </c:pt>
                <c:pt idx="366">
                  <c:v>412.74628538252563</c:v>
                </c:pt>
                <c:pt idx="367">
                  <c:v>414.4267189513717</c:v>
                </c:pt>
                <c:pt idx="368">
                  <c:v>416.10482977706931</c:v>
                </c:pt>
                <c:pt idx="369">
                  <c:v>417.78062174636943</c:v>
                </c:pt>
                <c:pt idx="370">
                  <c:v>419.45409873326759</c:v>
                </c:pt>
                <c:pt idx="371">
                  <c:v>421.12526459905848</c:v>
                </c:pt>
                <c:pt idx="372">
                  <c:v>422.79412319239043</c:v>
                </c:pt>
                <c:pt idx="373">
                  <c:v>424.4606783493191</c:v>
                </c:pt>
                <c:pt idx="374">
                  <c:v>426.12493389336134</c:v>
                </c:pt>
                <c:pt idx="375">
                  <c:v>427.78689363554861</c:v>
                </c:pt>
                <c:pt idx="376">
                  <c:v>429.44656137447998</c:v>
                </c:pt>
                <c:pt idx="377">
                  <c:v>431.10394089637504</c:v>
                </c:pt>
                <c:pt idx="378">
                  <c:v>432.75903597512638</c:v>
                </c:pt>
                <c:pt idx="379">
                  <c:v>434.41185037235192</c:v>
                </c:pt>
                <c:pt idx="380">
                  <c:v>436.06238783744686</c:v>
                </c:pt>
                <c:pt idx="381">
                  <c:v>437.71065210763533</c:v>
                </c:pt>
                <c:pt idx="382">
                  <c:v>439.35664690802184</c:v>
                </c:pt>
                <c:pt idx="383">
                  <c:v>441.00037595164247</c:v>
                </c:pt>
                <c:pt idx="384">
                  <c:v>442.64184293951558</c:v>
                </c:pt>
                <c:pt idx="385">
                  <c:v>444.28105156069267</c:v>
                </c:pt>
                <c:pt idx="386">
                  <c:v>445.9180054923084</c:v>
                </c:pt>
                <c:pt idx="387">
                  <c:v>447.55270839963089</c:v>
                </c:pt>
                <c:pt idx="388">
                  <c:v>449.18516393611139</c:v>
                </c:pt>
                <c:pt idx="389">
                  <c:v>450.81537574343383</c:v>
                </c:pt>
                <c:pt idx="390">
                  <c:v>452.44334745156408</c:v>
                </c:pt>
                <c:pt idx="391">
                  <c:v>454.06908267879896</c:v>
                </c:pt>
                <c:pt idx="392">
                  <c:v>455.69258503181499</c:v>
                </c:pt>
                <c:pt idx="393">
                  <c:v>457.31385810571675</c:v>
                </c:pt>
                <c:pt idx="394">
                  <c:v>458.93290548408532</c:v>
                </c:pt>
                <c:pt idx="395">
                  <c:v>460.54973073902602</c:v>
                </c:pt>
                <c:pt idx="396">
                  <c:v>462.16433743121632</c:v>
                </c:pt>
                <c:pt idx="397">
                  <c:v>463.77672910995318</c:v>
                </c:pt>
                <c:pt idx="398">
                  <c:v>465.38690931320019</c:v>
                </c:pt>
                <c:pt idx="399">
                  <c:v>466.99488156763482</c:v>
                </c:pt>
                <c:pt idx="400">
                  <c:v>468.60064938869476</c:v>
                </c:pt>
                <c:pt idx="401">
                  <c:v>484.5373552169861</c:v>
                </c:pt>
                <c:pt idx="402">
                  <c:v>500.25587373820281</c:v>
                </c:pt>
                <c:pt idx="403">
                  <c:v>515.75961202958024</c:v>
                </c:pt>
                <c:pt idx="404">
                  <c:v>531.05187081853285</c:v>
                </c:pt>
                <c:pt idx="405">
                  <c:v>546.13584874629419</c:v>
                </c:pt>
                <c:pt idx="406">
                  <c:v>561.01464641565417</c:v>
                </c:pt>
                <c:pt idx="407">
                  <c:v>575.69127023581461</c:v>
                </c:pt>
                <c:pt idx="408">
                  <c:v>590.16863607647304</c:v>
                </c:pt>
                <c:pt idx="409">
                  <c:v>604.44957274240414</c:v>
                </c:pt>
                <c:pt idx="410">
                  <c:v>618.53682527903663</c:v>
                </c:pt>
                <c:pt idx="411">
                  <c:v>632.43305811880964</c:v>
                </c:pt>
                <c:pt idx="412">
                  <c:v>646.14085807743413</c:v>
                </c:pt>
                <c:pt idx="413">
                  <c:v>659.66273720857907</c:v>
                </c:pt>
                <c:pt idx="414">
                  <c:v>673.00113552493804</c:v>
                </c:pt>
                <c:pt idx="415">
                  <c:v>686.15842359311364</c:v>
                </c:pt>
                <c:pt idx="416">
                  <c:v>699.13690500927601</c:v>
                </c:pt>
                <c:pt idx="417">
                  <c:v>711.93881876210423</c:v>
                </c:pt>
                <c:pt idx="418">
                  <c:v>724.56634148910859</c:v>
                </c:pt>
                <c:pt idx="419">
                  <c:v>737.02158963204602</c:v>
                </c:pt>
                <c:pt idx="420">
                  <c:v>749.30662149678597</c:v>
                </c:pt>
                <c:pt idx="421">
                  <c:v>761.42343922265263</c:v>
                </c:pt>
                <c:pt idx="422">
                  <c:v>773.37399066596174</c:v>
                </c:pt>
                <c:pt idx="423">
                  <c:v>785.16017120218453</c:v>
                </c:pt>
                <c:pt idx="424">
                  <c:v>796.78382545090335</c:v>
                </c:pt>
                <c:pt idx="425">
                  <c:v>808.24674892747692</c:v>
                </c:pt>
                <c:pt idx="426">
                  <c:v>819.55068962510074</c:v>
                </c:pt>
                <c:pt idx="427">
                  <c:v>830.69734953073157</c:v>
                </c:pt>
                <c:pt idx="428">
                  <c:v>841.68838607814541</c:v>
                </c:pt>
                <c:pt idx="429">
                  <c:v>852.5254135412074</c:v>
                </c:pt>
                <c:pt idx="430">
                  <c:v>863.21000437025816</c:v>
                </c:pt>
                <c:pt idx="431">
                  <c:v>873.74369047435675</c:v>
                </c:pt>
                <c:pt idx="432">
                  <c:v>884.12796445196409</c:v>
                </c:pt>
                <c:pt idx="433">
                  <c:v>894.36428077250957</c:v>
                </c:pt>
                <c:pt idx="434">
                  <c:v>904.4540569111474</c:v>
                </c:pt>
                <c:pt idx="435">
                  <c:v>914.39867443888159</c:v>
                </c:pt>
                <c:pt idx="436">
                  <c:v>924.19948007012295</c:v>
                </c:pt>
                <c:pt idx="437">
                  <c:v>933.85778666962688</c:v>
                </c:pt>
                <c:pt idx="438">
                  <c:v>943.37487422065897</c:v>
                </c:pt>
                <c:pt idx="439">
                  <c:v>952.75199075613625</c:v>
                </c:pt>
                <c:pt idx="440">
                  <c:v>961.99035325439979</c:v>
                </c:pt>
                <c:pt idx="441">
                  <c:v>971.09114850118908</c:v>
                </c:pt>
                <c:pt idx="442">
                  <c:v>980.0555339193055</c:v>
                </c:pt>
                <c:pt idx="443">
                  <c:v>988.88463836737697</c:v>
                </c:pt>
                <c:pt idx="444">
                  <c:v>997.57956290906418</c:v>
                </c:pt>
                <c:pt idx="445">
                  <c:v>1006.1413815539796</c:v>
                </c:pt>
                <c:pt idx="446">
                  <c:v>1014.5711419715279</c:v>
                </c:pt>
                <c:pt idx="447">
                  <c:v>1022.8698661788163</c:v>
                </c:pt>
                <c:pt idx="448">
                  <c:v>1031.0385512037253</c:v>
                </c:pt>
                <c:pt idx="449">
                  <c:v>1039.07816972418</c:v>
                </c:pt>
                <c:pt idx="450">
                  <c:v>1046.9896706846073</c:v>
                </c:pt>
                <c:pt idx="451">
                  <c:v>1054.7739798905216</c:v>
                </c:pt>
                <c:pt idx="452">
                  <c:v>1062.4320005821337</c:v>
                </c:pt>
                <c:pt idx="453">
                  <c:v>1069.9646139878364</c:v>
                </c:pt>
                <c:pt idx="454">
                  <c:v>1077.3726798583805</c:v>
                </c:pt>
                <c:pt idx="455">
                  <c:v>1084.657036982517</c:v>
                </c:pt>
                <c:pt idx="456">
                  <c:v>1091.8185036848474</c:v>
                </c:pt>
                <c:pt idx="457">
                  <c:v>1098.857878306588</c:v>
                </c:pt>
                <c:pt idx="458">
                  <c:v>1105.7759396699232</c:v>
                </c:pt>
                <c:pt idx="459">
                  <c:v>1112.573447526597</c:v>
                </c:pt>
                <c:pt idx="460">
                  <c:v>1119.251142991357</c:v>
                </c:pt>
                <c:pt idx="461">
                  <c:v>1125.8097489608454</c:v>
                </c:pt>
                <c:pt idx="462">
                  <c:v>1132.2499705185012</c:v>
                </c:pt>
                <c:pt idx="463">
                  <c:v>1138.5724953260212</c:v>
                </c:pt>
                <c:pt idx="464">
                  <c:v>1144.7779940018963</c:v>
                </c:pt>
                <c:pt idx="465">
                  <c:v>1150.8671204875293</c:v>
                </c:pt>
                <c:pt idx="466">
                  <c:v>1156.8405124014125</c:v>
                </c:pt>
                <c:pt idx="467">
                  <c:v>1162.6987913818325</c:v>
                </c:pt>
                <c:pt idx="468">
                  <c:v>1168.4425634185473</c:v>
                </c:pt>
                <c:pt idx="469">
                  <c:v>1174.0724191738689</c:v>
                </c:pt>
                <c:pt idx="470">
                  <c:v>1179.5889342935711</c:v>
                </c:pt>
                <c:pt idx="471">
                  <c:v>1184.9926697080248</c:v>
                </c:pt>
                <c:pt idx="472">
                  <c:v>1190.2841719239559</c:v>
                </c:pt>
                <c:pt idx="473">
                  <c:v>1195.4639733072095</c:v>
                </c:pt>
                <c:pt idx="474">
                  <c:v>1200.5325923568921</c:v>
                </c:pt>
                <c:pt idx="475">
                  <c:v>1205.4905339712577</c:v>
                </c:pt>
                <c:pt idx="476">
                  <c:v>1210.3382897056972</c:v>
                </c:pt>
                <c:pt idx="477">
                  <c:v>1215.0763380231829</c:v>
                </c:pt>
                <c:pt idx="478">
                  <c:v>1219.7051445375166</c:v>
                </c:pt>
                <c:pt idx="479">
                  <c:v>1224.2251622497281</c:v>
                </c:pt>
                <c:pt idx="480">
                  <c:v>1228.6368317779668</c:v>
                </c:pt>
                <c:pt idx="481">
                  <c:v>1232.9405815812306</c:v>
                </c:pt>
                <c:pt idx="482">
                  <c:v>1237.1368281772795</c:v>
                </c:pt>
                <c:pt idx="483">
                  <c:v>1241.2259763550812</c:v>
                </c:pt>
                <c:pt idx="484">
                  <c:v>1245.2084193821431</c:v>
                </c:pt>
                <c:pt idx="485">
                  <c:v>1249.084539207093</c:v>
                </c:pt>
                <c:pt idx="486">
                  <c:v>1252.8547066578781</c:v>
                </c:pt>
                <c:pt idx="487">
                  <c:v>1256.5192816359636</c:v>
                </c:pt>
                <c:pt idx="488">
                  <c:v>1260.0786133069264</c:v>
                </c:pt>
                <c:pt idx="489">
                  <c:v>1263.5330402878558</c:v>
                </c:pt>
                <c:pt idx="490">
                  <c:v>1266.8828908319911</c:v>
                </c:pt>
                <c:pt idx="491">
                  <c:v>1270.1284830110469</c:v>
                </c:pt>
                <c:pt idx="492">
                  <c:v>1273.2701248957037</c:v>
                </c:pt>
                <c:pt idx="493">
                  <c:v>1276.3081147347671</c:v>
                </c:pt>
                <c:pt idx="494">
                  <c:v>1279.2427411335311</c:v>
                </c:pt>
                <c:pt idx="495">
                  <c:v>1282.0742832319133</c:v>
                </c:pt>
                <c:pt idx="496">
                  <c:v>1284.8030108829682</c:v>
                </c:pt>
                <c:pt idx="497">
                  <c:v>1287.4291848324269</c:v>
                </c:pt>
                <c:pt idx="498">
                  <c:v>1289.9530568999501</c:v>
                </c:pt>
                <c:pt idx="499">
                  <c:v>1292.3748701628324</c:v>
                </c:pt>
                <c:pt idx="500">
                  <c:v>1294.6948591429405</c:v>
                </c:pt>
                <c:pt idx="501">
                  <c:v>1296.9132499977168</c:v>
                </c:pt>
                <c:pt idx="502">
                  <c:v>1299.0302607161311</c:v>
                </c:pt>
                <c:pt idx="503">
                  <c:v>1301.0461013205079</c:v>
                </c:pt>
                <c:pt idx="504">
                  <c:v>1302.9609740752041</c:v>
                </c:pt>
                <c:pt idx="505">
                  <c:v>1304.7750737031483</c:v>
                </c:pt>
                <c:pt idx="506">
                  <c:v>1306.4885876112862</c:v>
                </c:pt>
                <c:pt idx="507">
                  <c:v>1308.1016961259925</c:v>
                </c:pt>
                <c:pt idx="508">
                  <c:v>1309.6145727395192</c:v>
                </c:pt>
                <c:pt idx="509">
                  <c:v>1311.0273843685288</c:v>
                </c:pt>
                <c:pt idx="510">
                  <c:v>1312.3402916257264</c:v>
                </c:pt>
                <c:pt idx="511">
                  <c:v>1313.553449105535</c:v>
                </c:pt>
                <c:pt idx="512">
                  <c:v>1314.6670056846576</c:v>
                </c:pt>
                <c:pt idx="513">
                  <c:v>1315.6811048382331</c:v>
                </c:pt>
                <c:pt idx="514">
                  <c:v>1316.5958849721112</c:v>
                </c:pt>
                <c:pt idx="515">
                  <c:v>1317.4114797715572</c:v>
                </c:pt>
                <c:pt idx="516">
                  <c:v>1318.1280185664259</c:v>
                </c:pt>
                <c:pt idx="517">
                  <c:v>1318.7456267125519</c:v>
                </c:pt>
                <c:pt idx="518">
                  <c:v>1319.2644259887579</c:v>
                </c:pt>
                <c:pt idx="519">
                  <c:v>1319.6845350085255</c:v>
                </c:pt>
                <c:pt idx="520">
                  <c:v>1320.0060696449966</c:v>
                </c:pt>
                <c:pt idx="521">
                  <c:v>1320.2291434675931</c:v>
                </c:pt>
                <c:pt idx="522">
                  <c:v>1320.353868188186</c:v>
                </c:pt>
                <c:pt idx="523">
                  <c:v>1320.3803541144161</c:v>
                </c:pt>
                <c:pt idx="524">
                  <c:v>1320.3087106074956</c:v>
                </c:pt>
                <c:pt idx="525">
                  <c:v>1320.1390465416036</c:v>
                </c:pt>
                <c:pt idx="526">
                  <c:v>1319.8714707618672</c:v>
                </c:pt>
                <c:pt idx="527">
                  <c:v>1319.5060925378662</c:v>
                </c:pt>
                <c:pt idx="528">
                  <c:v>1319.0430220096478</c:v>
                </c:pt>
                <c:pt idx="529">
                  <c:v>1318.4823706233703</c:v>
                </c:pt>
                <c:pt idx="530">
                  <c:v>1317.8242515539021</c:v>
                </c:pt>
                <c:pt idx="531">
                  <c:v>1317.0687801119784</c:v>
                </c:pt>
                <c:pt idx="532">
                  <c:v>1316.2160741338528</c:v>
                </c:pt>
                <c:pt idx="533">
                  <c:v>1315.2662543517329</c:v>
                </c:pt>
                <c:pt idx="534">
                  <c:v>1314.2194447436773</c:v>
                </c:pt>
                <c:pt idx="535">
                  <c:v>1313.075772862004</c:v>
                </c:pt>
                <c:pt idx="536">
                  <c:v>1311.8353701396254</c:v>
                </c:pt>
                <c:pt idx="537">
                  <c:v>1310.4983721740659</c:v>
                </c:pt>
                <c:pt idx="538">
                  <c:v>1309.0649189892172</c:v>
                </c:pt>
                <c:pt idx="539">
                  <c:v>1307.5351552751488</c:v>
                </c:pt>
                <c:pt idx="540">
                  <c:v>1305.9092306065136</c:v>
                </c:pt>
                <c:pt idx="541">
                  <c:v>1304.187299640261</c:v>
                </c:pt>
                <c:pt idx="542">
                  <c:v>1302.3695222935057</c:v>
                </c:pt>
                <c:pt idx="543">
                  <c:v>1300.4560639024967</c:v>
                </c:pt>
                <c:pt idx="544">
                  <c:v>1298.447095363696</c:v>
                </c:pt>
                <c:pt idx="545">
                  <c:v>1296.3427932580064</c:v>
                </c:pt>
                <c:pt idx="546">
                  <c:v>1294.1433399591986</c:v>
                </c:pt>
                <c:pt idx="547">
                  <c:v>1291.8489237275808</c:v>
                </c:pt>
                <c:pt idx="548">
                  <c:v>1289.4597387899216</c:v>
                </c:pt>
                <c:pt idx="549">
                  <c:v>1286.9759854066065</c:v>
                </c:pt>
                <c:pt idx="550">
                  <c:v>1284.3978699269585</c:v>
                </c:pt>
                <c:pt idx="551">
                  <c:v>1281.7256048336035</c:v>
                </c:pt>
                <c:pt idx="552">
                  <c:v>1278.9594087767091</c:v>
                </c:pt>
                <c:pt idx="553">
                  <c:v>1276.0995065988664</c:v>
                </c:pt>
                <c:pt idx="554">
                  <c:v>1273.1461293513332</c:v>
                </c:pt>
                <c:pt idx="555">
                  <c:v>1270.0995143023015</c:v>
                </c:pt>
                <c:pt idx="556">
                  <c:v>1266.9599049377982</c:v>
                </c:pt>
                <c:pt idx="557">
                  <c:v>1263.7275509557846</c:v>
                </c:pt>
                <c:pt idx="558">
                  <c:v>1260.402708253966</c:v>
                </c:pt>
                <c:pt idx="559">
                  <c:v>1256.985638911787</c:v>
                </c:pt>
                <c:pt idx="560">
                  <c:v>1253.4766111670431</c:v>
                </c:pt>
                <c:pt idx="561">
                  <c:v>1249.8758993875042</c:v>
                </c:pt>
                <c:pt idx="562">
                  <c:v>1246.1837840379112</c:v>
                </c:pt>
                <c:pt idx="563">
                  <c:v>1242.4005516426766</c:v>
                </c:pt>
                <c:pt idx="564">
                  <c:v>1238.5264947445919</c:v>
                </c:pt>
                <c:pt idx="565">
                  <c:v>1234.5619118598161</c:v>
                </c:pt>
                <c:pt idx="566">
                  <c:v>1230.5071074294024</c:v>
                </c:pt>
                <c:pt idx="567">
                  <c:v>1226.3623917675927</c:v>
                </c:pt>
                <c:pt idx="568">
                  <c:v>1222.1280810070966</c:v>
                </c:pt>
                <c:pt idx="569">
                  <c:v>1217.8044970415481</c:v>
                </c:pt>
                <c:pt idx="570">
                  <c:v>1213.3919674653241</c:v>
                </c:pt>
                <c:pt idx="571">
                  <c:v>1208.8908255108922</c:v>
                </c:pt>
                <c:pt idx="572">
                  <c:v>1204.3014099838413</c:v>
                </c:pt>
                <c:pt idx="573">
                  <c:v>1199.6240651957401</c:v>
                </c:pt>
                <c:pt idx="574">
                  <c:v>1194.8591408949578</c:v>
                </c:pt>
                <c:pt idx="575">
                  <c:v>1190.0069921955712</c:v>
                </c:pt>
                <c:pt idx="576">
                  <c:v>1185.067979504475</c:v>
                </c:pt>
                <c:pt idx="577">
                  <c:v>1180.0424684468053</c:v>
                </c:pt>
                <c:pt idx="578">
                  <c:v>1174.9308297897787</c:v>
                </c:pt>
                <c:pt idx="579">
                  <c:v>1169.7334393650453</c:v>
                </c:pt>
                <c:pt idx="580">
                  <c:v>1164.4506779896442</c:v>
                </c:pt>
                <c:pt idx="581">
                  <c:v>1159.0829313856516</c:v>
                </c:pt>
                <c:pt idx="582">
                  <c:v>1153.6305900986019</c:v>
                </c:pt>
                <c:pt idx="583">
                  <c:v>1148.0940494147617</c:v>
                </c:pt>
                <c:pt idx="584">
                  <c:v>1142.4737092773291</c:v>
                </c:pt>
                <c:pt idx="585">
                  <c:v>1136.7699742016325</c:v>
                </c:pt>
                <c:pt idx="586">
                  <c:v>1130.9832531893965</c:v>
                </c:pt>
                <c:pt idx="587">
                  <c:v>1125.1139596421397</c:v>
                </c:pt>
                <c:pt idx="588">
                  <c:v>1119.16251127377</c:v>
                </c:pt>
                <c:pt idx="589">
                  <c:v>1113.1293300224359</c:v>
                </c:pt>
                <c:pt idx="590">
                  <c:v>1107.0148419616958</c:v>
                </c:pt>
                <c:pt idx="591">
                  <c:v>1100.8194772110592</c:v>
                </c:pt>
                <c:pt idx="592">
                  <c:v>1094.5436698459571</c:v>
                </c:pt>
                <c:pt idx="593">
                  <c:v>1088.1878578071955</c:v>
                </c:pt>
                <c:pt idx="594">
                  <c:v>1081.752482809942</c:v>
                </c:pt>
                <c:pt idx="595">
                  <c:v>1075.2379902522982</c:v>
                </c:pt>
                <c:pt idx="596">
                  <c:v>1068.6448291235065</c:v>
                </c:pt>
                <c:pt idx="597">
                  <c:v>1061.9734519118388</c:v>
                </c:pt>
                <c:pt idx="598">
                  <c:v>1055.2243145122134</c:v>
                </c:pt>
                <c:pt idx="599">
                  <c:v>1048.3978761335882</c:v>
                </c:pt>
                <c:pt idx="600">
                  <c:v>1041.4945992061714</c:v>
                </c:pt>
                <c:pt idx="601">
                  <c:v>1034.5149492884957</c:v>
                </c:pt>
                <c:pt idx="602">
                  <c:v>1027.4593949743964</c:v>
                </c:pt>
                <c:pt idx="603">
                  <c:v>1020.3284077999373</c:v>
                </c:pt>
                <c:pt idx="604">
                  <c:v>1013.1224621503223</c:v>
                </c:pt>
                <c:pt idx="605">
                  <c:v>1005.8420351668345</c:v>
                </c:pt>
                <c:pt idx="606">
                  <c:v>998.48760665383986</c:v>
                </c:pt>
                <c:pt idx="607">
                  <c:v>991.05965898589432</c:v>
                </c:pt>
                <c:pt idx="608">
                  <c:v>983.55867701499142</c:v>
                </c:pt>
                <c:pt idx="609">
                  <c:v>975.98514797798543</c:v>
                </c:pt>
                <c:pt idx="610">
                  <c:v>968.33956140422731</c:v>
                </c:pt>
                <c:pt idx="611">
                  <c:v>960.62240902344593</c:v>
                </c:pt>
                <c:pt idx="612">
                  <c:v>952.83418467391016</c:v>
                </c:pt>
                <c:pt idx="613">
                  <c:v>944.97538421090348</c:v>
                </c:pt>
                <c:pt idx="614">
                  <c:v>937.04650541554406</c:v>
                </c:pt>
                <c:pt idx="615">
                  <c:v>929.04804790398157</c:v>
                </c:pt>
                <c:pt idx="616">
                  <c:v>920.98051303700117</c:v>
                </c:pt>
                <c:pt idx="617">
                  <c:v>912.84440383006529</c:v>
                </c:pt>
                <c:pt idx="618">
                  <c:v>904.64022486382123</c:v>
                </c:pt>
                <c:pt idx="619">
                  <c:v>896.36848219510432</c:v>
                </c:pt>
                <c:pt idx="620">
                  <c:v>888.02968326846315</c:v>
                </c:pt>
                <c:pt idx="621">
                  <c:v>879.62433682823439</c:v>
                </c:pt>
                <c:pt idx="622">
                  <c:v>871.15295283119337</c:v>
                </c:pt>
                <c:pt idx="623">
                  <c:v>862.6160423598061</c:v>
                </c:pt>
                <c:pt idx="624">
                  <c:v>854.01411753610648</c:v>
                </c:pt>
                <c:pt idx="625">
                  <c:v>845.34769143622407</c:v>
                </c:pt>
                <c:pt idx="626">
                  <c:v>836.61727800558447</c:v>
                </c:pt>
                <c:pt idx="627">
                  <c:v>827.82339197480542</c:v>
                </c:pt>
                <c:pt idx="628">
                  <c:v>818.9665487763109</c:v>
                </c:pt>
                <c:pt idx="629">
                  <c:v>810.04726446168286</c:v>
                </c:pt>
                <c:pt idx="630">
                  <c:v>801.06605561977267</c:v>
                </c:pt>
                <c:pt idx="631">
                  <c:v>792.02343929559083</c:v>
                </c:pt>
                <c:pt idx="632">
                  <c:v>782.91993290999437</c:v>
                </c:pt>
                <c:pt idx="633">
                  <c:v>773.75605418018984</c:v>
                </c:pt>
                <c:pt idx="634">
                  <c:v>764.53232104106974</c:v>
                </c:pt>
                <c:pt idx="635">
                  <c:v>755.24925156739926</c:v>
                </c:pt>
                <c:pt idx="636">
                  <c:v>745.90736389686901</c:v>
                </c:pt>
                <c:pt idx="637">
                  <c:v>736.50717615402993</c:v>
                </c:pt>
                <c:pt idx="638">
                  <c:v>727.0492063751243</c:v>
                </c:pt>
                <c:pt idx="639">
                  <c:v>717.53397243382778</c:v>
                </c:pt>
                <c:pt idx="640">
                  <c:v>707.96199196791542</c:v>
                </c:pt>
                <c:pt idx="641">
                  <c:v>698.33378230686435</c:v>
                </c:pt>
                <c:pt idx="642">
                  <c:v>688.64986040040503</c:v>
                </c:pt>
                <c:pt idx="643">
                  <c:v>678.91074274803361</c:v>
                </c:pt>
                <c:pt idx="644">
                  <c:v>669.11694532949457</c:v>
                </c:pt>
                <c:pt idx="645">
                  <c:v>659.26898353624483</c:v>
                </c:pt>
                <c:pt idx="646">
                  <c:v>649.36737210390879</c:v>
                </c:pt>
                <c:pt idx="647">
                  <c:v>639.4126250457324</c:v>
                </c:pt>
                <c:pt idx="648">
                  <c:v>629.40525558704519</c:v>
                </c:pt>
                <c:pt idx="649">
                  <c:v>619.34577610073791</c:v>
                </c:pt>
                <c:pt idx="650">
                  <c:v>609.23469804376191</c:v>
                </c:pt>
                <c:pt idx="651">
                  <c:v>599.07253189465814</c:v>
                </c:pt>
                <c:pt idx="652">
                  <c:v>588.85978709211997</c:v>
                </c:pt>
                <c:pt idx="653">
                  <c:v>578.59697197459639</c:v>
                </c:pt>
                <c:pt idx="654">
                  <c:v>568.28459372093903</c:v>
                </c:pt>
                <c:pt idx="655">
                  <c:v>557.92315829209849</c:v>
                </c:pt>
                <c:pt idx="656">
                  <c:v>547.51317037387241</c:v>
                </c:pt>
                <c:pt idx="657">
                  <c:v>537.05513332070825</c:v>
                </c:pt>
                <c:pt idx="658">
                  <c:v>526.54954910056426</c:v>
                </c:pt>
                <c:pt idx="659">
                  <c:v>515.99691824082959</c:v>
                </c:pt>
                <c:pt idx="660">
                  <c:v>505.3977397753049</c:v>
                </c:pt>
                <c:pt idx="661">
                  <c:v>494.75251119224538</c:v>
                </c:pt>
                <c:pt idx="662">
                  <c:v>484.06172838346527</c:v>
                </c:pt>
                <c:pt idx="663">
                  <c:v>473.32588559450471</c:v>
                </c:pt>
                <c:pt idx="664">
                  <c:v>462.54547537585825</c:v>
                </c:pt>
                <c:pt idx="665">
                  <c:v>451.72098853526313</c:v>
                </c:pt>
                <c:pt idx="666">
                  <c:v>440.85291409104718</c:v>
                </c:pt>
                <c:pt idx="667">
                  <c:v>429.94173922653323</c:v>
                </c:pt>
                <c:pt idx="668">
                  <c:v>418.98794924549833</c:v>
                </c:pt>
                <c:pt idx="669">
                  <c:v>407.99202752868462</c:v>
                </c:pt>
                <c:pt idx="670">
                  <c:v>396.95445549135894</c:v>
                </c:pt>
                <c:pt idx="671">
                  <c:v>385.87571254191715</c:v>
                </c:pt>
                <c:pt idx="672">
                  <c:v>374.75627604152947</c:v>
                </c:pt>
                <c:pt idx="673">
                  <c:v>363.59662126482249</c:v>
                </c:pt>
                <c:pt idx="674">
                  <c:v>352.39722136159259</c:v>
                </c:pt>
                <c:pt idx="675">
                  <c:v>341.15854731954641</c:v>
                </c:pt>
                <c:pt idx="676">
                  <c:v>329.88106792806207</c:v>
                </c:pt>
                <c:pt idx="677">
                  <c:v>318.56524974296576</c:v>
                </c:pt>
                <c:pt idx="678">
                  <c:v>307.21155705231774</c:v>
                </c:pt>
                <c:pt idx="679">
                  <c:v>295.82045184320089</c:v>
                </c:pt>
                <c:pt idx="680">
                  <c:v>284.39239376950491</c:v>
                </c:pt>
                <c:pt idx="681">
                  <c:v>272.92784012069984</c:v>
                </c:pt>
                <c:pt idx="682">
                  <c:v>261.42724579159079</c:v>
                </c:pt>
                <c:pt idx="683">
                  <c:v>249.89106325304641</c:v>
                </c:pt>
                <c:pt idx="684">
                  <c:v>238.31974252369366</c:v>
                </c:pt>
                <c:pt idx="685">
                  <c:v>226.71373114257014</c:v>
                </c:pt>
                <c:pt idx="686">
                  <c:v>215.07347414272584</c:v>
                </c:pt>
                <c:pt idx="687">
                  <c:v>203.39941402576582</c:v>
                </c:pt>
                <c:pt idx="688">
                  <c:v>191.69199073732463</c:v>
                </c:pt>
                <c:pt idx="689">
                  <c:v>179.95164164346374</c:v>
                </c:pt>
                <c:pt idx="690">
                  <c:v>168.17880150798243</c:v>
                </c:pt>
                <c:pt idx="691">
                  <c:v>156.37390247063294</c:v>
                </c:pt>
                <c:pt idx="692">
                  <c:v>144.53737402622997</c:v>
                </c:pt>
                <c:pt idx="693">
                  <c:v>132.66964300464488</c:v>
                </c:pt>
                <c:pt idx="694">
                  <c:v>120.77113355167458</c:v>
                </c:pt>
                <c:pt idx="695">
                  <c:v>108.84226711077484</c:v>
                </c:pt>
                <c:pt idx="696">
                  <c:v>96.883462405647876</c:v>
                </c:pt>
                <c:pt idx="697">
                  <c:v>84.895135423673707</c:v>
                </c:pt>
                <c:pt idx="698">
                  <c:v>72.87769940017472</c:v>
                </c:pt>
                <c:pt idx="699">
                  <c:v>60.8315648035028</c:v>
                </c:pt>
                <c:pt idx="700">
                  <c:v>48.757139320938151</c:v>
                </c:pt>
                <c:pt idx="701">
                  <c:v>36.654827845389001</c:v>
                </c:pt>
                <c:pt idx="702">
                  <c:v>24.525032462881157</c:v>
                </c:pt>
                <c:pt idx="703">
                  <c:v>12.368152440826327</c:v>
                </c:pt>
                <c:pt idx="704">
                  <c:v>0.18458421705803296</c:v>
                </c:pt>
                <c:pt idx="705">
                  <c:v>-12.025278610376066</c:v>
                </c:pt>
                <c:pt idx="706">
                  <c:v>-12.037501535316006</c:v>
                </c:pt>
                <c:pt idx="707">
                  <c:v>-12.049724485964946</c:v>
                </c:pt>
                <c:pt idx="708">
                  <c:v>-12.061947462322502</c:v>
                </c:pt>
                <c:pt idx="709">
                  <c:v>-12.074170464388288</c:v>
                </c:pt>
                <c:pt idx="710">
                  <c:v>-12.086393492161919</c:v>
                </c:pt>
                <c:pt idx="711">
                  <c:v>-12.098616545643008</c:v>
                </c:pt>
                <c:pt idx="712">
                  <c:v>-12.11083962483117</c:v>
                </c:pt>
                <c:pt idx="713">
                  <c:v>-12.123062729726019</c:v>
                </c:pt>
                <c:pt idx="714">
                  <c:v>-12.135285860327171</c:v>
                </c:pt>
                <c:pt idx="715">
                  <c:v>-12.147509016634238</c:v>
                </c:pt>
                <c:pt idx="716">
                  <c:v>-12.159732198646838</c:v>
                </c:pt>
                <c:pt idx="717">
                  <c:v>-12.171955406364582</c:v>
                </c:pt>
                <c:pt idx="718">
                  <c:v>-12.184178639787085</c:v>
                </c:pt>
                <c:pt idx="719">
                  <c:v>-12.196401898913962</c:v>
                </c:pt>
                <c:pt idx="720">
                  <c:v>-12.208625183744827</c:v>
                </c:pt>
                <c:pt idx="721">
                  <c:v>-12.220848494279295</c:v>
                </c:pt>
                <c:pt idx="722">
                  <c:v>-12.23307183051698</c:v>
                </c:pt>
                <c:pt idx="723">
                  <c:v>-12.245295192457498</c:v>
                </c:pt>
                <c:pt idx="724">
                  <c:v>-12.257518580100461</c:v>
                </c:pt>
                <c:pt idx="725">
                  <c:v>-12.269741993445486</c:v>
                </c:pt>
                <c:pt idx="726">
                  <c:v>-12.281965432492184</c:v>
                </c:pt>
                <c:pt idx="727">
                  <c:v>-12.294188897240172</c:v>
                </c:pt>
                <c:pt idx="728">
                  <c:v>-12.306412387689063</c:v>
                </c:pt>
                <c:pt idx="729">
                  <c:v>-12.318635903838473</c:v>
                </c:pt>
                <c:pt idx="730">
                  <c:v>-12.330859445688017</c:v>
                </c:pt>
                <c:pt idx="731">
                  <c:v>-12.343083013237306</c:v>
                </c:pt>
                <c:pt idx="732">
                  <c:v>-12.355306606485957</c:v>
                </c:pt>
                <c:pt idx="733">
                  <c:v>-12.367530225433585</c:v>
                </c:pt>
                <c:pt idx="734">
                  <c:v>-12.379753870079803</c:v>
                </c:pt>
                <c:pt idx="735">
                  <c:v>-12.391977540424225</c:v>
                </c:pt>
                <c:pt idx="736">
                  <c:v>-12.404201236466468</c:v>
                </c:pt>
                <c:pt idx="737">
                  <c:v>-12.416424958206145</c:v>
                </c:pt>
                <c:pt idx="738">
                  <c:v>-12.428648705642869</c:v>
                </c:pt>
                <c:pt idx="739">
                  <c:v>-12.440872478776257</c:v>
                </c:pt>
                <c:pt idx="740">
                  <c:v>-12.453096277605923</c:v>
                </c:pt>
                <c:pt idx="741">
                  <c:v>-12.46532010213148</c:v>
                </c:pt>
                <c:pt idx="742">
                  <c:v>-12.477543952352544</c:v>
                </c:pt>
                <c:pt idx="743">
                  <c:v>-12.489767828268729</c:v>
                </c:pt>
                <c:pt idx="744">
                  <c:v>-12.501991729879649</c:v>
                </c:pt>
                <c:pt idx="745">
                  <c:v>-12.514215657184918</c:v>
                </c:pt>
                <c:pt idx="746">
                  <c:v>-12.526439610184152</c:v>
                </c:pt>
                <c:pt idx="747">
                  <c:v>-12.538663588876965</c:v>
                </c:pt>
                <c:pt idx="748">
                  <c:v>-12.550887593262971</c:v>
                </c:pt>
                <c:pt idx="749">
                  <c:v>-12.563111623341785</c:v>
                </c:pt>
                <c:pt idx="750">
                  <c:v>-12.575335679113021</c:v>
                </c:pt>
                <c:pt idx="751">
                  <c:v>-12.587559760576294</c:v>
                </c:pt>
                <c:pt idx="752">
                  <c:v>-12.599783867731217</c:v>
                </c:pt>
                <c:pt idx="753">
                  <c:v>-12.612008000577406</c:v>
                </c:pt>
                <c:pt idx="754">
                  <c:v>-12.624232159114475</c:v>
                </c:pt>
                <c:pt idx="755">
                  <c:v>-12.63645634334204</c:v>
                </c:pt>
                <c:pt idx="756">
                  <c:v>-12.648680553259714</c:v>
                </c:pt>
                <c:pt idx="757">
                  <c:v>-12.660904788867112</c:v>
                </c:pt>
                <c:pt idx="758">
                  <c:v>-12.673129050163849</c:v>
                </c:pt>
                <c:pt idx="759">
                  <c:v>-12.685353337149539</c:v>
                </c:pt>
                <c:pt idx="760">
                  <c:v>-12.697577649823796</c:v>
                </c:pt>
                <c:pt idx="761">
                  <c:v>-12.709801988186234</c:v>
                </c:pt>
                <c:pt idx="762">
                  <c:v>-12.722026352236469</c:v>
                </c:pt>
                <c:pt idx="763">
                  <c:v>-12.734250741974115</c:v>
                </c:pt>
                <c:pt idx="764">
                  <c:v>-12.746475157398788</c:v>
                </c:pt>
                <c:pt idx="765">
                  <c:v>-12.7586995985101</c:v>
                </c:pt>
                <c:pt idx="766">
                  <c:v>-12.770924065307668</c:v>
                </c:pt>
                <c:pt idx="767">
                  <c:v>-12.783148557791105</c:v>
                </c:pt>
                <c:pt idx="768">
                  <c:v>-12.795373075960025</c:v>
                </c:pt>
                <c:pt idx="769">
                  <c:v>-12.807597619814045</c:v>
                </c:pt>
                <c:pt idx="770">
                  <c:v>-12.819822189352777</c:v>
                </c:pt>
                <c:pt idx="771">
                  <c:v>-12.832046784575837</c:v>
                </c:pt>
                <c:pt idx="772">
                  <c:v>-12.844271405482839</c:v>
                </c:pt>
                <c:pt idx="773">
                  <c:v>-12.856496052073398</c:v>
                </c:pt>
                <c:pt idx="774">
                  <c:v>-12.868720724347128</c:v>
                </c:pt>
                <c:pt idx="775">
                  <c:v>-12.880945422303643</c:v>
                </c:pt>
                <c:pt idx="776">
                  <c:v>-12.893170145942559</c:v>
                </c:pt>
                <c:pt idx="777">
                  <c:v>-12.905394895263489</c:v>
                </c:pt>
                <c:pt idx="778">
                  <c:v>-12.917619670266049</c:v>
                </c:pt>
                <c:pt idx="779">
                  <c:v>-12.929844470949853</c:v>
                </c:pt>
                <c:pt idx="780">
                  <c:v>-12.942069297314516</c:v>
                </c:pt>
                <c:pt idx="781">
                  <c:v>-12.954294149359653</c:v>
                </c:pt>
                <c:pt idx="782">
                  <c:v>-12.966519027084876</c:v>
                </c:pt>
                <c:pt idx="783">
                  <c:v>-12.978743930489804</c:v>
                </c:pt>
                <c:pt idx="784">
                  <c:v>-12.990968859574048</c:v>
                </c:pt>
                <c:pt idx="785">
                  <c:v>-13.003193814337225</c:v>
                </c:pt>
                <c:pt idx="786">
                  <c:v>-13.015418794778947</c:v>
                </c:pt>
                <c:pt idx="787">
                  <c:v>-13.027643800898831</c:v>
                </c:pt>
                <c:pt idx="788">
                  <c:v>-13.03986883269649</c:v>
                </c:pt>
                <c:pt idx="789">
                  <c:v>-13.052093890171539</c:v>
                </c:pt>
                <c:pt idx="790">
                  <c:v>-13.064318973323592</c:v>
                </c:pt>
                <c:pt idx="791">
                  <c:v>-13.076544082152266</c:v>
                </c:pt>
                <c:pt idx="792">
                  <c:v>-13.088769216657173</c:v>
                </c:pt>
                <c:pt idx="793">
                  <c:v>-13.10099437683793</c:v>
                </c:pt>
                <c:pt idx="794">
                  <c:v>-13.11321956269415</c:v>
                </c:pt>
                <c:pt idx="795">
                  <c:v>-13.125444774225448</c:v>
                </c:pt>
                <c:pt idx="796">
                  <c:v>-13.137670011431439</c:v>
                </c:pt>
                <c:pt idx="797">
                  <c:v>-13.149895274311737</c:v>
                </c:pt>
                <c:pt idx="798">
                  <c:v>-13.162120562865956</c:v>
                </c:pt>
                <c:pt idx="799">
                  <c:v>-13.174345877093712</c:v>
                </c:pt>
                <c:pt idx="800">
                  <c:v>-13.186571216994619</c:v>
                </c:pt>
                <c:pt idx="801">
                  <c:v>-13.19879658256829</c:v>
                </c:pt>
                <c:pt idx="802">
                  <c:v>-13.211021973814344</c:v>
                </c:pt>
                <c:pt idx="803">
                  <c:v>-13.223247390732391</c:v>
                </c:pt>
                <c:pt idx="804">
                  <c:v>-13.235472833322049</c:v>
                </c:pt>
                <c:pt idx="805">
                  <c:v>-13.247698301582931</c:v>
                </c:pt>
                <c:pt idx="806">
                  <c:v>-13.259923795514652</c:v>
                </c:pt>
                <c:pt idx="807">
                  <c:v>-13.272149315116827</c:v>
                </c:pt>
                <c:pt idx="808">
                  <c:v>-13.284374860389072</c:v>
                </c:pt>
                <c:pt idx="809">
                  <c:v>-13.296600431330999</c:v>
                </c:pt>
                <c:pt idx="810">
                  <c:v>-13.308826027942224</c:v>
                </c:pt>
                <c:pt idx="811">
                  <c:v>-13.321051650222362</c:v>
                </c:pt>
                <c:pt idx="812">
                  <c:v>-13.333277298171026</c:v>
                </c:pt>
                <c:pt idx="813">
                  <c:v>-13.345502971787832</c:v>
                </c:pt>
                <c:pt idx="814">
                  <c:v>-13.357728671072396</c:v>
                </c:pt>
                <c:pt idx="815">
                  <c:v>-13.36995439602433</c:v>
                </c:pt>
                <c:pt idx="816">
                  <c:v>-13.382180146643249</c:v>
                </c:pt>
                <c:pt idx="817">
                  <c:v>-13.394405922928769</c:v>
                </c:pt>
                <c:pt idx="818">
                  <c:v>-13.406631724880505</c:v>
                </c:pt>
                <c:pt idx="819">
                  <c:v>-13.418857552498071</c:v>
                </c:pt>
                <c:pt idx="820">
                  <c:v>-13.431083405781083</c:v>
                </c:pt>
                <c:pt idx="821">
                  <c:v>-13.443309284729153</c:v>
                </c:pt>
                <c:pt idx="822">
                  <c:v>-13.455535189341898</c:v>
                </c:pt>
                <c:pt idx="823">
                  <c:v>-13.467761119618931</c:v>
                </c:pt>
                <c:pt idx="824">
                  <c:v>-13.479987075559867</c:v>
                </c:pt>
                <c:pt idx="825">
                  <c:v>-13.492213057164323</c:v>
                </c:pt>
                <c:pt idx="826">
                  <c:v>-13.50443906443191</c:v>
                </c:pt>
                <c:pt idx="827">
                  <c:v>-13.516665097362246</c:v>
                </c:pt>
                <c:pt idx="828">
                  <c:v>-13.528891155954943</c:v>
                </c:pt>
                <c:pt idx="829">
                  <c:v>-13.541117240209617</c:v>
                </c:pt>
                <c:pt idx="830">
                  <c:v>-13.553343350125884</c:v>
                </c:pt>
                <c:pt idx="831">
                  <c:v>-13.565569485703357</c:v>
                </c:pt>
                <c:pt idx="832">
                  <c:v>-13.577795646941652</c:v>
                </c:pt>
                <c:pt idx="833">
                  <c:v>-13.590021833840384</c:v>
                </c:pt>
                <c:pt idx="834">
                  <c:v>-13.602248046399165</c:v>
                </c:pt>
                <c:pt idx="835">
                  <c:v>-13.614474284617613</c:v>
                </c:pt>
                <c:pt idx="836">
                  <c:v>-13.626700548495341</c:v>
                </c:pt>
                <c:pt idx="837">
                  <c:v>-13.638926838031963</c:v>
                </c:pt>
                <c:pt idx="838">
                  <c:v>-13.651153153227096</c:v>
                </c:pt>
                <c:pt idx="839">
                  <c:v>-13.663379494080353</c:v>
                </c:pt>
                <c:pt idx="840">
                  <c:v>-13.67560586059135</c:v>
                </c:pt>
                <c:pt idx="841">
                  <c:v>-13.687832252759701</c:v>
                </c:pt>
                <c:pt idx="842">
                  <c:v>-13.700058670585021</c:v>
                </c:pt>
                <c:pt idx="843">
                  <c:v>-13.712285114066924</c:v>
                </c:pt>
                <c:pt idx="844">
                  <c:v>-13.724511583205027</c:v>
                </c:pt>
                <c:pt idx="845">
                  <c:v>-13.736738077998941</c:v>
                </c:pt>
                <c:pt idx="846">
                  <c:v>-13.748964598448284</c:v>
                </c:pt>
                <c:pt idx="847">
                  <c:v>-13.76119114455267</c:v>
                </c:pt>
                <c:pt idx="848">
                  <c:v>-13.773417716311714</c:v>
                </c:pt>
                <c:pt idx="849">
                  <c:v>-13.78564431372503</c:v>
                </c:pt>
                <c:pt idx="850">
                  <c:v>-13.797870936792233</c:v>
                </c:pt>
                <c:pt idx="851">
                  <c:v>-13.810097585512938</c:v>
                </c:pt>
                <c:pt idx="852">
                  <c:v>-13.822324259886761</c:v>
                </c:pt>
                <c:pt idx="853">
                  <c:v>-13.834550959913315</c:v>
                </c:pt>
                <c:pt idx="854">
                  <c:v>-13.846777685592215</c:v>
                </c:pt>
                <c:pt idx="855">
                  <c:v>-13.859004436923076</c:v>
                </c:pt>
                <c:pt idx="856">
                  <c:v>-13.871231213905514</c:v>
                </c:pt>
                <c:pt idx="857">
                  <c:v>-13.883458016539141</c:v>
                </c:pt>
                <c:pt idx="858">
                  <c:v>-13.895684844823574</c:v>
                </c:pt>
                <c:pt idx="859">
                  <c:v>-13.907911698758427</c:v>
                </c:pt>
                <c:pt idx="860">
                  <c:v>-13.920138578343316</c:v>
                </c:pt>
                <c:pt idx="861">
                  <c:v>-13.932365483577854</c:v>
                </c:pt>
                <c:pt idx="862">
                  <c:v>-13.944592414461658</c:v>
                </c:pt>
                <c:pt idx="863">
                  <c:v>-13.95681937099434</c:v>
                </c:pt>
                <c:pt idx="864">
                  <c:v>-13.969046353175518</c:v>
                </c:pt>
                <c:pt idx="865">
                  <c:v>-13.981273361004805</c:v>
                </c:pt>
                <c:pt idx="866">
                  <c:v>-13.993500394481815</c:v>
                </c:pt>
                <c:pt idx="867">
                  <c:v>-14.005727453606164</c:v>
                </c:pt>
                <c:pt idx="868">
                  <c:v>-14.017954538377468</c:v>
                </c:pt>
                <c:pt idx="869">
                  <c:v>-14.030181648795342</c:v>
                </c:pt>
                <c:pt idx="870">
                  <c:v>-14.042408784859397</c:v>
                </c:pt>
                <c:pt idx="871">
                  <c:v>-14.054635946569251</c:v>
                </c:pt>
                <c:pt idx="872">
                  <c:v>-14.066863133924519</c:v>
                </c:pt>
                <c:pt idx="873">
                  <c:v>-14.079090346924815</c:v>
                </c:pt>
                <c:pt idx="874">
                  <c:v>-14.091317585569753</c:v>
                </c:pt>
                <c:pt idx="875">
                  <c:v>-14.103544849858949</c:v>
                </c:pt>
                <c:pt idx="876">
                  <c:v>-14.115772139792018</c:v>
                </c:pt>
                <c:pt idx="877">
                  <c:v>-14.127999455368574</c:v>
                </c:pt>
                <c:pt idx="878">
                  <c:v>-14.140226796588234</c:v>
                </c:pt>
                <c:pt idx="879">
                  <c:v>-14.15245416345061</c:v>
                </c:pt>
                <c:pt idx="880">
                  <c:v>-14.164681555955319</c:v>
                </c:pt>
                <c:pt idx="881">
                  <c:v>-14.176908974101975</c:v>
                </c:pt>
                <c:pt idx="882">
                  <c:v>-14.189136417890193</c:v>
                </c:pt>
                <c:pt idx="883">
                  <c:v>-14.201363887319587</c:v>
                </c:pt>
                <c:pt idx="884">
                  <c:v>-14.213591382389772</c:v>
                </c:pt>
                <c:pt idx="885">
                  <c:v>-14.225818903100365</c:v>
                </c:pt>
                <c:pt idx="886">
                  <c:v>-14.238046449450978</c:v>
                </c:pt>
                <c:pt idx="887">
                  <c:v>-14.250274021441228</c:v>
                </c:pt>
                <c:pt idx="888">
                  <c:v>-14.262501619070729</c:v>
                </c:pt>
                <c:pt idx="889">
                  <c:v>-14.274729242339097</c:v>
                </c:pt>
                <c:pt idx="890">
                  <c:v>-14.286956891245946</c:v>
                </c:pt>
                <c:pt idx="891">
                  <c:v>-14.29918456579089</c:v>
                </c:pt>
                <c:pt idx="892">
                  <c:v>-14.311412265973546</c:v>
                </c:pt>
                <c:pt idx="893">
                  <c:v>-14.323639991793527</c:v>
                </c:pt>
                <c:pt idx="894">
                  <c:v>-14.335867743250448</c:v>
                </c:pt>
                <c:pt idx="895">
                  <c:v>-14.348095520343925</c:v>
                </c:pt>
                <c:pt idx="896">
                  <c:v>-14.360323323073573</c:v>
                </c:pt>
                <c:pt idx="897">
                  <c:v>-14.372551151439005</c:v>
                </c:pt>
                <c:pt idx="898">
                  <c:v>-14.384779005439839</c:v>
                </c:pt>
                <c:pt idx="899">
                  <c:v>-14.397006885075688</c:v>
                </c:pt>
                <c:pt idx="900">
                  <c:v>-14.409234790346167</c:v>
                </c:pt>
                <c:pt idx="901">
                  <c:v>-14.421462721250892</c:v>
                </c:pt>
                <c:pt idx="902">
                  <c:v>-14.433690677789476</c:v>
                </c:pt>
                <c:pt idx="903">
                  <c:v>-14.445918659961535</c:v>
                </c:pt>
                <c:pt idx="904">
                  <c:v>-14.458146667766684</c:v>
                </c:pt>
                <c:pt idx="905">
                  <c:v>-14.470374701204538</c:v>
                </c:pt>
                <c:pt idx="906">
                  <c:v>-14.482602760274712</c:v>
                </c:pt>
                <c:pt idx="907">
                  <c:v>-14.494830844976821</c:v>
                </c:pt>
                <c:pt idx="908">
                  <c:v>-14.50705895531048</c:v>
                </c:pt>
                <c:pt idx="909">
                  <c:v>-14.519287091275304</c:v>
                </c:pt>
                <c:pt idx="910">
                  <c:v>-14.531515252870907</c:v>
                </c:pt>
                <c:pt idx="911">
                  <c:v>-14.543743440096904</c:v>
                </c:pt>
                <c:pt idx="912">
                  <c:v>-14.555971652952911</c:v>
                </c:pt>
                <c:pt idx="913">
                  <c:v>-14.568199891438542</c:v>
                </c:pt>
                <c:pt idx="914">
                  <c:v>-14.580428155553413</c:v>
                </c:pt>
                <c:pt idx="915">
                  <c:v>-14.592656445297139</c:v>
                </c:pt>
                <c:pt idx="916">
                  <c:v>-14.604884760669336</c:v>
                </c:pt>
                <c:pt idx="917">
                  <c:v>-14.617113101669615</c:v>
                </c:pt>
                <c:pt idx="918">
                  <c:v>-14.629341468297595</c:v>
                </c:pt>
                <c:pt idx="919">
                  <c:v>-14.641569860552888</c:v>
                </c:pt>
                <c:pt idx="920">
                  <c:v>-14.653798278435112</c:v>
                </c:pt>
                <c:pt idx="921">
                  <c:v>-14.666026721943879</c:v>
                </c:pt>
                <c:pt idx="922">
                  <c:v>-14.678255191078806</c:v>
                </c:pt>
                <c:pt idx="923">
                  <c:v>-14.690483685839508</c:v>
                </c:pt>
                <c:pt idx="924">
                  <c:v>-14.702712206225598</c:v>
                </c:pt>
                <c:pt idx="925">
                  <c:v>-14.714940752236693</c:v>
                </c:pt>
                <c:pt idx="926">
                  <c:v>-14.727169323872408</c:v>
                </c:pt>
                <c:pt idx="927">
                  <c:v>-14.739397921132356</c:v>
                </c:pt>
                <c:pt idx="928">
                  <c:v>-14.751626544016155</c:v>
                </c:pt>
                <c:pt idx="929">
                  <c:v>-14.763855192523417</c:v>
                </c:pt>
                <c:pt idx="930">
                  <c:v>-14.77608386665376</c:v>
                </c:pt>
                <c:pt idx="931">
                  <c:v>-14.788312566406796</c:v>
                </c:pt>
                <c:pt idx="932">
                  <c:v>-14.800541291782142</c:v>
                </c:pt>
                <c:pt idx="933">
                  <c:v>-14.812770042779412</c:v>
                </c:pt>
                <c:pt idx="934">
                  <c:v>-14.824998819398223</c:v>
                </c:pt>
                <c:pt idx="935">
                  <c:v>-14.837227621638188</c:v>
                </c:pt>
                <c:pt idx="936">
                  <c:v>-14.849456449498923</c:v>
                </c:pt>
                <c:pt idx="937">
                  <c:v>-14.861685302980042</c:v>
                </c:pt>
                <c:pt idx="938">
                  <c:v>-14.873914182081162</c:v>
                </c:pt>
                <c:pt idx="939">
                  <c:v>-14.886143086801896</c:v>
                </c:pt>
                <c:pt idx="940">
                  <c:v>-14.89837201714186</c:v>
                </c:pt>
                <c:pt idx="941">
                  <c:v>-14.910600973100667</c:v>
                </c:pt>
                <c:pt idx="942">
                  <c:v>-14.922829954677935</c:v>
                </c:pt>
                <c:pt idx="943">
                  <c:v>-14.935058961873278</c:v>
                </c:pt>
                <c:pt idx="944">
                  <c:v>-14.947287994686311</c:v>
                </c:pt>
                <c:pt idx="945">
                  <c:v>-14.959517053116649</c:v>
                </c:pt>
                <c:pt idx="946">
                  <c:v>-14.971746137163906</c:v>
                </c:pt>
                <c:pt idx="947">
                  <c:v>-14.983975246827701</c:v>
                </c:pt>
                <c:pt idx="948">
                  <c:v>-14.996204382107644</c:v>
                </c:pt>
                <c:pt idx="949">
                  <c:v>-15.008433543003353</c:v>
                </c:pt>
                <c:pt idx="950">
                  <c:v>-15.020662729514441</c:v>
                </c:pt>
                <c:pt idx="951">
                  <c:v>-15.032891941640527</c:v>
                </c:pt>
                <c:pt idx="952">
                  <c:v>-15.045121179381223</c:v>
                </c:pt>
                <c:pt idx="953">
                  <c:v>-15.057350442736144</c:v>
                </c:pt>
                <c:pt idx="954">
                  <c:v>-15.069579731704906</c:v>
                </c:pt>
                <c:pt idx="955">
                  <c:v>-15.081809046287123</c:v>
                </c:pt>
                <c:pt idx="956">
                  <c:v>-15.094038386482412</c:v>
                </c:pt>
                <c:pt idx="957">
                  <c:v>-15.106267752290385</c:v>
                </c:pt>
                <c:pt idx="958">
                  <c:v>-15.118497143710661</c:v>
                </c:pt>
                <c:pt idx="959">
                  <c:v>-15.130726560742852</c:v>
                </c:pt>
                <c:pt idx="960">
                  <c:v>-15.142956003386574</c:v>
                </c:pt>
                <c:pt idx="961">
                  <c:v>-15.155185471641444</c:v>
                </c:pt>
                <c:pt idx="962">
                  <c:v>-15.167414965507074</c:v>
                </c:pt>
                <c:pt idx="963">
                  <c:v>-15.179644484983081</c:v>
                </c:pt>
                <c:pt idx="964">
                  <c:v>-15.19187403006908</c:v>
                </c:pt>
                <c:pt idx="965">
                  <c:v>-15.204103600764686</c:v>
                </c:pt>
                <c:pt idx="966">
                  <c:v>-15.216333197069513</c:v>
                </c:pt>
                <c:pt idx="967">
                  <c:v>-15.228562818983178</c:v>
                </c:pt>
                <c:pt idx="968">
                  <c:v>-15.240792466505296</c:v>
                </c:pt>
                <c:pt idx="969">
                  <c:v>-15.25302213963548</c:v>
                </c:pt>
                <c:pt idx="970">
                  <c:v>-15.265251838373347</c:v>
                </c:pt>
                <c:pt idx="971">
                  <c:v>-15.27748156271851</c:v>
                </c:pt>
                <c:pt idx="972">
                  <c:v>-15.289711312670587</c:v>
                </c:pt>
                <c:pt idx="973">
                  <c:v>-15.30194108822919</c:v>
                </c:pt>
                <c:pt idx="974">
                  <c:v>-15.314170889393937</c:v>
                </c:pt>
                <c:pt idx="975">
                  <c:v>-15.326400716164443</c:v>
                </c:pt>
                <c:pt idx="976">
                  <c:v>-15.338630568540321</c:v>
                </c:pt>
                <c:pt idx="977">
                  <c:v>-15.350860446521187</c:v>
                </c:pt>
                <c:pt idx="978">
                  <c:v>-15.363090350106658</c:v>
                </c:pt>
                <c:pt idx="979">
                  <c:v>-15.375320279296348</c:v>
                </c:pt>
                <c:pt idx="980">
                  <c:v>-15.387550234089872</c:v>
                </c:pt>
                <c:pt idx="981">
                  <c:v>-15.399780214486844</c:v>
                </c:pt>
                <c:pt idx="982">
                  <c:v>-15.412010220486881</c:v>
                </c:pt>
                <c:pt idx="983">
                  <c:v>-15.424240252089596</c:v>
                </c:pt>
                <c:pt idx="984">
                  <c:v>-15.436470309294608</c:v>
                </c:pt>
                <c:pt idx="985">
                  <c:v>-15.448700392101527</c:v>
                </c:pt>
                <c:pt idx="986">
                  <c:v>-15.460930500509972</c:v>
                </c:pt>
                <c:pt idx="987">
                  <c:v>-15.473160634519557</c:v>
                </c:pt>
                <c:pt idx="988">
                  <c:v>-15.485390794129897</c:v>
                </c:pt>
                <c:pt idx="989">
                  <c:v>-15.497620979340608</c:v>
                </c:pt>
                <c:pt idx="990">
                  <c:v>-15.509851190151304</c:v>
                </c:pt>
                <c:pt idx="991">
                  <c:v>-15.5220814265616</c:v>
                </c:pt>
                <c:pt idx="992">
                  <c:v>-15.534311688571114</c:v>
                </c:pt>
                <c:pt idx="993">
                  <c:v>-15.546541976179459</c:v>
                </c:pt>
                <c:pt idx="994">
                  <c:v>-15.558772289386249</c:v>
                </c:pt>
                <c:pt idx="995">
                  <c:v>-15.571002628191101</c:v>
                </c:pt>
                <c:pt idx="996">
                  <c:v>-15.583232992593629</c:v>
                </c:pt>
                <c:pt idx="997">
                  <c:v>-15.595463382593451</c:v>
                </c:pt>
                <c:pt idx="998">
                  <c:v>-15.607693798190178</c:v>
                </c:pt>
                <c:pt idx="999">
                  <c:v>-15.61992423938343</c:v>
                </c:pt>
                <c:pt idx="1000">
                  <c:v>-15.632154706172818</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Calculs!$K$4:$K$1004</c:f>
              <c:numCache>
                <c:formatCode>0.00</c:formatCode>
                <c:ptCount val="1001"/>
                <c:pt idx="0">
                  <c:v>0</c:v>
                </c:pt>
                <c:pt idx="1">
                  <c:v>0</c:v>
                </c:pt>
                <c:pt idx="2">
                  <c:v>9.5006038703371017E-4</c:v>
                </c:pt>
                <c:pt idx="3">
                  <c:v>4.7513297467753181E-3</c:v>
                </c:pt>
                <c:pt idx="4">
                  <c:v>1.3306762521490743E-2</c:v>
                </c:pt>
                <c:pt idx="5">
                  <c:v>2.8521137522983631E-2</c:v>
                </c:pt>
                <c:pt idx="6">
                  <c:v>5.1819736546057732E-2</c:v>
                </c:pt>
                <c:pt idx="7">
                  <c:v>8.3665883561714532E-2</c:v>
                </c:pt>
                <c:pt idx="8">
                  <c:v>0.12404144231006009</c:v>
                </c:pt>
                <c:pt idx="9">
                  <c:v>0.17292818520297593</c:v>
                </c:pt>
                <c:pt idx="10">
                  <c:v>0.23030779366396986</c:v>
                </c:pt>
                <c:pt idx="11">
                  <c:v>0.29616185847144672</c:v>
                </c:pt>
                <c:pt idx="12">
                  <c:v>0.37047188010537097</c:v>
                </c:pt>
                <c:pt idx="13">
                  <c:v>0.45321926909729321</c:v>
                </c:pt>
                <c:pt idx="14">
                  <c:v>0.54438534638371272</c:v>
                </c:pt>
                <c:pt idx="15">
                  <c:v>0.64395134366274687</c:v>
                </c:pt>
                <c:pt idx="16">
                  <c:v>0.75189840375407924</c:v>
                </c:pt>
                <c:pt idx="17">
                  <c:v>0.86820758096215633</c:v>
                </c:pt>
                <c:pt idx="18">
                  <c:v>0.99285984144260464</c:v>
                </c:pt>
                <c:pt idx="19">
                  <c:v>1.1258360635718376</c:v>
                </c:pt>
                <c:pt idx="20">
                  <c:v>1.2671170383198229</c:v>
                </c:pt>
                <c:pt idx="21">
                  <c:v>1.4166834696259791</c:v>
                </c:pt>
                <c:pt idx="22">
                  <c:v>1.574515974778173</c:v>
                </c:pt>
                <c:pt idx="23">
                  <c:v>1.7405950847947842</c:v>
                </c:pt>
                <c:pt idx="24">
                  <c:v>1.9149012448098093</c:v>
                </c:pt>
                <c:pt idx="25">
                  <c:v>2.0974148144609712</c:v>
                </c:pt>
                <c:pt idx="26">
                  <c:v>2.2881160682808042</c:v>
                </c:pt>
                <c:pt idx="27">
                  <c:v>2.4869851960906821</c:v>
                </c:pt>
                <c:pt idx="28">
                  <c:v>2.6940023033977605</c:v>
                </c:pt>
                <c:pt idx="29">
                  <c:v>2.9091474117947933</c:v>
                </c:pt>
                <c:pt idx="30">
                  <c:v>3.1324004593628021</c:v>
                </c:pt>
                <c:pt idx="31">
                  <c:v>3.3637413010765553</c:v>
                </c:pt>
                <c:pt idx="32">
                  <c:v>3.6031497092128326</c:v>
                </c:pt>
                <c:pt idx="33">
                  <c:v>3.8506053737614359</c:v>
                </c:pt>
                <c:pt idx="34">
                  <c:v>4.1060879028389161</c:v>
                </c:pt>
                <c:pt idx="35">
                  <c:v>4.3695620259540258</c:v>
                </c:pt>
                <c:pt idx="36">
                  <c:v>4.6409919044523926</c:v>
                </c:pt>
                <c:pt idx="37">
                  <c:v>4.9203559349451567</c:v>
                </c:pt>
                <c:pt idx="38">
                  <c:v>5.2076324522415485</c:v>
                </c:pt>
                <c:pt idx="39">
                  <c:v>5.5027997358663843</c:v>
                </c:pt>
                <c:pt idx="40">
                  <c:v>5.8058360093596226</c:v>
                </c:pt>
                <c:pt idx="41">
                  <c:v>6.1167194396633837</c:v>
                </c:pt>
                <c:pt idx="42">
                  <c:v>6.4354281365878911</c:v>
                </c:pt>
                <c:pt idx="43">
                  <c:v>6.7619401523488696</c:v>
                </c:pt>
                <c:pt idx="44">
                  <c:v>7.0962334811697954</c:v>
                </c:pt>
                <c:pt idx="45">
                  <c:v>7.4382860589431976</c:v>
                </c:pt>
                <c:pt idx="46">
                  <c:v>7.7880757629458435</c:v>
                </c:pt>
                <c:pt idx="47">
                  <c:v>8.1455804116032215</c:v>
                </c:pt>
                <c:pt idx="48">
                  <c:v>8.5107777642992399</c:v>
                </c:pt>
                <c:pt idx="49">
                  <c:v>8.8836455212274767</c:v>
                </c:pt>
                <c:pt idx="50">
                  <c:v>9.2641613232807103</c:v>
                </c:pt>
                <c:pt idx="51">
                  <c:v>9.6523052828524705</c:v>
                </c:pt>
                <c:pt idx="52">
                  <c:v>10.048062517617865</c:v>
                </c:pt>
                <c:pt idx="53">
                  <c:v>10.451420623661392</c:v>
                </c:pt>
                <c:pt idx="54">
                  <c:v>10.862367145585276</c:v>
                </c:pt>
                <c:pt idx="55">
                  <c:v>11.280889576348079</c:v>
                </c:pt>
                <c:pt idx="56">
                  <c:v>11.70697535712484</c:v>
                </c:pt>
                <c:pt idx="57">
                  <c:v>12.140611877187403</c:v>
                </c:pt>
                <c:pt idx="58">
                  <c:v>12.581786473803653</c:v>
                </c:pt>
                <c:pt idx="59">
                  <c:v>13.030486432154513</c:v>
                </c:pt>
                <c:pt idx="60">
                  <c:v>13.486698985267664</c:v>
                </c:pt>
                <c:pt idx="61">
                  <c:v>13.950411313967003</c:v>
                </c:pt>
                <c:pt idx="62">
                  <c:v>14.421610546836947</c:v>
                </c:pt>
                <c:pt idx="63">
                  <c:v>14.900283760200766</c:v>
                </c:pt>
                <c:pt idx="64">
                  <c:v>15.386417978112181</c:v>
                </c:pt>
                <c:pt idx="65">
                  <c:v>15.880000172359521</c:v>
                </c:pt>
                <c:pt idx="66">
                  <c:v>16.381017262481791</c:v>
                </c:pt>
                <c:pt idx="67">
                  <c:v>16.889456115796044</c:v>
                </c:pt>
                <c:pt idx="68">
                  <c:v>17.405303547435494</c:v>
                </c:pt>
                <c:pt idx="69">
                  <c:v>17.92854632039786</c:v>
                </c:pt>
                <c:pt idx="70">
                  <c:v>18.459171145603428</c:v>
                </c:pt>
                <c:pt idx="71">
                  <c:v>18.997164681962399</c:v>
                </c:pt>
                <c:pt idx="72">
                  <c:v>19.542513536451104</c:v>
                </c:pt>
                <c:pt idx="73">
                  <c:v>20.095204264196656</c:v>
                </c:pt>
                <c:pt idx="74">
                  <c:v>20.655223368569718</c:v>
                </c:pt>
                <c:pt idx="75">
                  <c:v>21.222557301284986</c:v>
                </c:pt>
                <c:pt idx="76">
                  <c:v>21.797192462509106</c:v>
                </c:pt>
                <c:pt idx="77">
                  <c:v>22.379115200975683</c:v>
                </c:pt>
                <c:pt idx="78">
                  <c:v>22.968311814107128</c:v>
                </c:pt>
                <c:pt idx="79">
                  <c:v>23.564768548143036</c:v>
                </c:pt>
                <c:pt idx="80">
                  <c:v>24.168471598274866</c:v>
                </c:pt>
                <c:pt idx="81">
                  <c:v>24.779407108786678</c:v>
                </c:pt>
                <c:pt idx="82">
                  <c:v>25.397561173201673</c:v>
                </c:pt>
                <c:pt idx="83">
                  <c:v>26.022919834434365</c:v>
                </c:pt>
                <c:pt idx="84">
                  <c:v>26.655469084948141</c:v>
                </c:pt>
                <c:pt idx="85">
                  <c:v>27.295194866918035</c:v>
                </c:pt>
                <c:pt idx="86">
                  <c:v>27.942083072398532</c:v>
                </c:pt>
                <c:pt idx="87">
                  <c:v>28.596119543496222</c:v>
                </c:pt>
                <c:pt idx="88">
                  <c:v>29.257290072547146</c:v>
                </c:pt>
                <c:pt idx="89">
                  <c:v>29.92558040229866</c:v>
                </c:pt>
                <c:pt idx="90">
                  <c:v>30.6009762260957</c:v>
                </c:pt>
                <c:pt idx="91">
                  <c:v>31.283463188071259</c:v>
                </c:pt>
                <c:pt idx="92">
                  <c:v>31.973026883340996</c:v>
                </c:pt>
                <c:pt idx="93">
                  <c:v>32.669652858201786</c:v>
                </c:pt>
                <c:pt idx="94">
                  <c:v>33.373326610334125</c:v>
                </c:pt>
                <c:pt idx="95">
                  <c:v>34.084033589008293</c:v>
                </c:pt>
                <c:pt idx="96">
                  <c:v>34.801759195294075</c:v>
                </c:pt>
                <c:pt idx="97">
                  <c:v>35.526488782274043</c:v>
                </c:pt>
                <c:pt idx="98">
                  <c:v>36.2582076552602</c:v>
                </c:pt>
                <c:pt idx="99">
                  <c:v>36.996901072013948</c:v>
                </c:pt>
                <c:pt idx="100">
                  <c:v>37.742554242969234</c:v>
                </c:pt>
                <c:pt idx="101">
                  <c:v>38.495151168789782</c:v>
                </c:pt>
                <c:pt idx="102">
                  <c:v>39.254673476980166</c:v>
                </c:pt>
                <c:pt idx="103">
                  <c:v>40.021101583774183</c:v>
                </c:pt>
                <c:pt idx="104">
                  <c:v>40.794415857026443</c:v>
                </c:pt>
                <c:pt idx="105">
                  <c:v>41.574596616552512</c:v>
                </c:pt>
                <c:pt idx="106">
                  <c:v>42.36162413447169</c:v>
                </c:pt>
                <c:pt idx="107">
                  <c:v>43.155478635552406</c:v>
                </c:pt>
                <c:pt idx="108">
                  <c:v>43.956140297560047</c:v>
                </c:pt>
                <c:pt idx="109">
                  <c:v>44.763589251607236</c:v>
                </c:pt>
                <c:pt idx="110">
                  <c:v>45.577805582506386</c:v>
                </c:pt>
                <c:pt idx="111">
                  <c:v>46.398769329124505</c:v>
                </c:pt>
                <c:pt idx="112">
                  <c:v>47.226460484740159</c:v>
                </c:pt>
                <c:pt idx="113">
                  <c:v>48.060858997402498</c:v>
                </c:pt>
                <c:pt idx="114">
                  <c:v>48.901944770292317</c:v>
                </c:pt>
                <c:pt idx="115">
                  <c:v>49.749697662085019</c:v>
                </c:pt>
                <c:pt idx="116">
                  <c:v>50.604097487315443</c:v>
                </c:pt>
                <c:pt idx="117">
                  <c:v>51.465124016744504</c:v>
                </c:pt>
                <c:pt idx="118">
                  <c:v>52.332756977727541</c:v>
                </c:pt>
                <c:pt idx="119">
                  <c:v>53.206976054584359</c:v>
                </c:pt>
                <c:pt idx="120">
                  <c:v>54.087760888970827</c:v>
                </c:pt>
                <c:pt idx="121">
                  <c:v>54.975091080252028</c:v>
                </c:pt>
                <c:pt idx="122">
                  <c:v>55.868946185876922</c:v>
                </c:pt>
                <c:pt idx="123">
                  <c:v>56.769305721754371</c:v>
                </c:pt>
                <c:pt idx="124">
                  <c:v>57.676149162630566</c:v>
                </c:pt>
                <c:pt idx="125">
                  <c:v>58.589455942467737</c:v>
                </c:pt>
                <c:pt idx="126">
                  <c:v>59.509205454824126</c:v>
                </c:pt>
                <c:pt idx="127">
                  <c:v>60.435377053235158</c:v>
                </c:pt>
                <c:pt idx="128">
                  <c:v>61.367950051595713</c:v>
                </c:pt>
                <c:pt idx="129">
                  <c:v>62.306903724543574</c:v>
                </c:pt>
                <c:pt idx="130">
                  <c:v>63.252217307843821</c:v>
                </c:pt>
                <c:pt idx="131">
                  <c:v>64.203869998774294</c:v>
                </c:pt>
                <c:pt idx="132">
                  <c:v>65.161840956511938</c:v>
                </c:pt>
                <c:pt idx="133">
                  <c:v>66.126109302520106</c:v>
                </c:pt>
                <c:pt idx="134">
                  <c:v>67.09665412093662</c:v>
                </c:pt>
                <c:pt idx="135">
                  <c:v>68.073454458962743</c:v>
                </c:pt>
                <c:pt idx="136">
                  <c:v>69.056489327252805</c:v>
                </c:pt>
                <c:pt idx="137">
                  <c:v>70.045737700304642</c:v>
                </c:pt>
                <c:pt idx="138">
                  <c:v>71.041178516850607</c:v>
                </c:pt>
                <c:pt idx="139">
                  <c:v>72.042790680249269</c:v>
                </c:pt>
                <c:pt idx="140">
                  <c:v>73.050553058877668</c:v>
                </c:pt>
                <c:pt idx="141">
                  <c:v>74.064444486524138</c:v>
                </c:pt>
                <c:pt idx="142">
                  <c:v>75.084443762781589</c:v>
                </c:pt>
                <c:pt idx="143">
                  <c:v>76.110529653441304</c:v>
                </c:pt>
                <c:pt idx="144">
                  <c:v>77.142680890887092</c:v>
                </c:pt>
                <c:pt idx="145">
                  <c:v>78.180876174489896</c:v>
                </c:pt>
                <c:pt idx="146">
                  <c:v>79.225094171002681</c:v>
                </c:pt>
                <c:pt idx="147">
                  <c:v>80.275313514955684</c:v>
                </c:pt>
                <c:pt idx="148">
                  <c:v>81.331512809051873</c:v>
                </c:pt>
                <c:pt idx="149">
                  <c:v>82.393670624562702</c:v>
                </c:pt>
                <c:pt idx="150">
                  <c:v>83.461765501724003</c:v>
                </c:pt>
                <c:pt idx="151">
                  <c:v>84.535776344598332</c:v>
                </c:pt>
                <c:pt idx="152">
                  <c:v>85.615682816085268</c:v>
                </c:pt>
                <c:pt idx="153">
                  <c:v>86.701464943868089</c:v>
                </c:pt>
                <c:pt idx="154">
                  <c:v>87.793102726196011</c:v>
                </c:pt>
                <c:pt idx="155">
                  <c:v>88.890576132247318</c:v>
                </c:pt>
                <c:pt idx="156">
                  <c:v>89.99386510249262</c:v>
                </c:pt>
                <c:pt idx="157">
                  <c:v>91.102949549058181</c:v>
                </c:pt>
                <c:pt idx="158">
                  <c:v>92.217809356089361</c:v>
                </c:pt>
                <c:pt idx="159">
                  <c:v>93.338424380114077</c:v>
                </c:pt>
                <c:pt idx="160">
                  <c:v>94.464774450406324</c:v>
                </c:pt>
                <c:pt idx="161">
                  <c:v>95.596839369349581</c:v>
                </c:pt>
                <c:pt idx="162">
                  <c:v>96.73459891280028</c:v>
                </c:pt>
                <c:pt idx="163">
                  <c:v>97.878032830451161</c:v>
                </c:pt>
                <c:pt idx="164">
                  <c:v>99.027120846194521</c:v>
                </c:pt>
                <c:pt idx="165">
                  <c:v>100.18184265848535</c:v>
                </c:pt>
                <c:pt idx="166">
                  <c:v>101.34217794070432</c:v>
                </c:pt>
                <c:pt idx="167">
                  <c:v>102.50810634152056</c:v>
                </c:pt>
                <c:pt idx="168">
                  <c:v>103.67960748525431</c:v>
                </c:pt>
                <c:pt idx="169">
                  <c:v>104.85666097223925</c:v>
                </c:pt>
                <c:pt idx="170">
                  <c:v>106.03924637918463</c:v>
                </c:pt>
                <c:pt idx="171">
                  <c:v>107.22734325953707</c:v>
                </c:pt>
                <c:pt idx="172">
                  <c:v>108.42093114384211</c:v>
                </c:pt>
                <c:pt idx="173">
                  <c:v>109.61998954010544</c:v>
                </c:pt>
                <c:pt idx="174">
                  <c:v>110.82449793415365</c:v>
                </c:pt>
                <c:pt idx="175">
                  <c:v>112.03443578999479</c:v>
                </c:pt>
                <c:pt idx="176">
                  <c:v>113.24978255017832</c:v>
                </c:pt>
                <c:pt idx="177">
                  <c:v>114.47051763615481</c:v>
                </c:pt>
                <c:pt idx="178">
                  <c:v>115.69662044863509</c:v>
                </c:pt>
                <c:pt idx="179">
                  <c:v>116.92807036794893</c:v>
                </c:pt>
                <c:pt idx="180">
                  <c:v>118.16484675440333</c:v>
                </c:pt>
                <c:pt idx="181">
                  <c:v>119.40692894864007</c:v>
                </c:pt>
                <c:pt idx="182">
                  <c:v>120.65429627199298</c:v>
                </c:pt>
                <c:pt idx="183">
                  <c:v>121.90692802684443</c:v>
                </c:pt>
                <c:pt idx="184">
                  <c:v>123.16480349698138</c:v>
                </c:pt>
                <c:pt idx="185">
                  <c:v>124.42790194795076</c:v>
                </c:pt>
                <c:pt idx="186">
                  <c:v>125.69620262741419</c:v>
                </c:pt>
                <c:pt idx="187">
                  <c:v>126.96968476550218</c:v>
                </c:pt>
                <c:pt idx="188">
                  <c:v>128.24832757516745</c:v>
                </c:pt>
                <c:pt idx="189">
                  <c:v>129.53211025253776</c:v>
                </c:pt>
                <c:pt idx="190">
                  <c:v>130.82101197726794</c:v>
                </c:pt>
                <c:pt idx="191">
                  <c:v>132.11501191289122</c:v>
                </c:pt>
                <c:pt idx="192">
                  <c:v>133.41408920716972</c:v>
                </c:pt>
                <c:pt idx="193">
                  <c:v>134.71822299244428</c:v>
                </c:pt>
                <c:pt idx="194">
                  <c:v>136.02739238598349</c:v>
                </c:pt>
                <c:pt idx="195">
                  <c:v>137.34157649033182</c:v>
                </c:pt>
                <c:pt idx="196">
                  <c:v>138.66075439365704</c:v>
                </c:pt>
                <c:pt idx="197">
                  <c:v>139.98490517009671</c:v>
                </c:pt>
                <c:pt idx="198">
                  <c:v>141.31400788010382</c:v>
                </c:pt>
                <c:pt idx="199">
                  <c:v>142.64804157079158</c:v>
                </c:pt>
                <c:pt idx="200">
                  <c:v>143.9869852762773</c:v>
                </c:pt>
                <c:pt idx="201">
                  <c:v>145.3308180180253</c:v>
                </c:pt>
                <c:pt idx="202">
                  <c:v>146.67951880518902</c:v>
                </c:pt>
                <c:pt idx="203">
                  <c:v>148.03306663495201</c:v>
                </c:pt>
                <c:pt idx="204">
                  <c:v>149.39144049286799</c:v>
                </c:pt>
                <c:pt idx="205">
                  <c:v>150.75461935320007</c:v>
                </c:pt>
                <c:pt idx="206">
                  <c:v>152.12258217925876</c:v>
                </c:pt>
                <c:pt idx="207">
                  <c:v>153.49530792373912</c:v>
                </c:pt>
                <c:pt idx="208">
                  <c:v>154.87277552905678</c:v>
                </c:pt>
                <c:pt idx="209">
                  <c:v>156.25496392768292</c:v>
                </c:pt>
                <c:pt idx="210">
                  <c:v>157.64185204247826</c:v>
                </c:pt>
                <c:pt idx="211">
                  <c:v>159.03341878702585</c:v>
                </c:pt>
                <c:pt idx="212">
                  <c:v>160.42964306596289</c:v>
                </c:pt>
                <c:pt idx="213">
                  <c:v>161.83050377531129</c:v>
                </c:pt>
                <c:pt idx="214">
                  <c:v>163.23597980280721</c:v>
                </c:pt>
                <c:pt idx="215">
                  <c:v>164.6460500282295</c:v>
                </c:pt>
                <c:pt idx="216">
                  <c:v>166.06069332372678</c:v>
                </c:pt>
                <c:pt idx="217">
                  <c:v>167.47988855414363</c:v>
                </c:pt>
                <c:pt idx="218">
                  <c:v>168.90361457734531</c:v>
                </c:pt>
                <c:pt idx="219">
                  <c:v>170.33185024454153</c:v>
                </c:pt>
                <c:pt idx="220">
                  <c:v>171.76457440060881</c:v>
                </c:pt>
                <c:pt idx="221">
                  <c:v>173.20176588441171</c:v>
                </c:pt>
                <c:pt idx="222">
                  <c:v>174.64340352912291</c:v>
                </c:pt>
                <c:pt idx="223">
                  <c:v>176.08946616254178</c:v>
                </c:pt>
                <c:pt idx="224">
                  <c:v>177.539932607412</c:v>
                </c:pt>
                <c:pt idx="225">
                  <c:v>178.99478168173761</c:v>
                </c:pt>
                <c:pt idx="226">
                  <c:v>180.45399219909802</c:v>
                </c:pt>
                <c:pt idx="227">
                  <c:v>181.91754296896156</c:v>
                </c:pt>
                <c:pt idx="228">
                  <c:v>183.38541279699771</c:v>
                </c:pt>
                <c:pt idx="229">
                  <c:v>184.85758048538816</c:v>
                </c:pt>
                <c:pt idx="230">
                  <c:v>186.33402483313637</c:v>
                </c:pt>
                <c:pt idx="231">
                  <c:v>187.81472463637581</c:v>
                </c:pt>
                <c:pt idx="232">
                  <c:v>189.29965868867697</c:v>
                </c:pt>
                <c:pt idx="233">
                  <c:v>190.78880578135281</c:v>
                </c:pt>
                <c:pt idx="234">
                  <c:v>192.28214470376292</c:v>
                </c:pt>
                <c:pt idx="235">
                  <c:v>193.77965424361639</c:v>
                </c:pt>
                <c:pt idx="236">
                  <c:v>195.28131318727307</c:v>
                </c:pt>
                <c:pt idx="237">
                  <c:v>196.78710032004358</c:v>
                </c:pt>
                <c:pt idx="238">
                  <c:v>198.2969944264878</c:v>
                </c:pt>
                <c:pt idx="239">
                  <c:v>199.81097429071201</c:v>
                </c:pt>
                <c:pt idx="240">
                  <c:v>201.32901869666455</c:v>
                </c:pt>
                <c:pt idx="241">
                  <c:v>202.85110642842997</c:v>
                </c:pt>
                <c:pt idx="242">
                  <c:v>204.37721627052184</c:v>
                </c:pt>
                <c:pt idx="243">
                  <c:v>205.90732700817401</c:v>
                </c:pt>
                <c:pt idx="244">
                  <c:v>207.4414174276304</c:v>
                </c:pt>
                <c:pt idx="245">
                  <c:v>208.97946631643327</c:v>
                </c:pt>
                <c:pt idx="246">
                  <c:v>210.52145246371015</c:v>
                </c:pt>
                <c:pt idx="247">
                  <c:v>212.06735466045902</c:v>
                </c:pt>
                <c:pt idx="248">
                  <c:v>213.61715169983222</c:v>
                </c:pt>
                <c:pt idx="249">
                  <c:v>215.17082237741863</c:v>
                </c:pt>
                <c:pt idx="250">
                  <c:v>216.72834549152449</c:v>
                </c:pt>
                <c:pt idx="251">
                  <c:v>218.2896981507088</c:v>
                </c:pt>
                <c:pt idx="252">
                  <c:v>219.85485408202092</c:v>
                </c:pt>
                <c:pt idx="253">
                  <c:v>221.42378532639131</c:v>
                </c:pt>
                <c:pt idx="254">
                  <c:v>222.99646393337181</c:v>
                </c:pt>
                <c:pt idx="255">
                  <c:v>224.57286196151841</c:v>
                </c:pt>
                <c:pt idx="256">
                  <c:v>226.15295147877106</c:v>
                </c:pt>
                <c:pt idx="257">
                  <c:v>227.73670456283105</c:v>
                </c:pt>
                <c:pt idx="258">
                  <c:v>229.3240933015355</c:v>
                </c:pt>
                <c:pt idx="259">
                  <c:v>230.91508979322916</c:v>
                </c:pt>
                <c:pt idx="260">
                  <c:v>232.50966614713349</c:v>
                </c:pt>
                <c:pt idx="261">
                  <c:v>234.10779448371306</c:v>
                </c:pt>
                <c:pt idx="262">
                  <c:v>235.70944693503913</c:v>
                </c:pt>
                <c:pt idx="263">
                  <c:v>237.31459564515046</c:v>
                </c:pt>
                <c:pt idx="264">
                  <c:v>238.92321277041154</c:v>
                </c:pt>
                <c:pt idx="265">
                  <c:v>240.53527047986779</c:v>
                </c:pt>
                <c:pt idx="266">
                  <c:v>242.15074095559822</c:v>
                </c:pt>
                <c:pt idx="267">
                  <c:v>243.7695963930652</c:v>
                </c:pt>
                <c:pt idx="268">
                  <c:v>245.39180900146147</c:v>
                </c:pt>
                <c:pt idx="269">
                  <c:v>247.01735100405438</c:v>
                </c:pt>
                <c:pt idx="270">
                  <c:v>248.64619463852736</c:v>
                </c:pt>
                <c:pt idx="271">
                  <c:v>250.27831215731854</c:v>
                </c:pt>
                <c:pt idx="272">
                  <c:v>251.91367582795661</c:v>
                </c:pt>
                <c:pt idx="273">
                  <c:v>253.55225793339386</c:v>
                </c:pt>
                <c:pt idx="274">
                  <c:v>255.1940307723365</c:v>
                </c:pt>
                <c:pt idx="275">
                  <c:v>256.83896665957201</c:v>
                </c:pt>
                <c:pt idx="276">
                  <c:v>258.48703792629374</c:v>
                </c:pt>
                <c:pt idx="277">
                  <c:v>260.13821692042291</c:v>
                </c:pt>
                <c:pt idx="278">
                  <c:v>261.79247600692736</c:v>
                </c:pt>
                <c:pt idx="279">
                  <c:v>263.44978756813799</c:v>
                </c:pt>
                <c:pt idx="280">
                  <c:v>265.11012400406184</c:v>
                </c:pt>
                <c:pt idx="281">
                  <c:v>266.77345773269286</c:v>
                </c:pt>
                <c:pt idx="282">
                  <c:v>268.43976119031947</c:v>
                </c:pt>
                <c:pt idx="283">
                  <c:v>270.10900683182956</c:v>
                </c:pt>
                <c:pt idx="284">
                  <c:v>271.78116713101241</c:v>
                </c:pt>
                <c:pt idx="285">
                  <c:v>273.4562145808581</c:v>
                </c:pt>
                <c:pt idx="286">
                  <c:v>275.13412169385384</c:v>
                </c:pt>
                <c:pt idx="287">
                  <c:v>276.81486100227744</c:v>
                </c:pt>
                <c:pt idx="288">
                  <c:v>278.49840505848823</c:v>
                </c:pt>
                <c:pt idx="289">
                  <c:v>280.18472643521488</c:v>
                </c:pt>
                <c:pt idx="290">
                  <c:v>281.87379772584057</c:v>
                </c:pt>
                <c:pt idx="291">
                  <c:v>283.56559154468528</c:v>
                </c:pt>
                <c:pt idx="292">
                  <c:v>285.26008052728508</c:v>
                </c:pt>
                <c:pt idx="293">
                  <c:v>286.95723733066899</c:v>
                </c:pt>
                <c:pt idx="294">
                  <c:v>288.65703463363258</c:v>
                </c:pt>
                <c:pt idx="295">
                  <c:v>290.35944513700917</c:v>
                </c:pt>
                <c:pt idx="296">
                  <c:v>292.06444156393781</c:v>
                </c:pt>
                <c:pt idx="297">
                  <c:v>293.77199666012865</c:v>
                </c:pt>
                <c:pt idx="298">
                  <c:v>295.48206465916502</c:v>
                </c:pt>
                <c:pt idx="299">
                  <c:v>297.19456276284257</c:v>
                </c:pt>
                <c:pt idx="300">
                  <c:v>298.90938971509615</c:v>
                </c:pt>
                <c:pt idx="301">
                  <c:v>300.62644436177851</c:v>
                </c:pt>
                <c:pt idx="302">
                  <c:v>302.34562565268487</c:v>
                </c:pt>
                <c:pt idx="303">
                  <c:v>304.06683264354285</c:v>
                </c:pt>
                <c:pt idx="304">
                  <c:v>305.78996449796796</c:v>
                </c:pt>
                <c:pt idx="305">
                  <c:v>307.51492048938434</c:v>
                </c:pt>
                <c:pt idx="306">
                  <c:v>309.24160000291113</c:v>
                </c:pt>
                <c:pt idx="307">
                  <c:v>310.96990253721435</c:v>
                </c:pt>
                <c:pt idx="308">
                  <c:v>312.69972770632432</c:v>
                </c:pt>
                <c:pt idx="309">
                  <c:v>314.43097524141871</c:v>
                </c:pt>
                <c:pt idx="310">
                  <c:v>316.16354499257153</c:v>
                </c:pt>
                <c:pt idx="311">
                  <c:v>317.89733693046747</c:v>
                </c:pt>
                <c:pt idx="312">
                  <c:v>319.6322511480825</c:v>
                </c:pt>
                <c:pt idx="313">
                  <c:v>321.36818786233033</c:v>
                </c:pt>
                <c:pt idx="314">
                  <c:v>323.10504741567462</c:v>
                </c:pt>
                <c:pt idx="315">
                  <c:v>324.8427302777078</c:v>
                </c:pt>
                <c:pt idx="316">
                  <c:v>326.58113704669563</c:v>
                </c:pt>
                <c:pt idx="317">
                  <c:v>328.32016845108842</c:v>
                </c:pt>
                <c:pt idx="318">
                  <c:v>330.05972535099846</c:v>
                </c:pt>
                <c:pt idx="319">
                  <c:v>331.79970873964413</c:v>
                </c:pt>
                <c:pt idx="320">
                  <c:v>333.54001974476068</c:v>
                </c:pt>
                <c:pt idx="321">
                  <c:v>335.28056699322991</c:v>
                </c:pt>
                <c:pt idx="322">
                  <c:v>337.02127396597331</c:v>
                </c:pt>
                <c:pt idx="323">
                  <c:v>338.76207161492573</c:v>
                </c:pt>
                <c:pt idx="324">
                  <c:v>340.50289098933871</c:v>
                </c:pt>
                <c:pt idx="325">
                  <c:v>342.24366323635314</c:v>
                </c:pt>
                <c:pt idx="326">
                  <c:v>343.98431960155625</c:v>
                </c:pt>
                <c:pt idx="327">
                  <c:v>345.72479142952261</c:v>
                </c:pt>
                <c:pt idx="328">
                  <c:v>347.46501016433916</c:v>
                </c:pt>
                <c:pt idx="329">
                  <c:v>349.20490735011487</c:v>
                </c:pt>
                <c:pt idx="330">
                  <c:v>350.94441463147473</c:v>
                </c:pt>
                <c:pt idx="331">
                  <c:v>352.6834637540382</c:v>
                </c:pt>
                <c:pt idx="332">
                  <c:v>354.42198656488205</c:v>
                </c:pt>
                <c:pt idx="333">
                  <c:v>356.15991501298817</c:v>
                </c:pt>
                <c:pt idx="334">
                  <c:v>357.8971811496761</c:v>
                </c:pt>
                <c:pt idx="335">
                  <c:v>359.63371712902011</c:v>
                </c:pt>
                <c:pt idx="336">
                  <c:v>361.36945520825162</c:v>
                </c:pt>
                <c:pt idx="337">
                  <c:v>363.1043277481462</c:v>
                </c:pt>
                <c:pt idx="338">
                  <c:v>364.83826721339619</c:v>
                </c:pt>
                <c:pt idx="339">
                  <c:v>366.571206172968</c:v>
                </c:pt>
                <c:pt idx="340">
                  <c:v>368.3030773004453</c:v>
                </c:pt>
                <c:pt idx="341">
                  <c:v>370.03381337435701</c:v>
                </c:pt>
                <c:pt idx="342">
                  <c:v>371.76334727849121</c:v>
                </c:pt>
                <c:pt idx="343">
                  <c:v>373.49161200219442</c:v>
                </c:pt>
                <c:pt idx="344">
                  <c:v>375.21854064065678</c:v>
                </c:pt>
                <c:pt idx="345">
                  <c:v>376.9440663951828</c:v>
                </c:pt>
                <c:pt idx="346">
                  <c:v>378.66812257344804</c:v>
                </c:pt>
                <c:pt idx="347">
                  <c:v>380.39064258974184</c:v>
                </c:pt>
                <c:pt idx="348">
                  <c:v>382.11156075842757</c:v>
                </c:pt>
                <c:pt idx="349">
                  <c:v>383.83081308606091</c:v>
                </c:pt>
                <c:pt idx="350">
                  <c:v>385.54833647568637</c:v>
                </c:pt>
                <c:pt idx="351">
                  <c:v>387.26406793242887</c:v>
                </c:pt>
                <c:pt idx="352">
                  <c:v>388.97794456363061</c:v>
                </c:pt>
                <c:pt idx="353">
                  <c:v>390.68990357897536</c:v>
                </c:pt>
                <c:pt idx="354">
                  <c:v>392.39988229060094</c:v>
                </c:pt>
                <c:pt idx="355">
                  <c:v>394.1078181132001</c:v>
                </c:pt>
                <c:pt idx="356">
                  <c:v>395.81364856410914</c:v>
                </c:pt>
                <c:pt idx="357">
                  <c:v>397.51731126338524</c:v>
                </c:pt>
                <c:pt idx="358">
                  <c:v>399.21874393387179</c:v>
                </c:pt>
                <c:pt idx="359">
                  <c:v>400.91788440125254</c:v>
                </c:pt>
                <c:pt idx="360">
                  <c:v>402.61468708421341</c:v>
                </c:pt>
                <c:pt idx="361">
                  <c:v>404.30913945497178</c:v>
                </c:pt>
                <c:pt idx="362">
                  <c:v>406.00124549111956</c:v>
                </c:pt>
                <c:pt idx="363">
                  <c:v>407.69100915710271</c:v>
                </c:pt>
                <c:pt idx="364">
                  <c:v>409.37843440427815</c:v>
                </c:pt>
                <c:pt idx="365">
                  <c:v>411.06352517096997</c:v>
                </c:pt>
                <c:pt idx="366">
                  <c:v>412.74628538252563</c:v>
                </c:pt>
                <c:pt idx="367">
                  <c:v>414.4267189513717</c:v>
                </c:pt>
                <c:pt idx="368">
                  <c:v>416.10482977706931</c:v>
                </c:pt>
                <c:pt idx="369">
                  <c:v>417.78062174636943</c:v>
                </c:pt>
                <c:pt idx="370">
                  <c:v>419.45409873326759</c:v>
                </c:pt>
                <c:pt idx="371">
                  <c:v>421.12526459905848</c:v>
                </c:pt>
                <c:pt idx="372">
                  <c:v>422.79412319239043</c:v>
                </c:pt>
                <c:pt idx="373">
                  <c:v>424.4606783493191</c:v>
                </c:pt>
                <c:pt idx="374">
                  <c:v>426.12493389336134</c:v>
                </c:pt>
                <c:pt idx="375">
                  <c:v>427.78689363554861</c:v>
                </c:pt>
                <c:pt idx="376">
                  <c:v>429.44656137447998</c:v>
                </c:pt>
                <c:pt idx="377">
                  <c:v>431.10394089637504</c:v>
                </c:pt>
                <c:pt idx="378">
                  <c:v>432.75903597512638</c:v>
                </c:pt>
                <c:pt idx="379">
                  <c:v>434.41185037235192</c:v>
                </c:pt>
                <c:pt idx="380">
                  <c:v>436.06238783744686</c:v>
                </c:pt>
                <c:pt idx="381">
                  <c:v>437.71065210763533</c:v>
                </c:pt>
                <c:pt idx="382">
                  <c:v>439.35664690802184</c:v>
                </c:pt>
                <c:pt idx="383">
                  <c:v>441.00037595164247</c:v>
                </c:pt>
                <c:pt idx="384">
                  <c:v>442.64184293951558</c:v>
                </c:pt>
                <c:pt idx="385">
                  <c:v>444.28105156069267</c:v>
                </c:pt>
                <c:pt idx="386">
                  <c:v>445.9180054923084</c:v>
                </c:pt>
                <c:pt idx="387">
                  <c:v>447.55270839963089</c:v>
                </c:pt>
                <c:pt idx="388">
                  <c:v>449.18516393611139</c:v>
                </c:pt>
                <c:pt idx="389">
                  <c:v>450.81537574343383</c:v>
                </c:pt>
                <c:pt idx="390">
                  <c:v>452.44334745156408</c:v>
                </c:pt>
                <c:pt idx="391">
                  <c:v>454.06908267879896</c:v>
                </c:pt>
                <c:pt idx="392">
                  <c:v>455.69258503181499</c:v>
                </c:pt>
                <c:pt idx="393">
                  <c:v>457.31385810571675</c:v>
                </c:pt>
                <c:pt idx="394">
                  <c:v>458.93290548408532</c:v>
                </c:pt>
                <c:pt idx="395">
                  <c:v>460.54973073902602</c:v>
                </c:pt>
                <c:pt idx="396">
                  <c:v>462.16433743121632</c:v>
                </c:pt>
                <c:pt idx="397">
                  <c:v>463.77672910995318</c:v>
                </c:pt>
                <c:pt idx="398">
                  <c:v>465.38690931320019</c:v>
                </c:pt>
                <c:pt idx="399">
                  <c:v>466.99488156763482</c:v>
                </c:pt>
                <c:pt idx="400">
                  <c:v>468.60064938869476</c:v>
                </c:pt>
                <c:pt idx="401">
                  <c:v>484.5373552169861</c:v>
                </c:pt>
                <c:pt idx="402">
                  <c:v>500.25587373820281</c:v>
                </c:pt>
                <c:pt idx="403">
                  <c:v>515.75961202958024</c:v>
                </c:pt>
                <c:pt idx="404">
                  <c:v>531.05187081853285</c:v>
                </c:pt>
                <c:pt idx="405">
                  <c:v>546.13584874629419</c:v>
                </c:pt>
                <c:pt idx="406">
                  <c:v>561.01464641565417</c:v>
                </c:pt>
                <c:pt idx="407">
                  <c:v>575.69127023581461</c:v>
                </c:pt>
                <c:pt idx="408">
                  <c:v>590.16863607647304</c:v>
                </c:pt>
                <c:pt idx="409">
                  <c:v>604.44957274240414</c:v>
                </c:pt>
                <c:pt idx="410">
                  <c:v>618.53682527903663</c:v>
                </c:pt>
                <c:pt idx="411">
                  <c:v>632.43305811880964</c:v>
                </c:pt>
                <c:pt idx="412">
                  <c:v>646.14085807743413</c:v>
                </c:pt>
                <c:pt idx="413">
                  <c:v>659.66273720857907</c:v>
                </c:pt>
                <c:pt idx="414">
                  <c:v>673.00113552493804</c:v>
                </c:pt>
                <c:pt idx="415">
                  <c:v>686.15842359311364</c:v>
                </c:pt>
                <c:pt idx="416">
                  <c:v>699.13690500927601</c:v>
                </c:pt>
                <c:pt idx="417">
                  <c:v>711.93881876210423</c:v>
                </c:pt>
                <c:pt idx="418">
                  <c:v>724.56634148910859</c:v>
                </c:pt>
                <c:pt idx="419">
                  <c:v>737.02158963204602</c:v>
                </c:pt>
                <c:pt idx="420">
                  <c:v>749.30662149678597</c:v>
                </c:pt>
                <c:pt idx="421">
                  <c:v>761.42343922265263</c:v>
                </c:pt>
                <c:pt idx="422">
                  <c:v>773.37399066596174</c:v>
                </c:pt>
                <c:pt idx="423">
                  <c:v>785.16017120218453</c:v>
                </c:pt>
                <c:pt idx="424">
                  <c:v>796.78382545090335</c:v>
                </c:pt>
                <c:pt idx="425">
                  <c:v>808.24674892747692</c:v>
                </c:pt>
                <c:pt idx="426">
                  <c:v>819.55068962510074</c:v>
                </c:pt>
                <c:pt idx="427">
                  <c:v>830.69734953073157</c:v>
                </c:pt>
                <c:pt idx="428">
                  <c:v>841.68838607814541</c:v>
                </c:pt>
                <c:pt idx="429">
                  <c:v>852.5254135412074</c:v>
                </c:pt>
                <c:pt idx="430">
                  <c:v>863.21000437025816</c:v>
                </c:pt>
                <c:pt idx="431">
                  <c:v>873.74369047435675</c:v>
                </c:pt>
                <c:pt idx="432">
                  <c:v>884.12796445196409</c:v>
                </c:pt>
                <c:pt idx="433">
                  <c:v>894.36428077250957</c:v>
                </c:pt>
                <c:pt idx="434">
                  <c:v>904.4540569111474</c:v>
                </c:pt>
                <c:pt idx="435">
                  <c:v>914.39867443888159</c:v>
                </c:pt>
                <c:pt idx="436">
                  <c:v>924.19948007012295</c:v>
                </c:pt>
                <c:pt idx="437">
                  <c:v>933.85778666962688</c:v>
                </c:pt>
                <c:pt idx="438">
                  <c:v>943.37487422065897</c:v>
                </c:pt>
                <c:pt idx="439">
                  <c:v>952.75199075613625</c:v>
                </c:pt>
                <c:pt idx="440">
                  <c:v>961.99035325439979</c:v>
                </c:pt>
                <c:pt idx="441">
                  <c:v>971.09114850118908</c:v>
                </c:pt>
                <c:pt idx="442">
                  <c:v>980.0555339193055</c:v>
                </c:pt>
                <c:pt idx="443">
                  <c:v>988.88463836737697</c:v>
                </c:pt>
                <c:pt idx="444">
                  <c:v>997.57956290906418</c:v>
                </c:pt>
                <c:pt idx="445">
                  <c:v>1006.1413815539796</c:v>
                </c:pt>
                <c:pt idx="446">
                  <c:v>1014.5711419715279</c:v>
                </c:pt>
                <c:pt idx="447">
                  <c:v>1022.8698661788163</c:v>
                </c:pt>
                <c:pt idx="448">
                  <c:v>1031.0385512037253</c:v>
                </c:pt>
                <c:pt idx="449">
                  <c:v>1039.07816972418</c:v>
                </c:pt>
                <c:pt idx="450">
                  <c:v>1046.9896706846073</c:v>
                </c:pt>
                <c:pt idx="451">
                  <c:v>1054.7739798905216</c:v>
                </c:pt>
                <c:pt idx="452">
                  <c:v>1062.4320005821337</c:v>
                </c:pt>
                <c:pt idx="453">
                  <c:v>1069.9646139878364</c:v>
                </c:pt>
                <c:pt idx="454">
                  <c:v>1077.3726798583805</c:v>
                </c:pt>
                <c:pt idx="455">
                  <c:v>1084.657036982517</c:v>
                </c:pt>
                <c:pt idx="456">
                  <c:v>1091.8185036848474</c:v>
                </c:pt>
                <c:pt idx="457">
                  <c:v>1098.857878306588</c:v>
                </c:pt>
                <c:pt idx="458">
                  <c:v>1105.7759396699232</c:v>
                </c:pt>
                <c:pt idx="459">
                  <c:v>1112.573447526597</c:v>
                </c:pt>
                <c:pt idx="460">
                  <c:v>1119.251142991357</c:v>
                </c:pt>
                <c:pt idx="461">
                  <c:v>1125.8097489608454</c:v>
                </c:pt>
                <c:pt idx="462">
                  <c:v>1132.2499705185012</c:v>
                </c:pt>
                <c:pt idx="463">
                  <c:v>1138.5724953260212</c:v>
                </c:pt>
                <c:pt idx="464">
                  <c:v>1144.7779940018963</c:v>
                </c:pt>
                <c:pt idx="465">
                  <c:v>1150.8671204875293</c:v>
                </c:pt>
                <c:pt idx="466">
                  <c:v>1156.8405124014125</c:v>
                </c:pt>
                <c:pt idx="467">
                  <c:v>1162.6987913818325</c:v>
                </c:pt>
                <c:pt idx="468">
                  <c:v>1168.4425634185473</c:v>
                </c:pt>
                <c:pt idx="469">
                  <c:v>1174.0724191738689</c:v>
                </c:pt>
                <c:pt idx="470">
                  <c:v>1179.5889342935711</c:v>
                </c:pt>
                <c:pt idx="471">
                  <c:v>1184.9926697080248</c:v>
                </c:pt>
                <c:pt idx="472">
                  <c:v>1190.2841719239559</c:v>
                </c:pt>
                <c:pt idx="473">
                  <c:v>1195.4639733072095</c:v>
                </c:pt>
                <c:pt idx="474">
                  <c:v>1200.5325923568921</c:v>
                </c:pt>
                <c:pt idx="475">
                  <c:v>1205.4905339712577</c:v>
                </c:pt>
                <c:pt idx="476">
                  <c:v>1210.3382897056972</c:v>
                </c:pt>
                <c:pt idx="477">
                  <c:v>1215.0763380231829</c:v>
                </c:pt>
                <c:pt idx="478">
                  <c:v>1219.7051445375166</c:v>
                </c:pt>
                <c:pt idx="479">
                  <c:v>1224.2251622497281</c:v>
                </c:pt>
                <c:pt idx="480">
                  <c:v>1228.6368317779668</c:v>
                </c:pt>
                <c:pt idx="481">
                  <c:v>1232.9405815812306</c:v>
                </c:pt>
                <c:pt idx="482">
                  <c:v>1237.1368281772795</c:v>
                </c:pt>
                <c:pt idx="483">
                  <c:v>1241.2259763550812</c:v>
                </c:pt>
                <c:pt idx="484">
                  <c:v>1245.2084193821431</c:v>
                </c:pt>
                <c:pt idx="485">
                  <c:v>1249.084539207093</c:v>
                </c:pt>
                <c:pt idx="486">
                  <c:v>1252.8547066578781</c:v>
                </c:pt>
                <c:pt idx="487">
                  <c:v>1256.5192816359636</c:v>
                </c:pt>
                <c:pt idx="488">
                  <c:v>1260.0786133069264</c:v>
                </c:pt>
                <c:pt idx="489">
                  <c:v>1263.5330402878558</c:v>
                </c:pt>
                <c:pt idx="490">
                  <c:v>1266.8828908319911</c:v>
                </c:pt>
                <c:pt idx="491">
                  <c:v>1270.1284830110469</c:v>
                </c:pt>
                <c:pt idx="492">
                  <c:v>1273.2701248957037</c:v>
                </c:pt>
                <c:pt idx="493">
                  <c:v>1276.3081147347671</c:v>
                </c:pt>
                <c:pt idx="494">
                  <c:v>1279.2427411335311</c:v>
                </c:pt>
                <c:pt idx="495">
                  <c:v>1282.0742832319133</c:v>
                </c:pt>
                <c:pt idx="496">
                  <c:v>1284.8030108829682</c:v>
                </c:pt>
                <c:pt idx="497">
                  <c:v>1287.4291848324269</c:v>
                </c:pt>
                <c:pt idx="498">
                  <c:v>1289.9530568999501</c:v>
                </c:pt>
                <c:pt idx="499">
                  <c:v>1292.3748701628324</c:v>
                </c:pt>
                <c:pt idx="500">
                  <c:v>1294.6948591429405</c:v>
                </c:pt>
                <c:pt idx="501">
                  <c:v>1296.9132499977168</c:v>
                </c:pt>
                <c:pt idx="502">
                  <c:v>1299.0302607161311</c:v>
                </c:pt>
                <c:pt idx="503">
                  <c:v>1301.0461013205079</c:v>
                </c:pt>
                <c:pt idx="504">
                  <c:v>1302.9609740752041</c:v>
                </c:pt>
                <c:pt idx="505">
                  <c:v>1304.7750737031483</c:v>
                </c:pt>
                <c:pt idx="506">
                  <c:v>1306.4885876112862</c:v>
                </c:pt>
                <c:pt idx="507">
                  <c:v>1308.1016961259925</c:v>
                </c:pt>
                <c:pt idx="508">
                  <c:v>1309.6145727395192</c:v>
                </c:pt>
                <c:pt idx="509">
                  <c:v>1311.0273843685288</c:v>
                </c:pt>
                <c:pt idx="510">
                  <c:v>1312.3402916257264</c:v>
                </c:pt>
                <c:pt idx="511">
                  <c:v>1313.553449105535</c:v>
                </c:pt>
                <c:pt idx="512">
                  <c:v>1314.6670056846576</c:v>
                </c:pt>
                <c:pt idx="513">
                  <c:v>1315.6811048382331</c:v>
                </c:pt>
                <c:pt idx="514">
                  <c:v>1316.5958849721112</c:v>
                </c:pt>
                <c:pt idx="515">
                  <c:v>1317.4114797715572</c:v>
                </c:pt>
                <c:pt idx="516">
                  <c:v>1318.1280185664259</c:v>
                </c:pt>
                <c:pt idx="517">
                  <c:v>1318.7456267125519</c:v>
                </c:pt>
                <c:pt idx="518">
                  <c:v>1319.2644259887579</c:v>
                </c:pt>
                <c:pt idx="519">
                  <c:v>1319.6845350085255</c:v>
                </c:pt>
                <c:pt idx="520">
                  <c:v>1320.0060696449966</c:v>
                </c:pt>
                <c:pt idx="521">
                  <c:v>1320.2291434675931</c:v>
                </c:pt>
                <c:pt idx="522">
                  <c:v>1320.353868188186</c:v>
                </c:pt>
                <c:pt idx="523">
                  <c:v>1320.3803541144161</c:v>
                </c:pt>
                <c:pt idx="524">
                  <c:v>1320.3087106074956</c:v>
                </c:pt>
                <c:pt idx="525">
                  <c:v>1320.1390465416036</c:v>
                </c:pt>
                <c:pt idx="526">
                  <c:v>1319.8714707618672</c:v>
                </c:pt>
                <c:pt idx="527">
                  <c:v>1319.5060925378662</c:v>
                </c:pt>
                <c:pt idx="528">
                  <c:v>1319.0430220096478</c:v>
                </c:pt>
                <c:pt idx="529">
                  <c:v>1318.4823706233703</c:v>
                </c:pt>
                <c:pt idx="530">
                  <c:v>1317.8242515539021</c:v>
                </c:pt>
                <c:pt idx="531">
                  <c:v>1317.0687801119784</c:v>
                </c:pt>
                <c:pt idx="532">
                  <c:v>1316.2160741338528</c:v>
                </c:pt>
                <c:pt idx="533">
                  <c:v>1315.2662543517329</c:v>
                </c:pt>
                <c:pt idx="534">
                  <c:v>1314.2194447436773</c:v>
                </c:pt>
                <c:pt idx="535">
                  <c:v>1313.075772862004</c:v>
                </c:pt>
                <c:pt idx="536">
                  <c:v>1311.8353701396254</c:v>
                </c:pt>
                <c:pt idx="537">
                  <c:v>1310.4983721740659</c:v>
                </c:pt>
                <c:pt idx="538">
                  <c:v>1309.0649189892172</c:v>
                </c:pt>
                <c:pt idx="539">
                  <c:v>1307.5351552751488</c:v>
                </c:pt>
                <c:pt idx="540">
                  <c:v>1305.9092306065136</c:v>
                </c:pt>
                <c:pt idx="541">
                  <c:v>1304.187299640261</c:v>
                </c:pt>
                <c:pt idx="542">
                  <c:v>1302.3695222935057</c:v>
                </c:pt>
                <c:pt idx="543">
                  <c:v>1300.4560639024967</c:v>
                </c:pt>
                <c:pt idx="544">
                  <c:v>1298.447095363696</c:v>
                </c:pt>
                <c:pt idx="545">
                  <c:v>1296.3427932580064</c:v>
                </c:pt>
                <c:pt idx="546">
                  <c:v>1294.1433399591986</c:v>
                </c:pt>
                <c:pt idx="547">
                  <c:v>1291.8489237275808</c:v>
                </c:pt>
                <c:pt idx="548">
                  <c:v>1289.4597387899216</c:v>
                </c:pt>
                <c:pt idx="549">
                  <c:v>1286.9759854066065</c:v>
                </c:pt>
                <c:pt idx="550">
                  <c:v>1284.3978699269585</c:v>
                </c:pt>
                <c:pt idx="551">
                  <c:v>1281.7256048336035</c:v>
                </c:pt>
                <c:pt idx="552">
                  <c:v>1278.9594087767091</c:v>
                </c:pt>
                <c:pt idx="553">
                  <c:v>1276.0995065988664</c:v>
                </c:pt>
                <c:pt idx="554">
                  <c:v>1273.1461293513332</c:v>
                </c:pt>
                <c:pt idx="555">
                  <c:v>1270.0995143023015</c:v>
                </c:pt>
                <c:pt idx="556">
                  <c:v>1266.9599049377982</c:v>
                </c:pt>
                <c:pt idx="557">
                  <c:v>1263.7275509557846</c:v>
                </c:pt>
                <c:pt idx="558">
                  <c:v>1260.402708253966</c:v>
                </c:pt>
                <c:pt idx="559">
                  <c:v>1256.985638911787</c:v>
                </c:pt>
                <c:pt idx="560">
                  <c:v>1253.4766111670431</c:v>
                </c:pt>
                <c:pt idx="561">
                  <c:v>1249.8758993875042</c:v>
                </c:pt>
                <c:pt idx="562">
                  <c:v>1246.1837840379112</c:v>
                </c:pt>
                <c:pt idx="563">
                  <c:v>1242.4005516426766</c:v>
                </c:pt>
                <c:pt idx="564">
                  <c:v>1238.5264947445919</c:v>
                </c:pt>
                <c:pt idx="565">
                  <c:v>1234.5619118598161</c:v>
                </c:pt>
                <c:pt idx="566">
                  <c:v>1230.5071074294024</c:v>
                </c:pt>
                <c:pt idx="567">
                  <c:v>1226.3623917675927</c:v>
                </c:pt>
                <c:pt idx="568">
                  <c:v>1222.1280810070966</c:v>
                </c:pt>
                <c:pt idx="569">
                  <c:v>1217.8044970415481</c:v>
                </c:pt>
                <c:pt idx="570">
                  <c:v>1213.3919674653241</c:v>
                </c:pt>
                <c:pt idx="571">
                  <c:v>1208.8908255108922</c:v>
                </c:pt>
                <c:pt idx="572">
                  <c:v>1204.3014099838413</c:v>
                </c:pt>
                <c:pt idx="573">
                  <c:v>1199.6240651957401</c:v>
                </c:pt>
                <c:pt idx="574">
                  <c:v>1194.8591408949578</c:v>
                </c:pt>
                <c:pt idx="575">
                  <c:v>1190.0069921955712</c:v>
                </c:pt>
                <c:pt idx="576">
                  <c:v>1185.067979504475</c:v>
                </c:pt>
                <c:pt idx="577">
                  <c:v>1180.0424684468053</c:v>
                </c:pt>
                <c:pt idx="578">
                  <c:v>1174.9308297897787</c:v>
                </c:pt>
                <c:pt idx="579">
                  <c:v>1169.7334393650453</c:v>
                </c:pt>
                <c:pt idx="580">
                  <c:v>1164.4506779896442</c:v>
                </c:pt>
                <c:pt idx="581">
                  <c:v>1159.0829313856516</c:v>
                </c:pt>
                <c:pt idx="582">
                  <c:v>1153.6305900986019</c:v>
                </c:pt>
                <c:pt idx="583">
                  <c:v>1148.0940494147617</c:v>
                </c:pt>
                <c:pt idx="584">
                  <c:v>1142.4737092773291</c:v>
                </c:pt>
                <c:pt idx="585">
                  <c:v>1136.7699742016325</c:v>
                </c:pt>
                <c:pt idx="586">
                  <c:v>1130.9832531893965</c:v>
                </c:pt>
                <c:pt idx="587">
                  <c:v>1125.1139596421397</c:v>
                </c:pt>
                <c:pt idx="588">
                  <c:v>1119.16251127377</c:v>
                </c:pt>
                <c:pt idx="589">
                  <c:v>1113.1293300224359</c:v>
                </c:pt>
                <c:pt idx="590">
                  <c:v>1107.0148419616958</c:v>
                </c:pt>
                <c:pt idx="591">
                  <c:v>1100.8194772110592</c:v>
                </c:pt>
                <c:pt idx="592">
                  <c:v>1094.5436698459571</c:v>
                </c:pt>
                <c:pt idx="593">
                  <c:v>1088.1878578071955</c:v>
                </c:pt>
                <c:pt idx="594">
                  <c:v>1081.752482809942</c:v>
                </c:pt>
                <c:pt idx="595">
                  <c:v>1075.2379902522982</c:v>
                </c:pt>
                <c:pt idx="596">
                  <c:v>1068.6448291235065</c:v>
                </c:pt>
                <c:pt idx="597">
                  <c:v>1061.9734519118388</c:v>
                </c:pt>
                <c:pt idx="598">
                  <c:v>1055.2243145122134</c:v>
                </c:pt>
                <c:pt idx="599">
                  <c:v>1048.3978761335882</c:v>
                </c:pt>
                <c:pt idx="600">
                  <c:v>1041.4945992061714</c:v>
                </c:pt>
                <c:pt idx="601">
                  <c:v>1034.5149492884957</c:v>
                </c:pt>
                <c:pt idx="602">
                  <c:v>1027.4593949743964</c:v>
                </c:pt>
                <c:pt idx="603">
                  <c:v>1020.3284077999373</c:v>
                </c:pt>
                <c:pt idx="604">
                  <c:v>1013.1224621503223</c:v>
                </c:pt>
                <c:pt idx="605">
                  <c:v>1005.8420351668345</c:v>
                </c:pt>
                <c:pt idx="606">
                  <c:v>998.48760665383986</c:v>
                </c:pt>
                <c:pt idx="607">
                  <c:v>991.05965898589432</c:v>
                </c:pt>
                <c:pt idx="608">
                  <c:v>983.55867701499142</c:v>
                </c:pt>
                <c:pt idx="609">
                  <c:v>975.98514797798543</c:v>
                </c:pt>
                <c:pt idx="610">
                  <c:v>968.33956140422731</c:v>
                </c:pt>
                <c:pt idx="611">
                  <c:v>960.62240902344593</c:v>
                </c:pt>
                <c:pt idx="612">
                  <c:v>952.83418467391016</c:v>
                </c:pt>
                <c:pt idx="613">
                  <c:v>944.97538421090348</c:v>
                </c:pt>
                <c:pt idx="614">
                  <c:v>937.04650541554406</c:v>
                </c:pt>
                <c:pt idx="615">
                  <c:v>929.04804790398157</c:v>
                </c:pt>
                <c:pt idx="616">
                  <c:v>920.98051303700117</c:v>
                </c:pt>
                <c:pt idx="617">
                  <c:v>912.84440383006529</c:v>
                </c:pt>
                <c:pt idx="618">
                  <c:v>904.64022486382123</c:v>
                </c:pt>
                <c:pt idx="619">
                  <c:v>896.36848219510432</c:v>
                </c:pt>
                <c:pt idx="620">
                  <c:v>888.02968326846315</c:v>
                </c:pt>
                <c:pt idx="621">
                  <c:v>879.62433682823439</c:v>
                </c:pt>
                <c:pt idx="622">
                  <c:v>871.15295283119337</c:v>
                </c:pt>
                <c:pt idx="623">
                  <c:v>862.6160423598061</c:v>
                </c:pt>
                <c:pt idx="624">
                  <c:v>854.01411753610648</c:v>
                </c:pt>
                <c:pt idx="625">
                  <c:v>845.34769143622407</c:v>
                </c:pt>
                <c:pt idx="626">
                  <c:v>836.61727800558447</c:v>
                </c:pt>
                <c:pt idx="627">
                  <c:v>827.82339197480542</c:v>
                </c:pt>
                <c:pt idx="628">
                  <c:v>818.9665487763109</c:v>
                </c:pt>
                <c:pt idx="629">
                  <c:v>810.04726446168286</c:v>
                </c:pt>
                <c:pt idx="630">
                  <c:v>801.06605561977267</c:v>
                </c:pt>
                <c:pt idx="631">
                  <c:v>792.02343929559083</c:v>
                </c:pt>
                <c:pt idx="632">
                  <c:v>782.91993290999437</c:v>
                </c:pt>
                <c:pt idx="633">
                  <c:v>773.75605418018984</c:v>
                </c:pt>
                <c:pt idx="634">
                  <c:v>764.53232104106974</c:v>
                </c:pt>
                <c:pt idx="635">
                  <c:v>755.24925156739926</c:v>
                </c:pt>
                <c:pt idx="636">
                  <c:v>745.90736389686901</c:v>
                </c:pt>
                <c:pt idx="637">
                  <c:v>736.50717615402993</c:v>
                </c:pt>
                <c:pt idx="638">
                  <c:v>727.0492063751243</c:v>
                </c:pt>
                <c:pt idx="639">
                  <c:v>717.53397243382778</c:v>
                </c:pt>
                <c:pt idx="640">
                  <c:v>707.96199196791542</c:v>
                </c:pt>
                <c:pt idx="641">
                  <c:v>698.33378230686435</c:v>
                </c:pt>
                <c:pt idx="642">
                  <c:v>688.64986040040503</c:v>
                </c:pt>
                <c:pt idx="643">
                  <c:v>678.91074274803361</c:v>
                </c:pt>
                <c:pt idx="644">
                  <c:v>669.11694532949457</c:v>
                </c:pt>
                <c:pt idx="645">
                  <c:v>659.26898353624483</c:v>
                </c:pt>
                <c:pt idx="646">
                  <c:v>649.36737210390879</c:v>
                </c:pt>
                <c:pt idx="647">
                  <c:v>639.4126250457324</c:v>
                </c:pt>
                <c:pt idx="648">
                  <c:v>629.40525558704519</c:v>
                </c:pt>
                <c:pt idx="649">
                  <c:v>619.34577610073791</c:v>
                </c:pt>
                <c:pt idx="650">
                  <c:v>609.23469804376191</c:v>
                </c:pt>
                <c:pt idx="651">
                  <c:v>599.07253189465814</c:v>
                </c:pt>
                <c:pt idx="652">
                  <c:v>588.85978709211997</c:v>
                </c:pt>
                <c:pt idx="653">
                  <c:v>578.59697197459639</c:v>
                </c:pt>
                <c:pt idx="654">
                  <c:v>568.28459372093903</c:v>
                </c:pt>
                <c:pt idx="655">
                  <c:v>557.92315829209849</c:v>
                </c:pt>
                <c:pt idx="656">
                  <c:v>547.51317037387241</c:v>
                </c:pt>
                <c:pt idx="657">
                  <c:v>537.05513332070825</c:v>
                </c:pt>
                <c:pt idx="658">
                  <c:v>526.54954910056426</c:v>
                </c:pt>
                <c:pt idx="659">
                  <c:v>515.99691824082959</c:v>
                </c:pt>
                <c:pt idx="660">
                  <c:v>505.3977397753049</c:v>
                </c:pt>
                <c:pt idx="661">
                  <c:v>494.75251119224538</c:v>
                </c:pt>
                <c:pt idx="662">
                  <c:v>484.06172838346527</c:v>
                </c:pt>
                <c:pt idx="663">
                  <c:v>473.32588559450471</c:v>
                </c:pt>
                <c:pt idx="664">
                  <c:v>462.54547537585825</c:v>
                </c:pt>
                <c:pt idx="665">
                  <c:v>451.72098853526313</c:v>
                </c:pt>
                <c:pt idx="666">
                  <c:v>440.85291409104718</c:v>
                </c:pt>
                <c:pt idx="667">
                  <c:v>429.94173922653323</c:v>
                </c:pt>
                <c:pt idx="668">
                  <c:v>418.98794924549833</c:v>
                </c:pt>
                <c:pt idx="669">
                  <c:v>407.99202752868462</c:v>
                </c:pt>
                <c:pt idx="670">
                  <c:v>396.95445549135894</c:v>
                </c:pt>
                <c:pt idx="671">
                  <c:v>385.87571254191715</c:v>
                </c:pt>
                <c:pt idx="672">
                  <c:v>374.75627604152947</c:v>
                </c:pt>
                <c:pt idx="673">
                  <c:v>363.59662126482249</c:v>
                </c:pt>
                <c:pt idx="674">
                  <c:v>352.39722136159259</c:v>
                </c:pt>
                <c:pt idx="675">
                  <c:v>341.15854731954641</c:v>
                </c:pt>
                <c:pt idx="676">
                  <c:v>329.88106792806207</c:v>
                </c:pt>
                <c:pt idx="677">
                  <c:v>318.56524974296576</c:v>
                </c:pt>
                <c:pt idx="678">
                  <c:v>307.21155705231774</c:v>
                </c:pt>
                <c:pt idx="679">
                  <c:v>295.82045184320089</c:v>
                </c:pt>
                <c:pt idx="680">
                  <c:v>284.39239376950491</c:v>
                </c:pt>
                <c:pt idx="681">
                  <c:v>272.92784012069984</c:v>
                </c:pt>
                <c:pt idx="682">
                  <c:v>261.42724579159079</c:v>
                </c:pt>
                <c:pt idx="683">
                  <c:v>249.89106325304641</c:v>
                </c:pt>
                <c:pt idx="684">
                  <c:v>238.31974252369366</c:v>
                </c:pt>
                <c:pt idx="685">
                  <c:v>226.71373114257014</c:v>
                </c:pt>
                <c:pt idx="686">
                  <c:v>215.07347414272584</c:v>
                </c:pt>
                <c:pt idx="687">
                  <c:v>203.39941402576582</c:v>
                </c:pt>
                <c:pt idx="688">
                  <c:v>191.69199073732463</c:v>
                </c:pt>
                <c:pt idx="689">
                  <c:v>179.95164164346374</c:v>
                </c:pt>
                <c:pt idx="690">
                  <c:v>168.17880150798243</c:v>
                </c:pt>
                <c:pt idx="691">
                  <c:v>156.37390247063294</c:v>
                </c:pt>
                <c:pt idx="692">
                  <c:v>144.53737402622997</c:v>
                </c:pt>
                <c:pt idx="693">
                  <c:v>132.66964300464488</c:v>
                </c:pt>
                <c:pt idx="694">
                  <c:v>120.77113355167458</c:v>
                </c:pt>
                <c:pt idx="695">
                  <c:v>108.84226711077484</c:v>
                </c:pt>
                <c:pt idx="696">
                  <c:v>96.883462405647876</c:v>
                </c:pt>
                <c:pt idx="697">
                  <c:v>84.895135423673707</c:v>
                </c:pt>
                <c:pt idx="698">
                  <c:v>72.87769940017472</c:v>
                </c:pt>
                <c:pt idx="699">
                  <c:v>60.8315648035028</c:v>
                </c:pt>
                <c:pt idx="700">
                  <c:v>48.757139320938151</c:v>
                </c:pt>
                <c:pt idx="701">
                  <c:v>36.654827845389001</c:v>
                </c:pt>
                <c:pt idx="702">
                  <c:v>24.525032462881157</c:v>
                </c:pt>
                <c:pt idx="703">
                  <c:v>12.368152440826327</c:v>
                </c:pt>
                <c:pt idx="704">
                  <c:v>0.18458421705803296</c:v>
                </c:pt>
                <c:pt idx="705">
                  <c:v>-12.025278610376066</c:v>
                </c:pt>
                <c:pt idx="706">
                  <c:v>-12.037501535316006</c:v>
                </c:pt>
                <c:pt idx="707">
                  <c:v>-12.049724485964946</c:v>
                </c:pt>
                <c:pt idx="708">
                  <c:v>-12.061947462322502</c:v>
                </c:pt>
                <c:pt idx="709">
                  <c:v>-12.074170464388288</c:v>
                </c:pt>
                <c:pt idx="710">
                  <c:v>-12.086393492161919</c:v>
                </c:pt>
                <c:pt idx="711">
                  <c:v>-12.098616545643008</c:v>
                </c:pt>
                <c:pt idx="712">
                  <c:v>-12.11083962483117</c:v>
                </c:pt>
                <c:pt idx="713">
                  <c:v>-12.123062729726019</c:v>
                </c:pt>
                <c:pt idx="714">
                  <c:v>-12.135285860327171</c:v>
                </c:pt>
                <c:pt idx="715">
                  <c:v>-12.147509016634238</c:v>
                </c:pt>
                <c:pt idx="716">
                  <c:v>-12.159732198646838</c:v>
                </c:pt>
                <c:pt idx="717">
                  <c:v>-12.171955406364582</c:v>
                </c:pt>
                <c:pt idx="718">
                  <c:v>-12.184178639787085</c:v>
                </c:pt>
                <c:pt idx="719">
                  <c:v>-12.196401898913962</c:v>
                </c:pt>
                <c:pt idx="720">
                  <c:v>-12.208625183744827</c:v>
                </c:pt>
                <c:pt idx="721">
                  <c:v>-12.220848494279295</c:v>
                </c:pt>
                <c:pt idx="722">
                  <c:v>-12.23307183051698</c:v>
                </c:pt>
                <c:pt idx="723">
                  <c:v>-12.245295192457498</c:v>
                </c:pt>
                <c:pt idx="724">
                  <c:v>-12.257518580100461</c:v>
                </c:pt>
                <c:pt idx="725">
                  <c:v>-12.269741993445486</c:v>
                </c:pt>
                <c:pt idx="726">
                  <c:v>-12.281965432492184</c:v>
                </c:pt>
                <c:pt idx="727">
                  <c:v>-12.294188897240172</c:v>
                </c:pt>
                <c:pt idx="728">
                  <c:v>-12.306412387689063</c:v>
                </c:pt>
                <c:pt idx="729">
                  <c:v>-12.318635903838473</c:v>
                </c:pt>
                <c:pt idx="730">
                  <c:v>-12.330859445688017</c:v>
                </c:pt>
                <c:pt idx="731">
                  <c:v>-12.343083013237306</c:v>
                </c:pt>
                <c:pt idx="732">
                  <c:v>-12.355306606485957</c:v>
                </c:pt>
                <c:pt idx="733">
                  <c:v>-12.367530225433585</c:v>
                </c:pt>
                <c:pt idx="734">
                  <c:v>-12.379753870079803</c:v>
                </c:pt>
                <c:pt idx="735">
                  <c:v>-12.391977540424225</c:v>
                </c:pt>
                <c:pt idx="736">
                  <c:v>-12.404201236466468</c:v>
                </c:pt>
                <c:pt idx="737">
                  <c:v>-12.416424958206145</c:v>
                </c:pt>
                <c:pt idx="738">
                  <c:v>-12.428648705642869</c:v>
                </c:pt>
                <c:pt idx="739">
                  <c:v>-12.440872478776257</c:v>
                </c:pt>
                <c:pt idx="740">
                  <c:v>-12.453096277605923</c:v>
                </c:pt>
                <c:pt idx="741">
                  <c:v>-12.46532010213148</c:v>
                </c:pt>
                <c:pt idx="742">
                  <c:v>-12.477543952352544</c:v>
                </c:pt>
                <c:pt idx="743">
                  <c:v>-12.489767828268729</c:v>
                </c:pt>
                <c:pt idx="744">
                  <c:v>-12.501991729879649</c:v>
                </c:pt>
                <c:pt idx="745">
                  <c:v>-12.514215657184918</c:v>
                </c:pt>
                <c:pt idx="746">
                  <c:v>-12.526439610184152</c:v>
                </c:pt>
                <c:pt idx="747">
                  <c:v>-12.538663588876965</c:v>
                </c:pt>
                <c:pt idx="748">
                  <c:v>-12.550887593262971</c:v>
                </c:pt>
                <c:pt idx="749">
                  <c:v>-12.563111623341785</c:v>
                </c:pt>
                <c:pt idx="750">
                  <c:v>-12.575335679113021</c:v>
                </c:pt>
                <c:pt idx="751">
                  <c:v>-12.587559760576294</c:v>
                </c:pt>
                <c:pt idx="752">
                  <c:v>-12.599783867731217</c:v>
                </c:pt>
                <c:pt idx="753">
                  <c:v>-12.612008000577406</c:v>
                </c:pt>
                <c:pt idx="754">
                  <c:v>-12.624232159114475</c:v>
                </c:pt>
                <c:pt idx="755">
                  <c:v>-12.63645634334204</c:v>
                </c:pt>
                <c:pt idx="756">
                  <c:v>-12.648680553259714</c:v>
                </c:pt>
                <c:pt idx="757">
                  <c:v>-12.660904788867112</c:v>
                </c:pt>
                <c:pt idx="758">
                  <c:v>-12.673129050163849</c:v>
                </c:pt>
                <c:pt idx="759">
                  <c:v>-12.685353337149539</c:v>
                </c:pt>
                <c:pt idx="760">
                  <c:v>-12.697577649823796</c:v>
                </c:pt>
                <c:pt idx="761">
                  <c:v>-12.709801988186234</c:v>
                </c:pt>
                <c:pt idx="762">
                  <c:v>-12.722026352236469</c:v>
                </c:pt>
                <c:pt idx="763">
                  <c:v>-12.734250741974115</c:v>
                </c:pt>
                <c:pt idx="764">
                  <c:v>-12.746475157398788</c:v>
                </c:pt>
                <c:pt idx="765">
                  <c:v>-12.7586995985101</c:v>
                </c:pt>
                <c:pt idx="766">
                  <c:v>-12.770924065307668</c:v>
                </c:pt>
                <c:pt idx="767">
                  <c:v>-12.783148557791105</c:v>
                </c:pt>
                <c:pt idx="768">
                  <c:v>-12.795373075960025</c:v>
                </c:pt>
                <c:pt idx="769">
                  <c:v>-12.807597619814045</c:v>
                </c:pt>
                <c:pt idx="770">
                  <c:v>-12.819822189352777</c:v>
                </c:pt>
                <c:pt idx="771">
                  <c:v>-12.832046784575837</c:v>
                </c:pt>
                <c:pt idx="772">
                  <c:v>-12.844271405482839</c:v>
                </c:pt>
                <c:pt idx="773">
                  <c:v>-12.856496052073398</c:v>
                </c:pt>
                <c:pt idx="774">
                  <c:v>-12.868720724347128</c:v>
                </c:pt>
                <c:pt idx="775">
                  <c:v>-12.880945422303643</c:v>
                </c:pt>
                <c:pt idx="776">
                  <c:v>-12.893170145942559</c:v>
                </c:pt>
                <c:pt idx="777">
                  <c:v>-12.905394895263489</c:v>
                </c:pt>
                <c:pt idx="778">
                  <c:v>-12.917619670266049</c:v>
                </c:pt>
                <c:pt idx="779">
                  <c:v>-12.929844470949853</c:v>
                </c:pt>
                <c:pt idx="780">
                  <c:v>-12.942069297314516</c:v>
                </c:pt>
                <c:pt idx="781">
                  <c:v>-12.954294149359653</c:v>
                </c:pt>
                <c:pt idx="782">
                  <c:v>-12.966519027084876</c:v>
                </c:pt>
                <c:pt idx="783">
                  <c:v>-12.978743930489804</c:v>
                </c:pt>
                <c:pt idx="784">
                  <c:v>-12.990968859574048</c:v>
                </c:pt>
                <c:pt idx="785">
                  <c:v>-13.003193814337225</c:v>
                </c:pt>
                <c:pt idx="786">
                  <c:v>-13.015418794778947</c:v>
                </c:pt>
                <c:pt idx="787">
                  <c:v>-13.027643800898831</c:v>
                </c:pt>
                <c:pt idx="788">
                  <c:v>-13.03986883269649</c:v>
                </c:pt>
                <c:pt idx="789">
                  <c:v>-13.052093890171539</c:v>
                </c:pt>
                <c:pt idx="790">
                  <c:v>-13.064318973323592</c:v>
                </c:pt>
                <c:pt idx="791">
                  <c:v>-13.076544082152266</c:v>
                </c:pt>
                <c:pt idx="792">
                  <c:v>-13.088769216657173</c:v>
                </c:pt>
                <c:pt idx="793">
                  <c:v>-13.10099437683793</c:v>
                </c:pt>
                <c:pt idx="794">
                  <c:v>-13.11321956269415</c:v>
                </c:pt>
                <c:pt idx="795">
                  <c:v>-13.125444774225448</c:v>
                </c:pt>
                <c:pt idx="796">
                  <c:v>-13.137670011431439</c:v>
                </c:pt>
                <c:pt idx="797">
                  <c:v>-13.149895274311737</c:v>
                </c:pt>
                <c:pt idx="798">
                  <c:v>-13.162120562865956</c:v>
                </c:pt>
                <c:pt idx="799">
                  <c:v>-13.174345877093712</c:v>
                </c:pt>
                <c:pt idx="800">
                  <c:v>-13.186571216994619</c:v>
                </c:pt>
                <c:pt idx="801">
                  <c:v>-13.19879658256829</c:v>
                </c:pt>
                <c:pt idx="802">
                  <c:v>-13.211021973814344</c:v>
                </c:pt>
                <c:pt idx="803">
                  <c:v>-13.223247390732391</c:v>
                </c:pt>
                <c:pt idx="804">
                  <c:v>-13.235472833322049</c:v>
                </c:pt>
                <c:pt idx="805">
                  <c:v>-13.247698301582931</c:v>
                </c:pt>
                <c:pt idx="806">
                  <c:v>-13.259923795514652</c:v>
                </c:pt>
                <c:pt idx="807">
                  <c:v>-13.272149315116827</c:v>
                </c:pt>
                <c:pt idx="808">
                  <c:v>-13.284374860389072</c:v>
                </c:pt>
                <c:pt idx="809">
                  <c:v>-13.296600431330999</c:v>
                </c:pt>
                <c:pt idx="810">
                  <c:v>-13.308826027942224</c:v>
                </c:pt>
                <c:pt idx="811">
                  <c:v>-13.321051650222362</c:v>
                </c:pt>
                <c:pt idx="812">
                  <c:v>-13.333277298171026</c:v>
                </c:pt>
                <c:pt idx="813">
                  <c:v>-13.345502971787832</c:v>
                </c:pt>
                <c:pt idx="814">
                  <c:v>-13.357728671072396</c:v>
                </c:pt>
                <c:pt idx="815">
                  <c:v>-13.36995439602433</c:v>
                </c:pt>
                <c:pt idx="816">
                  <c:v>-13.382180146643249</c:v>
                </c:pt>
                <c:pt idx="817">
                  <c:v>-13.394405922928769</c:v>
                </c:pt>
                <c:pt idx="818">
                  <c:v>-13.406631724880505</c:v>
                </c:pt>
                <c:pt idx="819">
                  <c:v>-13.418857552498071</c:v>
                </c:pt>
                <c:pt idx="820">
                  <c:v>-13.431083405781083</c:v>
                </c:pt>
                <c:pt idx="821">
                  <c:v>-13.443309284729153</c:v>
                </c:pt>
                <c:pt idx="822">
                  <c:v>-13.455535189341898</c:v>
                </c:pt>
                <c:pt idx="823">
                  <c:v>-13.467761119618931</c:v>
                </c:pt>
                <c:pt idx="824">
                  <c:v>-13.479987075559867</c:v>
                </c:pt>
                <c:pt idx="825">
                  <c:v>-13.492213057164323</c:v>
                </c:pt>
                <c:pt idx="826">
                  <c:v>-13.50443906443191</c:v>
                </c:pt>
                <c:pt idx="827">
                  <c:v>-13.516665097362246</c:v>
                </c:pt>
                <c:pt idx="828">
                  <c:v>-13.528891155954943</c:v>
                </c:pt>
                <c:pt idx="829">
                  <c:v>-13.541117240209617</c:v>
                </c:pt>
                <c:pt idx="830">
                  <c:v>-13.553343350125884</c:v>
                </c:pt>
                <c:pt idx="831">
                  <c:v>-13.565569485703357</c:v>
                </c:pt>
                <c:pt idx="832">
                  <c:v>-13.577795646941652</c:v>
                </c:pt>
                <c:pt idx="833">
                  <c:v>-13.590021833840384</c:v>
                </c:pt>
                <c:pt idx="834">
                  <c:v>-13.602248046399165</c:v>
                </c:pt>
                <c:pt idx="835">
                  <c:v>-13.614474284617613</c:v>
                </c:pt>
                <c:pt idx="836">
                  <c:v>-13.626700548495341</c:v>
                </c:pt>
                <c:pt idx="837">
                  <c:v>-13.638926838031963</c:v>
                </c:pt>
                <c:pt idx="838">
                  <c:v>-13.651153153227096</c:v>
                </c:pt>
                <c:pt idx="839">
                  <c:v>-13.663379494080353</c:v>
                </c:pt>
                <c:pt idx="840">
                  <c:v>-13.67560586059135</c:v>
                </c:pt>
                <c:pt idx="841">
                  <c:v>-13.687832252759701</c:v>
                </c:pt>
                <c:pt idx="842">
                  <c:v>-13.700058670585021</c:v>
                </c:pt>
                <c:pt idx="843">
                  <c:v>-13.712285114066924</c:v>
                </c:pt>
                <c:pt idx="844">
                  <c:v>-13.724511583205027</c:v>
                </c:pt>
                <c:pt idx="845">
                  <c:v>-13.736738077998941</c:v>
                </c:pt>
                <c:pt idx="846">
                  <c:v>-13.748964598448284</c:v>
                </c:pt>
                <c:pt idx="847">
                  <c:v>-13.76119114455267</c:v>
                </c:pt>
                <c:pt idx="848">
                  <c:v>-13.773417716311714</c:v>
                </c:pt>
                <c:pt idx="849">
                  <c:v>-13.78564431372503</c:v>
                </c:pt>
                <c:pt idx="850">
                  <c:v>-13.797870936792233</c:v>
                </c:pt>
                <c:pt idx="851">
                  <c:v>-13.810097585512938</c:v>
                </c:pt>
                <c:pt idx="852">
                  <c:v>-13.822324259886761</c:v>
                </c:pt>
                <c:pt idx="853">
                  <c:v>-13.834550959913315</c:v>
                </c:pt>
                <c:pt idx="854">
                  <c:v>-13.846777685592215</c:v>
                </c:pt>
                <c:pt idx="855">
                  <c:v>-13.859004436923076</c:v>
                </c:pt>
                <c:pt idx="856">
                  <c:v>-13.871231213905514</c:v>
                </c:pt>
                <c:pt idx="857">
                  <c:v>-13.883458016539141</c:v>
                </c:pt>
                <c:pt idx="858">
                  <c:v>-13.895684844823574</c:v>
                </c:pt>
                <c:pt idx="859">
                  <c:v>-13.907911698758427</c:v>
                </c:pt>
                <c:pt idx="860">
                  <c:v>-13.920138578343316</c:v>
                </c:pt>
                <c:pt idx="861">
                  <c:v>-13.932365483577854</c:v>
                </c:pt>
                <c:pt idx="862">
                  <c:v>-13.944592414461658</c:v>
                </c:pt>
                <c:pt idx="863">
                  <c:v>-13.95681937099434</c:v>
                </c:pt>
                <c:pt idx="864">
                  <c:v>-13.969046353175518</c:v>
                </c:pt>
                <c:pt idx="865">
                  <c:v>-13.981273361004805</c:v>
                </c:pt>
                <c:pt idx="866">
                  <c:v>-13.993500394481815</c:v>
                </c:pt>
                <c:pt idx="867">
                  <c:v>-14.005727453606164</c:v>
                </c:pt>
                <c:pt idx="868">
                  <c:v>-14.017954538377468</c:v>
                </c:pt>
                <c:pt idx="869">
                  <c:v>-14.030181648795342</c:v>
                </c:pt>
                <c:pt idx="870">
                  <c:v>-14.042408784859397</c:v>
                </c:pt>
                <c:pt idx="871">
                  <c:v>-14.054635946569251</c:v>
                </c:pt>
                <c:pt idx="872">
                  <c:v>-14.066863133924519</c:v>
                </c:pt>
                <c:pt idx="873">
                  <c:v>-14.079090346924815</c:v>
                </c:pt>
                <c:pt idx="874">
                  <c:v>-14.091317585569753</c:v>
                </c:pt>
                <c:pt idx="875">
                  <c:v>-14.103544849858949</c:v>
                </c:pt>
                <c:pt idx="876">
                  <c:v>-14.115772139792018</c:v>
                </c:pt>
                <c:pt idx="877">
                  <c:v>-14.127999455368574</c:v>
                </c:pt>
                <c:pt idx="878">
                  <c:v>-14.140226796588234</c:v>
                </c:pt>
                <c:pt idx="879">
                  <c:v>-14.15245416345061</c:v>
                </c:pt>
                <c:pt idx="880">
                  <c:v>-14.164681555955319</c:v>
                </c:pt>
                <c:pt idx="881">
                  <c:v>-14.176908974101975</c:v>
                </c:pt>
                <c:pt idx="882">
                  <c:v>-14.189136417890193</c:v>
                </c:pt>
                <c:pt idx="883">
                  <c:v>-14.201363887319587</c:v>
                </c:pt>
                <c:pt idx="884">
                  <c:v>-14.213591382389772</c:v>
                </c:pt>
                <c:pt idx="885">
                  <c:v>-14.225818903100365</c:v>
                </c:pt>
                <c:pt idx="886">
                  <c:v>-14.238046449450978</c:v>
                </c:pt>
                <c:pt idx="887">
                  <c:v>-14.250274021441228</c:v>
                </c:pt>
                <c:pt idx="888">
                  <c:v>-14.262501619070729</c:v>
                </c:pt>
                <c:pt idx="889">
                  <c:v>-14.274729242339097</c:v>
                </c:pt>
                <c:pt idx="890">
                  <c:v>-14.286956891245946</c:v>
                </c:pt>
                <c:pt idx="891">
                  <c:v>-14.29918456579089</c:v>
                </c:pt>
                <c:pt idx="892">
                  <c:v>-14.311412265973546</c:v>
                </c:pt>
                <c:pt idx="893">
                  <c:v>-14.323639991793527</c:v>
                </c:pt>
                <c:pt idx="894">
                  <c:v>-14.335867743250448</c:v>
                </c:pt>
                <c:pt idx="895">
                  <c:v>-14.348095520343925</c:v>
                </c:pt>
                <c:pt idx="896">
                  <c:v>-14.360323323073573</c:v>
                </c:pt>
                <c:pt idx="897">
                  <c:v>-14.372551151439005</c:v>
                </c:pt>
                <c:pt idx="898">
                  <c:v>-14.384779005439839</c:v>
                </c:pt>
                <c:pt idx="899">
                  <c:v>-14.397006885075688</c:v>
                </c:pt>
                <c:pt idx="900">
                  <c:v>-14.409234790346167</c:v>
                </c:pt>
                <c:pt idx="901">
                  <c:v>-14.421462721250892</c:v>
                </c:pt>
                <c:pt idx="902">
                  <c:v>-14.433690677789476</c:v>
                </c:pt>
                <c:pt idx="903">
                  <c:v>-14.445918659961535</c:v>
                </c:pt>
                <c:pt idx="904">
                  <c:v>-14.458146667766684</c:v>
                </c:pt>
                <c:pt idx="905">
                  <c:v>-14.470374701204538</c:v>
                </c:pt>
                <c:pt idx="906">
                  <c:v>-14.482602760274712</c:v>
                </c:pt>
                <c:pt idx="907">
                  <c:v>-14.494830844976821</c:v>
                </c:pt>
                <c:pt idx="908">
                  <c:v>-14.50705895531048</c:v>
                </c:pt>
                <c:pt idx="909">
                  <c:v>-14.519287091275304</c:v>
                </c:pt>
                <c:pt idx="910">
                  <c:v>-14.531515252870907</c:v>
                </c:pt>
                <c:pt idx="911">
                  <c:v>-14.543743440096904</c:v>
                </c:pt>
                <c:pt idx="912">
                  <c:v>-14.555971652952911</c:v>
                </c:pt>
                <c:pt idx="913">
                  <c:v>-14.568199891438542</c:v>
                </c:pt>
                <c:pt idx="914">
                  <c:v>-14.580428155553413</c:v>
                </c:pt>
                <c:pt idx="915">
                  <c:v>-14.592656445297139</c:v>
                </c:pt>
                <c:pt idx="916">
                  <c:v>-14.604884760669336</c:v>
                </c:pt>
                <c:pt idx="917">
                  <c:v>-14.617113101669615</c:v>
                </c:pt>
                <c:pt idx="918">
                  <c:v>-14.629341468297595</c:v>
                </c:pt>
                <c:pt idx="919">
                  <c:v>-14.641569860552888</c:v>
                </c:pt>
                <c:pt idx="920">
                  <c:v>-14.653798278435112</c:v>
                </c:pt>
                <c:pt idx="921">
                  <c:v>-14.666026721943879</c:v>
                </c:pt>
                <c:pt idx="922">
                  <c:v>-14.678255191078806</c:v>
                </c:pt>
                <c:pt idx="923">
                  <c:v>-14.690483685839508</c:v>
                </c:pt>
                <c:pt idx="924">
                  <c:v>-14.702712206225598</c:v>
                </c:pt>
                <c:pt idx="925">
                  <c:v>-14.714940752236693</c:v>
                </c:pt>
                <c:pt idx="926">
                  <c:v>-14.727169323872408</c:v>
                </c:pt>
                <c:pt idx="927">
                  <c:v>-14.739397921132356</c:v>
                </c:pt>
                <c:pt idx="928">
                  <c:v>-14.751626544016155</c:v>
                </c:pt>
                <c:pt idx="929">
                  <c:v>-14.763855192523417</c:v>
                </c:pt>
                <c:pt idx="930">
                  <c:v>-14.77608386665376</c:v>
                </c:pt>
                <c:pt idx="931">
                  <c:v>-14.788312566406796</c:v>
                </c:pt>
                <c:pt idx="932">
                  <c:v>-14.800541291782142</c:v>
                </c:pt>
                <c:pt idx="933">
                  <c:v>-14.812770042779412</c:v>
                </c:pt>
                <c:pt idx="934">
                  <c:v>-14.824998819398223</c:v>
                </c:pt>
                <c:pt idx="935">
                  <c:v>-14.837227621638188</c:v>
                </c:pt>
                <c:pt idx="936">
                  <c:v>-14.849456449498923</c:v>
                </c:pt>
                <c:pt idx="937">
                  <c:v>-14.861685302980042</c:v>
                </c:pt>
                <c:pt idx="938">
                  <c:v>-14.873914182081162</c:v>
                </c:pt>
                <c:pt idx="939">
                  <c:v>-14.886143086801896</c:v>
                </c:pt>
                <c:pt idx="940">
                  <c:v>-14.89837201714186</c:v>
                </c:pt>
                <c:pt idx="941">
                  <c:v>-14.910600973100667</c:v>
                </c:pt>
                <c:pt idx="942">
                  <c:v>-14.922829954677935</c:v>
                </c:pt>
                <c:pt idx="943">
                  <c:v>-14.935058961873278</c:v>
                </c:pt>
                <c:pt idx="944">
                  <c:v>-14.947287994686311</c:v>
                </c:pt>
                <c:pt idx="945">
                  <c:v>-14.959517053116649</c:v>
                </c:pt>
                <c:pt idx="946">
                  <c:v>-14.971746137163906</c:v>
                </c:pt>
                <c:pt idx="947">
                  <c:v>-14.983975246827701</c:v>
                </c:pt>
                <c:pt idx="948">
                  <c:v>-14.996204382107644</c:v>
                </c:pt>
                <c:pt idx="949">
                  <c:v>-15.008433543003353</c:v>
                </c:pt>
                <c:pt idx="950">
                  <c:v>-15.020662729514441</c:v>
                </c:pt>
                <c:pt idx="951">
                  <c:v>-15.032891941640527</c:v>
                </c:pt>
                <c:pt idx="952">
                  <c:v>-15.045121179381223</c:v>
                </c:pt>
                <c:pt idx="953">
                  <c:v>-15.057350442736144</c:v>
                </c:pt>
                <c:pt idx="954">
                  <c:v>-15.069579731704906</c:v>
                </c:pt>
                <c:pt idx="955">
                  <c:v>-15.081809046287123</c:v>
                </c:pt>
                <c:pt idx="956">
                  <c:v>-15.094038386482412</c:v>
                </c:pt>
                <c:pt idx="957">
                  <c:v>-15.106267752290385</c:v>
                </c:pt>
                <c:pt idx="958">
                  <c:v>-15.118497143710661</c:v>
                </c:pt>
                <c:pt idx="959">
                  <c:v>-15.130726560742852</c:v>
                </c:pt>
                <c:pt idx="960">
                  <c:v>-15.142956003386574</c:v>
                </c:pt>
                <c:pt idx="961">
                  <c:v>-15.155185471641444</c:v>
                </c:pt>
                <c:pt idx="962">
                  <c:v>-15.167414965507074</c:v>
                </c:pt>
                <c:pt idx="963">
                  <c:v>-15.179644484983081</c:v>
                </c:pt>
                <c:pt idx="964">
                  <c:v>-15.19187403006908</c:v>
                </c:pt>
                <c:pt idx="965">
                  <c:v>-15.204103600764686</c:v>
                </c:pt>
                <c:pt idx="966">
                  <c:v>-15.216333197069513</c:v>
                </c:pt>
                <c:pt idx="967">
                  <c:v>-15.228562818983178</c:v>
                </c:pt>
                <c:pt idx="968">
                  <c:v>-15.240792466505296</c:v>
                </c:pt>
                <c:pt idx="969">
                  <c:v>-15.25302213963548</c:v>
                </c:pt>
                <c:pt idx="970">
                  <c:v>-15.265251838373347</c:v>
                </c:pt>
                <c:pt idx="971">
                  <c:v>-15.27748156271851</c:v>
                </c:pt>
                <c:pt idx="972">
                  <c:v>-15.289711312670587</c:v>
                </c:pt>
                <c:pt idx="973">
                  <c:v>-15.30194108822919</c:v>
                </c:pt>
                <c:pt idx="974">
                  <c:v>-15.314170889393937</c:v>
                </c:pt>
                <c:pt idx="975">
                  <c:v>-15.326400716164443</c:v>
                </c:pt>
                <c:pt idx="976">
                  <c:v>-15.338630568540321</c:v>
                </c:pt>
                <c:pt idx="977">
                  <c:v>-15.350860446521187</c:v>
                </c:pt>
                <c:pt idx="978">
                  <c:v>-15.363090350106658</c:v>
                </c:pt>
                <c:pt idx="979">
                  <c:v>-15.375320279296348</c:v>
                </c:pt>
                <c:pt idx="980">
                  <c:v>-15.387550234089872</c:v>
                </c:pt>
                <c:pt idx="981">
                  <c:v>-15.399780214486844</c:v>
                </c:pt>
                <c:pt idx="982">
                  <c:v>-15.412010220486881</c:v>
                </c:pt>
                <c:pt idx="983">
                  <c:v>-15.424240252089596</c:v>
                </c:pt>
                <c:pt idx="984">
                  <c:v>-15.436470309294608</c:v>
                </c:pt>
                <c:pt idx="985">
                  <c:v>-15.448700392101527</c:v>
                </c:pt>
                <c:pt idx="986">
                  <c:v>-15.460930500509972</c:v>
                </c:pt>
                <c:pt idx="987">
                  <c:v>-15.473160634519557</c:v>
                </c:pt>
                <c:pt idx="988">
                  <c:v>-15.485390794129897</c:v>
                </c:pt>
                <c:pt idx="989">
                  <c:v>-15.497620979340608</c:v>
                </c:pt>
                <c:pt idx="990">
                  <c:v>-15.509851190151304</c:v>
                </c:pt>
                <c:pt idx="991">
                  <c:v>-15.5220814265616</c:v>
                </c:pt>
                <c:pt idx="992">
                  <c:v>-15.534311688571114</c:v>
                </c:pt>
                <c:pt idx="993">
                  <c:v>-15.546541976179459</c:v>
                </c:pt>
                <c:pt idx="994">
                  <c:v>-15.558772289386249</c:v>
                </c:pt>
                <c:pt idx="995">
                  <c:v>-15.571002628191101</c:v>
                </c:pt>
                <c:pt idx="996">
                  <c:v>-15.583232992593629</c:v>
                </c:pt>
                <c:pt idx="997">
                  <c:v>-15.595463382593451</c:v>
                </c:pt>
                <c:pt idx="998">
                  <c:v>-15.607693798190178</c:v>
                </c:pt>
                <c:pt idx="999">
                  <c:v>-15.61992423938343</c:v>
                </c:pt>
                <c:pt idx="1000">
                  <c:v>-15.632154706172818</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16.2</c:v>
                </c:pt>
                <c:pt idx="1">
                  <c:v>61.226647429816488</c:v>
                </c:pt>
                <c:pt idx="2">
                  <c:v>106.25329485963297</c:v>
                </c:pt>
                <c:pt idx="3">
                  <c:v>105.05430207732758</c:v>
                </c:pt>
                <c:pt idx="4">
                  <c:v>106.25329485963297</c:v>
                </c:pt>
                <c:pt idx="5">
                  <c:v>101.60430207732756</c:v>
                </c:pt>
                <c:pt idx="6">
                  <c:v>106.25329485963297</c:v>
                </c:pt>
              </c:numCache>
            </c:numRef>
          </c:xVal>
          <c:yVal>
            <c:numRef>
              <c:f>Trajecto!$C$132:$C$138</c:f>
              <c:numCache>
                <c:formatCode>0</c:formatCode>
                <c:ptCount val="7"/>
                <c:pt idx="0">
                  <c:v>1320.353868188186</c:v>
                </c:pt>
                <c:pt idx="1">
                  <c:v>660.17693409409299</c:v>
                </c:pt>
                <c:pt idx="2">
                  <c:v>0</c:v>
                </c:pt>
                <c:pt idx="3">
                  <c:v>61.038798318233262</c:v>
                </c:pt>
                <c:pt idx="4">
                  <c:v>0</c:v>
                </c:pt>
                <c:pt idx="5">
                  <c:v>24.703876321023575</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pt idx="0">
                  <c:v>Satellite sous parachute</c:v>
                </c:pt>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4.5999999999999996</c:v>
                </c:pt>
                <c:pt idx="1">
                  <c:v>4.5999999999999996</c:v>
                </c:pt>
                <c:pt idx="2">
                  <c:v>4.5999999999999996</c:v>
                </c:pt>
                <c:pt idx="3">
                  <c:v>1.6099999999999817</c:v>
                </c:pt>
                <c:pt idx="4">
                  <c:v>4.5999999999999996</c:v>
                </c:pt>
                <c:pt idx="5">
                  <c:v>1.6099999999999817</c:v>
                </c:pt>
                <c:pt idx="6">
                  <c:v>4.5999999999999996</c:v>
                </c:pt>
              </c:numCache>
            </c:numRef>
          </c:xVal>
          <c:yVal>
            <c:numRef>
              <c:f>Trajecto!$C$149:$C$155</c:f>
              <c:numCache>
                <c:formatCode>0</c:formatCode>
                <c:ptCount val="7"/>
                <c:pt idx="0">
                  <c:v>561.01464641565417</c:v>
                </c:pt>
                <c:pt idx="1">
                  <c:v>280.50732320782708</c:v>
                </c:pt>
                <c:pt idx="2">
                  <c:v>0</c:v>
                </c:pt>
                <c:pt idx="3">
                  <c:v>990.12965357681719</c:v>
                </c:pt>
                <c:pt idx="4">
                  <c:v>0</c:v>
                </c:pt>
                <c:pt idx="5">
                  <c:v>131.89963925449115</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Calculs!$AE$4:$AE$1004</c:f>
              <c:numCache>
                <c:formatCode>0</c:formatCode>
                <c:ptCount val="1001"/>
                <c:pt idx="0">
                  <c:v>0</c:v>
                </c:pt>
                <c:pt idx="1">
                  <c:v>0</c:v>
                </c:pt>
                <c:pt idx="2">
                  <c:v>9.5006038703371017E-4</c:v>
                </c:pt>
                <c:pt idx="3">
                  <c:v>4.7513297467753181E-3</c:v>
                </c:pt>
                <c:pt idx="4">
                  <c:v>1.3306762521490743E-2</c:v>
                </c:pt>
                <c:pt idx="5">
                  <c:v>2.8521137522983631E-2</c:v>
                </c:pt>
                <c:pt idx="6">
                  <c:v>5.1819736546057732E-2</c:v>
                </c:pt>
                <c:pt idx="7">
                  <c:v>8.3665883561714532E-2</c:v>
                </c:pt>
                <c:pt idx="8">
                  <c:v>0.12404144231006009</c:v>
                </c:pt>
                <c:pt idx="9">
                  <c:v>0.17292818520297593</c:v>
                </c:pt>
                <c:pt idx="10">
                  <c:v>0.23030779366396986</c:v>
                </c:pt>
                <c:pt idx="11">
                  <c:v>0.29616185847144672</c:v>
                </c:pt>
                <c:pt idx="12">
                  <c:v>0.37047188010537097</c:v>
                </c:pt>
                <c:pt idx="13">
                  <c:v>0.45321926909729321</c:v>
                </c:pt>
                <c:pt idx="14">
                  <c:v>0.54438534638371272</c:v>
                </c:pt>
                <c:pt idx="15">
                  <c:v>0.64395134366274687</c:v>
                </c:pt>
                <c:pt idx="16">
                  <c:v>0.75189840375407924</c:v>
                </c:pt>
                <c:pt idx="17">
                  <c:v>0.86820758096215633</c:v>
                </c:pt>
                <c:pt idx="18">
                  <c:v>0.99285984144260464</c:v>
                </c:pt>
                <c:pt idx="19">
                  <c:v>1.1258360635718376</c:v>
                </c:pt>
                <c:pt idx="20">
                  <c:v>1.2671170383198229</c:v>
                </c:pt>
                <c:pt idx="21">
                  <c:v>1.4166834696259791</c:v>
                </c:pt>
                <c:pt idx="22">
                  <c:v>1.574515974778173</c:v>
                </c:pt>
                <c:pt idx="23">
                  <c:v>1.7405950847947842</c:v>
                </c:pt>
                <c:pt idx="24">
                  <c:v>1.9149012448098093</c:v>
                </c:pt>
                <c:pt idx="25">
                  <c:v>2.0974148144609712</c:v>
                </c:pt>
                <c:pt idx="26">
                  <c:v>2.2881160682808042</c:v>
                </c:pt>
                <c:pt idx="27">
                  <c:v>2.4869851960906821</c:v>
                </c:pt>
                <c:pt idx="28">
                  <c:v>2.6940023033977605</c:v>
                </c:pt>
                <c:pt idx="29">
                  <c:v>2.9091474117947933</c:v>
                </c:pt>
                <c:pt idx="30">
                  <c:v>3.1324004593628021</c:v>
                </c:pt>
                <c:pt idx="31">
                  <c:v>3.3637413010765553</c:v>
                </c:pt>
                <c:pt idx="32">
                  <c:v>3.6031497092128326</c:v>
                </c:pt>
                <c:pt idx="33">
                  <c:v>3.8506053737614359</c:v>
                </c:pt>
                <c:pt idx="34">
                  <c:v>4.1060879028389161</c:v>
                </c:pt>
                <c:pt idx="35">
                  <c:v>4.3695620259540258</c:v>
                </c:pt>
                <c:pt idx="36">
                  <c:v>4.6409919044523926</c:v>
                </c:pt>
                <c:pt idx="37">
                  <c:v>4.9203559349451567</c:v>
                </c:pt>
                <c:pt idx="38">
                  <c:v>5.2076324522415485</c:v>
                </c:pt>
                <c:pt idx="39">
                  <c:v>5.5027997358663843</c:v>
                </c:pt>
                <c:pt idx="40">
                  <c:v>5.8058360093596226</c:v>
                </c:pt>
                <c:pt idx="41">
                  <c:v>6.1167194396633837</c:v>
                </c:pt>
                <c:pt idx="42">
                  <c:v>6.4354281365878911</c:v>
                </c:pt>
                <c:pt idx="43">
                  <c:v>6.7619401523488696</c:v>
                </c:pt>
                <c:pt idx="44">
                  <c:v>7.0962334811697954</c:v>
                </c:pt>
                <c:pt idx="45">
                  <c:v>7.4382860589431976</c:v>
                </c:pt>
                <c:pt idx="46">
                  <c:v>7.7880757629458435</c:v>
                </c:pt>
                <c:pt idx="47">
                  <c:v>8.1455804116032215</c:v>
                </c:pt>
                <c:pt idx="48">
                  <c:v>8.5107777642992399</c:v>
                </c:pt>
                <c:pt idx="49">
                  <c:v>8.8836455212274767</c:v>
                </c:pt>
                <c:pt idx="50">
                  <c:v>9.2641613232807103</c:v>
                </c:pt>
                <c:pt idx="51">
                  <c:v>9.6523052828524705</c:v>
                </c:pt>
                <c:pt idx="52">
                  <c:v>10.048062517617865</c:v>
                </c:pt>
                <c:pt idx="53">
                  <c:v>10.451420623661392</c:v>
                </c:pt>
                <c:pt idx="54">
                  <c:v>10.862367145585276</c:v>
                </c:pt>
                <c:pt idx="55">
                  <c:v>11.280889576348079</c:v>
                </c:pt>
                <c:pt idx="56">
                  <c:v>11.70697535712484</c:v>
                </c:pt>
                <c:pt idx="57">
                  <c:v>12.140611877187403</c:v>
                </c:pt>
                <c:pt idx="58">
                  <c:v>12.581786473803653</c:v>
                </c:pt>
                <c:pt idx="59">
                  <c:v>13.030486432154513</c:v>
                </c:pt>
                <c:pt idx="60">
                  <c:v>13.486698985267664</c:v>
                </c:pt>
                <c:pt idx="61">
                  <c:v>13.950411313967003</c:v>
                </c:pt>
                <c:pt idx="62">
                  <c:v>14.421610546836947</c:v>
                </c:pt>
                <c:pt idx="63">
                  <c:v>14.900283760200766</c:v>
                </c:pt>
                <c:pt idx="64">
                  <c:v>15.386417978112181</c:v>
                </c:pt>
                <c:pt idx="65">
                  <c:v>15.880000172359521</c:v>
                </c:pt>
                <c:pt idx="66">
                  <c:v>16.381017262481791</c:v>
                </c:pt>
                <c:pt idx="67">
                  <c:v>16.889456115796044</c:v>
                </c:pt>
                <c:pt idx="68">
                  <c:v>17.405303547435494</c:v>
                </c:pt>
                <c:pt idx="69">
                  <c:v>17.92854632039786</c:v>
                </c:pt>
                <c:pt idx="70">
                  <c:v>18.459171145603428</c:v>
                </c:pt>
                <c:pt idx="71">
                  <c:v>18.997164681962399</c:v>
                </c:pt>
                <c:pt idx="72">
                  <c:v>19.542513536451104</c:v>
                </c:pt>
                <c:pt idx="73">
                  <c:v>20.095204264196656</c:v>
                </c:pt>
                <c:pt idx="74">
                  <c:v>20.655223368569718</c:v>
                </c:pt>
                <c:pt idx="75">
                  <c:v>21.222557301284986</c:v>
                </c:pt>
                <c:pt idx="76">
                  <c:v>21.797192462509106</c:v>
                </c:pt>
                <c:pt idx="77">
                  <c:v>22.379115200975683</c:v>
                </c:pt>
                <c:pt idx="78">
                  <c:v>22.968311814107128</c:v>
                </c:pt>
                <c:pt idx="79">
                  <c:v>23.564768548143036</c:v>
                </c:pt>
                <c:pt idx="80">
                  <c:v>24.168471598274866</c:v>
                </c:pt>
                <c:pt idx="81">
                  <c:v>24.779407108786678</c:v>
                </c:pt>
                <c:pt idx="82">
                  <c:v>25.397561173201673</c:v>
                </c:pt>
                <c:pt idx="83">
                  <c:v>26.022919834434365</c:v>
                </c:pt>
                <c:pt idx="84">
                  <c:v>26.655469084948141</c:v>
                </c:pt>
                <c:pt idx="85">
                  <c:v>27.295194866918035</c:v>
                </c:pt>
                <c:pt idx="86">
                  <c:v>27.942083072398532</c:v>
                </c:pt>
                <c:pt idx="87">
                  <c:v>28.596119543496222</c:v>
                </c:pt>
                <c:pt idx="88">
                  <c:v>29.257290072547146</c:v>
                </c:pt>
                <c:pt idx="89">
                  <c:v>29.92558040229866</c:v>
                </c:pt>
                <c:pt idx="90">
                  <c:v>30.6009762260957</c:v>
                </c:pt>
                <c:pt idx="91">
                  <c:v>31.283463188071259</c:v>
                </c:pt>
                <c:pt idx="92">
                  <c:v>31.973026883340996</c:v>
                </c:pt>
                <c:pt idx="93">
                  <c:v>32.669652858201786</c:v>
                </c:pt>
                <c:pt idx="94">
                  <c:v>33.373326610334125</c:v>
                </c:pt>
                <c:pt idx="95">
                  <c:v>34.084033589008293</c:v>
                </c:pt>
                <c:pt idx="96">
                  <c:v>34.801759195294075</c:v>
                </c:pt>
                <c:pt idx="97">
                  <c:v>35.526488782274043</c:v>
                </c:pt>
                <c:pt idx="98">
                  <c:v>36.2582076552602</c:v>
                </c:pt>
                <c:pt idx="99">
                  <c:v>36.996901072013948</c:v>
                </c:pt>
                <c:pt idx="100">
                  <c:v>37.742554242969234</c:v>
                </c:pt>
                <c:pt idx="101">
                  <c:v>38.495151168789782</c:v>
                </c:pt>
                <c:pt idx="102">
                  <c:v>39.254673476980166</c:v>
                </c:pt>
                <c:pt idx="103">
                  <c:v>40.021101583774183</c:v>
                </c:pt>
                <c:pt idx="104">
                  <c:v>40.794415857026443</c:v>
                </c:pt>
                <c:pt idx="105">
                  <c:v>41.574596616552512</c:v>
                </c:pt>
                <c:pt idx="106">
                  <c:v>42.36162413447169</c:v>
                </c:pt>
                <c:pt idx="107">
                  <c:v>43.155478635552406</c:v>
                </c:pt>
                <c:pt idx="108">
                  <c:v>43.956140297560047</c:v>
                </c:pt>
                <c:pt idx="109">
                  <c:v>44.763589251607236</c:v>
                </c:pt>
                <c:pt idx="110">
                  <c:v>45.577805582506386</c:v>
                </c:pt>
                <c:pt idx="111">
                  <c:v>46.398769329124505</c:v>
                </c:pt>
                <c:pt idx="112">
                  <c:v>47.226460484740159</c:v>
                </c:pt>
                <c:pt idx="113">
                  <c:v>48.060858997402498</c:v>
                </c:pt>
                <c:pt idx="114">
                  <c:v>48.901944770292317</c:v>
                </c:pt>
                <c:pt idx="115">
                  <c:v>49.749697662085019</c:v>
                </c:pt>
                <c:pt idx="116">
                  <c:v>50.604097487315443</c:v>
                </c:pt>
                <c:pt idx="117">
                  <c:v>51.465124016744504</c:v>
                </c:pt>
                <c:pt idx="118">
                  <c:v>52.332756977727541</c:v>
                </c:pt>
                <c:pt idx="119">
                  <c:v>53.206976054584359</c:v>
                </c:pt>
                <c:pt idx="120">
                  <c:v>54.087760888970827</c:v>
                </c:pt>
                <c:pt idx="121">
                  <c:v>54.975091080252028</c:v>
                </c:pt>
                <c:pt idx="122">
                  <c:v>55.868946185876922</c:v>
                </c:pt>
                <c:pt idx="123">
                  <c:v>56.769305721754371</c:v>
                </c:pt>
                <c:pt idx="124">
                  <c:v>57.676149162630566</c:v>
                </c:pt>
                <c:pt idx="125">
                  <c:v>58.589455942467737</c:v>
                </c:pt>
                <c:pt idx="126">
                  <c:v>59.509205454824126</c:v>
                </c:pt>
                <c:pt idx="127">
                  <c:v>60.435377053235158</c:v>
                </c:pt>
                <c:pt idx="128">
                  <c:v>61.367950051595713</c:v>
                </c:pt>
                <c:pt idx="129">
                  <c:v>62.306903724543574</c:v>
                </c:pt>
                <c:pt idx="130">
                  <c:v>63.252217307843821</c:v>
                </c:pt>
                <c:pt idx="131">
                  <c:v>64.203869998774294</c:v>
                </c:pt>
                <c:pt idx="132">
                  <c:v>65.161840956511938</c:v>
                </c:pt>
                <c:pt idx="133">
                  <c:v>66.126109302520106</c:v>
                </c:pt>
                <c:pt idx="134">
                  <c:v>67.09665412093662</c:v>
                </c:pt>
                <c:pt idx="135">
                  <c:v>68.073454458962743</c:v>
                </c:pt>
                <c:pt idx="136">
                  <c:v>69.056489327252805</c:v>
                </c:pt>
                <c:pt idx="137">
                  <c:v>70.045737700304642</c:v>
                </c:pt>
                <c:pt idx="138">
                  <c:v>71.041178516850607</c:v>
                </c:pt>
                <c:pt idx="139">
                  <c:v>72.042790680249269</c:v>
                </c:pt>
                <c:pt idx="140">
                  <c:v>73.050553058877668</c:v>
                </c:pt>
                <c:pt idx="141">
                  <c:v>74.064444486524138</c:v>
                </c:pt>
                <c:pt idx="142">
                  <c:v>75.084443762781589</c:v>
                </c:pt>
                <c:pt idx="143">
                  <c:v>76.110529653441304</c:v>
                </c:pt>
                <c:pt idx="144">
                  <c:v>77.142680890887092</c:v>
                </c:pt>
                <c:pt idx="145">
                  <c:v>78.180876174489896</c:v>
                </c:pt>
                <c:pt idx="146">
                  <c:v>79.225094171002681</c:v>
                </c:pt>
                <c:pt idx="147">
                  <c:v>80.275313514955684</c:v>
                </c:pt>
                <c:pt idx="148">
                  <c:v>81.331512809051873</c:v>
                </c:pt>
                <c:pt idx="149">
                  <c:v>82.393670624562702</c:v>
                </c:pt>
                <c:pt idx="150">
                  <c:v>83.461765501724003</c:v>
                </c:pt>
                <c:pt idx="151">
                  <c:v>84.535776344598332</c:v>
                </c:pt>
                <c:pt idx="152">
                  <c:v>85.615682816085268</c:v>
                </c:pt>
                <c:pt idx="153">
                  <c:v>86.701464943868089</c:v>
                </c:pt>
                <c:pt idx="154">
                  <c:v>87.793102726196011</c:v>
                </c:pt>
                <c:pt idx="155">
                  <c:v>88.890576132247318</c:v>
                </c:pt>
                <c:pt idx="156">
                  <c:v>89.99386510249262</c:v>
                </c:pt>
                <c:pt idx="157">
                  <c:v>91.102949549058181</c:v>
                </c:pt>
                <c:pt idx="158">
                  <c:v>92.217809356089361</c:v>
                </c:pt>
                <c:pt idx="159">
                  <c:v>93.338424380114077</c:v>
                </c:pt>
                <c:pt idx="160">
                  <c:v>94.464774450406324</c:v>
                </c:pt>
                <c:pt idx="161">
                  <c:v>95.596839369349581</c:v>
                </c:pt>
                <c:pt idx="162">
                  <c:v>96.73459891280028</c:v>
                </c:pt>
                <c:pt idx="163">
                  <c:v>97.878032830451161</c:v>
                </c:pt>
                <c:pt idx="164">
                  <c:v>99.027120846194521</c:v>
                </c:pt>
                <c:pt idx="165">
                  <c:v>100.18184265848535</c:v>
                </c:pt>
                <c:pt idx="166">
                  <c:v>101.34217794070432</c:v>
                </c:pt>
                <c:pt idx="167">
                  <c:v>102.50810634152056</c:v>
                </c:pt>
                <c:pt idx="168">
                  <c:v>103.67960748525431</c:v>
                </c:pt>
                <c:pt idx="169">
                  <c:v>104.85666097223925</c:v>
                </c:pt>
                <c:pt idx="170">
                  <c:v>106.03924637918463</c:v>
                </c:pt>
                <c:pt idx="171">
                  <c:v>107.22734325953707</c:v>
                </c:pt>
                <c:pt idx="172">
                  <c:v>108.42093114384211</c:v>
                </c:pt>
                <c:pt idx="173">
                  <c:v>109.61998954010544</c:v>
                </c:pt>
                <c:pt idx="174">
                  <c:v>110.82449793415365</c:v>
                </c:pt>
                <c:pt idx="175">
                  <c:v>112.03443578999479</c:v>
                </c:pt>
                <c:pt idx="176">
                  <c:v>113.24978255017832</c:v>
                </c:pt>
                <c:pt idx="177">
                  <c:v>114.47051763615481</c:v>
                </c:pt>
                <c:pt idx="178">
                  <c:v>115.69662044863509</c:v>
                </c:pt>
                <c:pt idx="179">
                  <c:v>116.92807036794893</c:v>
                </c:pt>
                <c:pt idx="180">
                  <c:v>118.16484675440333</c:v>
                </c:pt>
                <c:pt idx="181">
                  <c:v>119.40692894864007</c:v>
                </c:pt>
                <c:pt idx="182">
                  <c:v>120.65429627199298</c:v>
                </c:pt>
                <c:pt idx="183">
                  <c:v>121.90692802684443</c:v>
                </c:pt>
                <c:pt idx="184">
                  <c:v>123.16480349698138</c:v>
                </c:pt>
                <c:pt idx="185">
                  <c:v>124.42790194795076</c:v>
                </c:pt>
                <c:pt idx="186">
                  <c:v>125.69620262741419</c:v>
                </c:pt>
                <c:pt idx="187">
                  <c:v>126.96968476550218</c:v>
                </c:pt>
                <c:pt idx="188">
                  <c:v>128.24832757516745</c:v>
                </c:pt>
                <c:pt idx="189">
                  <c:v>129.53211025253776</c:v>
                </c:pt>
                <c:pt idx="190">
                  <c:v>130.82101197726794</c:v>
                </c:pt>
                <c:pt idx="191">
                  <c:v>132.11501191289122</c:v>
                </c:pt>
                <c:pt idx="192">
                  <c:v>133.41408920716972</c:v>
                </c:pt>
                <c:pt idx="193">
                  <c:v>134.71822299244428</c:v>
                </c:pt>
                <c:pt idx="194">
                  <c:v>136.02739238598349</c:v>
                </c:pt>
                <c:pt idx="195">
                  <c:v>137.34157649033182</c:v>
                </c:pt>
                <c:pt idx="196">
                  <c:v>138.66075439365704</c:v>
                </c:pt>
                <c:pt idx="197">
                  <c:v>139.98490517009671</c:v>
                </c:pt>
                <c:pt idx="198">
                  <c:v>141.31400788010382</c:v>
                </c:pt>
                <c:pt idx="199">
                  <c:v>142.64804157079158</c:v>
                </c:pt>
                <c:pt idx="200">
                  <c:v>143.9869852762773</c:v>
                </c:pt>
                <c:pt idx="201">
                  <c:v>145.3308180180253</c:v>
                </c:pt>
                <c:pt idx="202">
                  <c:v>146.67951880518902</c:v>
                </c:pt>
                <c:pt idx="203">
                  <c:v>148.03306663495201</c:v>
                </c:pt>
                <c:pt idx="204">
                  <c:v>149.39144049286799</c:v>
                </c:pt>
                <c:pt idx="205">
                  <c:v>150.75461935320007</c:v>
                </c:pt>
                <c:pt idx="206">
                  <c:v>152.12258217925876</c:v>
                </c:pt>
                <c:pt idx="207">
                  <c:v>153.49530792373912</c:v>
                </c:pt>
                <c:pt idx="208">
                  <c:v>154.87277552905678</c:v>
                </c:pt>
                <c:pt idx="209">
                  <c:v>156.25496392768292</c:v>
                </c:pt>
                <c:pt idx="210">
                  <c:v>157.64185204247826</c:v>
                </c:pt>
                <c:pt idx="211">
                  <c:v>159.03341878702585</c:v>
                </c:pt>
                <c:pt idx="212">
                  <c:v>160.42964306596289</c:v>
                </c:pt>
                <c:pt idx="213">
                  <c:v>161.83050377531129</c:v>
                </c:pt>
                <c:pt idx="214">
                  <c:v>163.23597980280721</c:v>
                </c:pt>
                <c:pt idx="215">
                  <c:v>164.6460500282295</c:v>
                </c:pt>
                <c:pt idx="216">
                  <c:v>166.06069332372678</c:v>
                </c:pt>
                <c:pt idx="217">
                  <c:v>167.47988855414363</c:v>
                </c:pt>
                <c:pt idx="218">
                  <c:v>168.90361457734531</c:v>
                </c:pt>
                <c:pt idx="219">
                  <c:v>170.33185024454153</c:v>
                </c:pt>
                <c:pt idx="220">
                  <c:v>171.76457440060881</c:v>
                </c:pt>
                <c:pt idx="221">
                  <c:v>173.20176588441171</c:v>
                </c:pt>
                <c:pt idx="222">
                  <c:v>174.64340352912291</c:v>
                </c:pt>
                <c:pt idx="223">
                  <c:v>176.08946616254178</c:v>
                </c:pt>
                <c:pt idx="224">
                  <c:v>177.539932607412</c:v>
                </c:pt>
                <c:pt idx="225">
                  <c:v>178.99478168173761</c:v>
                </c:pt>
                <c:pt idx="226">
                  <c:v>180.45399219909802</c:v>
                </c:pt>
                <c:pt idx="227">
                  <c:v>181.91754296896156</c:v>
                </c:pt>
                <c:pt idx="228">
                  <c:v>183.38541279699771</c:v>
                </c:pt>
                <c:pt idx="229">
                  <c:v>184.85758048538816</c:v>
                </c:pt>
                <c:pt idx="230">
                  <c:v>186.33402483313637</c:v>
                </c:pt>
                <c:pt idx="231">
                  <c:v>187.81472463637581</c:v>
                </c:pt>
                <c:pt idx="232">
                  <c:v>189.29965868867697</c:v>
                </c:pt>
                <c:pt idx="233">
                  <c:v>190.78880578135281</c:v>
                </c:pt>
                <c:pt idx="234">
                  <c:v>192.28214470376292</c:v>
                </c:pt>
                <c:pt idx="235">
                  <c:v>193.77965424361639</c:v>
                </c:pt>
                <c:pt idx="236">
                  <c:v>195.28131318727307</c:v>
                </c:pt>
                <c:pt idx="237">
                  <c:v>196.78710032004358</c:v>
                </c:pt>
                <c:pt idx="238">
                  <c:v>198.2969944264878</c:v>
                </c:pt>
                <c:pt idx="239">
                  <c:v>199.81097429071201</c:v>
                </c:pt>
                <c:pt idx="240">
                  <c:v>201.32901869666455</c:v>
                </c:pt>
                <c:pt idx="241">
                  <c:v>202.85110642842997</c:v>
                </c:pt>
                <c:pt idx="242">
                  <c:v>204.37721627052184</c:v>
                </c:pt>
                <c:pt idx="243">
                  <c:v>205.90732700817401</c:v>
                </c:pt>
                <c:pt idx="244">
                  <c:v>207.4414174276304</c:v>
                </c:pt>
                <c:pt idx="245">
                  <c:v>208.97946631643327</c:v>
                </c:pt>
                <c:pt idx="246">
                  <c:v>210.52145246371015</c:v>
                </c:pt>
                <c:pt idx="247">
                  <c:v>212.06735466045902</c:v>
                </c:pt>
                <c:pt idx="248">
                  <c:v>213.61715169983222</c:v>
                </c:pt>
                <c:pt idx="249">
                  <c:v>215.17082237741863</c:v>
                </c:pt>
                <c:pt idx="250">
                  <c:v>216.72834549152449</c:v>
                </c:pt>
                <c:pt idx="251">
                  <c:v>218.2896981507088</c:v>
                </c:pt>
                <c:pt idx="252">
                  <c:v>219.85485408202092</c:v>
                </c:pt>
                <c:pt idx="253">
                  <c:v>221.42378532639131</c:v>
                </c:pt>
                <c:pt idx="254">
                  <c:v>222.99646393337181</c:v>
                </c:pt>
                <c:pt idx="255">
                  <c:v>224.57286196151841</c:v>
                </c:pt>
                <c:pt idx="256">
                  <c:v>226.15295147877106</c:v>
                </c:pt>
                <c:pt idx="257">
                  <c:v>227.73670456283105</c:v>
                </c:pt>
                <c:pt idx="258">
                  <c:v>229.3240933015355</c:v>
                </c:pt>
                <c:pt idx="259">
                  <c:v>230.91508979322916</c:v>
                </c:pt>
                <c:pt idx="260">
                  <c:v>232.50966614713349</c:v>
                </c:pt>
                <c:pt idx="261">
                  <c:v>234.10779448371306</c:v>
                </c:pt>
                <c:pt idx="262">
                  <c:v>235.70944693503913</c:v>
                </c:pt>
                <c:pt idx="263">
                  <c:v>237.31459564515046</c:v>
                </c:pt>
                <c:pt idx="264">
                  <c:v>238.92321277041154</c:v>
                </c:pt>
                <c:pt idx="265">
                  <c:v>240.53527047986779</c:v>
                </c:pt>
                <c:pt idx="266">
                  <c:v>242.15074095559822</c:v>
                </c:pt>
                <c:pt idx="267">
                  <c:v>243.7695963930652</c:v>
                </c:pt>
                <c:pt idx="268">
                  <c:v>245.39180900146147</c:v>
                </c:pt>
                <c:pt idx="269">
                  <c:v>247.01735100405438</c:v>
                </c:pt>
                <c:pt idx="270">
                  <c:v>248.64619463852736</c:v>
                </c:pt>
                <c:pt idx="271">
                  <c:v>250.27831215731854</c:v>
                </c:pt>
                <c:pt idx="272">
                  <c:v>251.91367582795661</c:v>
                </c:pt>
                <c:pt idx="273">
                  <c:v>253.55225793339386</c:v>
                </c:pt>
                <c:pt idx="274">
                  <c:v>255.1940307723365</c:v>
                </c:pt>
                <c:pt idx="275">
                  <c:v>256.83896665957201</c:v>
                </c:pt>
                <c:pt idx="276">
                  <c:v>258.48703792629374</c:v>
                </c:pt>
                <c:pt idx="277">
                  <c:v>260.13821692042291</c:v>
                </c:pt>
                <c:pt idx="278">
                  <c:v>261.79247600692736</c:v>
                </c:pt>
                <c:pt idx="279">
                  <c:v>263.44978756813799</c:v>
                </c:pt>
                <c:pt idx="280">
                  <c:v>265.11012400406184</c:v>
                </c:pt>
                <c:pt idx="281">
                  <c:v>266.77345773269286</c:v>
                </c:pt>
                <c:pt idx="282">
                  <c:v>268.43976119031947</c:v>
                </c:pt>
                <c:pt idx="283">
                  <c:v>270.10900683182956</c:v>
                </c:pt>
                <c:pt idx="284">
                  <c:v>271.78116713101241</c:v>
                </c:pt>
                <c:pt idx="285">
                  <c:v>273.4562145808581</c:v>
                </c:pt>
                <c:pt idx="286">
                  <c:v>275.13412169385384</c:v>
                </c:pt>
                <c:pt idx="287">
                  <c:v>276.81486100227744</c:v>
                </c:pt>
                <c:pt idx="288">
                  <c:v>278.49840505848823</c:v>
                </c:pt>
                <c:pt idx="289">
                  <c:v>280.18472643521488</c:v>
                </c:pt>
                <c:pt idx="290">
                  <c:v>281.87379772584057</c:v>
                </c:pt>
                <c:pt idx="291">
                  <c:v>283.56559154468528</c:v>
                </c:pt>
                <c:pt idx="292">
                  <c:v>285.26008052728508</c:v>
                </c:pt>
                <c:pt idx="293">
                  <c:v>286.95723733066899</c:v>
                </c:pt>
                <c:pt idx="294">
                  <c:v>288.65703463363258</c:v>
                </c:pt>
                <c:pt idx="295">
                  <c:v>290.35944513700917</c:v>
                </c:pt>
                <c:pt idx="296">
                  <c:v>292.06444156393781</c:v>
                </c:pt>
                <c:pt idx="297">
                  <c:v>293.77199666012865</c:v>
                </c:pt>
                <c:pt idx="298">
                  <c:v>295.48206465916502</c:v>
                </c:pt>
                <c:pt idx="299">
                  <c:v>297.19456276284257</c:v>
                </c:pt>
                <c:pt idx="300">
                  <c:v>298.90938971509615</c:v>
                </c:pt>
                <c:pt idx="301">
                  <c:v>300.62644436177851</c:v>
                </c:pt>
                <c:pt idx="302">
                  <c:v>302.34562565268487</c:v>
                </c:pt>
                <c:pt idx="303">
                  <c:v>304.06683264354285</c:v>
                </c:pt>
                <c:pt idx="304">
                  <c:v>305.78996449796796</c:v>
                </c:pt>
                <c:pt idx="305">
                  <c:v>307.51492048938434</c:v>
                </c:pt>
                <c:pt idx="306">
                  <c:v>309.24160000291113</c:v>
                </c:pt>
                <c:pt idx="307">
                  <c:v>310.96990253721435</c:v>
                </c:pt>
                <c:pt idx="308">
                  <c:v>312.69972770632432</c:v>
                </c:pt>
                <c:pt idx="309">
                  <c:v>314.43097524141871</c:v>
                </c:pt>
                <c:pt idx="310">
                  <c:v>316.16354499257153</c:v>
                </c:pt>
                <c:pt idx="311">
                  <c:v>317.89733693046747</c:v>
                </c:pt>
                <c:pt idx="312">
                  <c:v>319.6322511480825</c:v>
                </c:pt>
                <c:pt idx="313">
                  <c:v>321.36818786233033</c:v>
                </c:pt>
                <c:pt idx="314">
                  <c:v>323.10504741567462</c:v>
                </c:pt>
                <c:pt idx="315">
                  <c:v>324.8427302777078</c:v>
                </c:pt>
                <c:pt idx="316">
                  <c:v>326.58113704669563</c:v>
                </c:pt>
                <c:pt idx="317">
                  <c:v>328.32016845108842</c:v>
                </c:pt>
                <c:pt idx="318">
                  <c:v>330.05972535099846</c:v>
                </c:pt>
                <c:pt idx="319">
                  <c:v>331.79970873964413</c:v>
                </c:pt>
                <c:pt idx="320">
                  <c:v>333.54001974476068</c:v>
                </c:pt>
                <c:pt idx="321">
                  <c:v>335.28056699322991</c:v>
                </c:pt>
                <c:pt idx="322">
                  <c:v>337.02127396597331</c:v>
                </c:pt>
                <c:pt idx="323">
                  <c:v>338.76207161492573</c:v>
                </c:pt>
                <c:pt idx="324">
                  <c:v>340.50289098933871</c:v>
                </c:pt>
                <c:pt idx="325">
                  <c:v>342.24366323635314</c:v>
                </c:pt>
                <c:pt idx="326">
                  <c:v>343.98431960155625</c:v>
                </c:pt>
                <c:pt idx="327">
                  <c:v>345.72479142952261</c:v>
                </c:pt>
                <c:pt idx="328">
                  <c:v>347.46501016433916</c:v>
                </c:pt>
                <c:pt idx="329">
                  <c:v>349.20490735011487</c:v>
                </c:pt>
                <c:pt idx="330">
                  <c:v>350.94441463147473</c:v>
                </c:pt>
                <c:pt idx="331">
                  <c:v>352.6834637540382</c:v>
                </c:pt>
                <c:pt idx="332">
                  <c:v>354.42198656488205</c:v>
                </c:pt>
                <c:pt idx="333">
                  <c:v>356.15991501298817</c:v>
                </c:pt>
                <c:pt idx="334">
                  <c:v>357.8971811496761</c:v>
                </c:pt>
                <c:pt idx="335">
                  <c:v>359.63371712902011</c:v>
                </c:pt>
                <c:pt idx="336">
                  <c:v>361.36945520825162</c:v>
                </c:pt>
                <c:pt idx="337">
                  <c:v>363.1043277481462</c:v>
                </c:pt>
                <c:pt idx="338">
                  <c:v>364.83826721339619</c:v>
                </c:pt>
                <c:pt idx="339">
                  <c:v>366.571206172968</c:v>
                </c:pt>
                <c:pt idx="340">
                  <c:v>368.3030773004453</c:v>
                </c:pt>
                <c:pt idx="341">
                  <c:v>370.03381337435701</c:v>
                </c:pt>
                <c:pt idx="342">
                  <c:v>371.76334727849121</c:v>
                </c:pt>
                <c:pt idx="343">
                  <c:v>373.49161200219442</c:v>
                </c:pt>
                <c:pt idx="344">
                  <c:v>375.21854064065678</c:v>
                </c:pt>
                <c:pt idx="345">
                  <c:v>376.9440663951828</c:v>
                </c:pt>
                <c:pt idx="346">
                  <c:v>378.66812257344804</c:v>
                </c:pt>
                <c:pt idx="347">
                  <c:v>380.39064258974184</c:v>
                </c:pt>
                <c:pt idx="348">
                  <c:v>382.11156075842757</c:v>
                </c:pt>
                <c:pt idx="349">
                  <c:v>383.83081308606091</c:v>
                </c:pt>
                <c:pt idx="350">
                  <c:v>385.54833647568637</c:v>
                </c:pt>
                <c:pt idx="351">
                  <c:v>387.26406793242887</c:v>
                </c:pt>
                <c:pt idx="352">
                  <c:v>388.97794456363061</c:v>
                </c:pt>
                <c:pt idx="353">
                  <c:v>390.68990357897536</c:v>
                </c:pt>
                <c:pt idx="354">
                  <c:v>392.39988229060094</c:v>
                </c:pt>
                <c:pt idx="355">
                  <c:v>394.1078181132001</c:v>
                </c:pt>
                <c:pt idx="356">
                  <c:v>395.81364856410914</c:v>
                </c:pt>
                <c:pt idx="357">
                  <c:v>397.51731126338524</c:v>
                </c:pt>
                <c:pt idx="358">
                  <c:v>399.21874393387179</c:v>
                </c:pt>
                <c:pt idx="359">
                  <c:v>400.91788440125254</c:v>
                </c:pt>
                <c:pt idx="360">
                  <c:v>402.61468708421341</c:v>
                </c:pt>
                <c:pt idx="361">
                  <c:v>404.30913945497178</c:v>
                </c:pt>
                <c:pt idx="362">
                  <c:v>406.00124549111956</c:v>
                </c:pt>
                <c:pt idx="363">
                  <c:v>407.69100915710271</c:v>
                </c:pt>
                <c:pt idx="364">
                  <c:v>409.37843440427815</c:v>
                </c:pt>
                <c:pt idx="365">
                  <c:v>411.06352517096997</c:v>
                </c:pt>
                <c:pt idx="366">
                  <c:v>412.74628538252563</c:v>
                </c:pt>
                <c:pt idx="367">
                  <c:v>414.4267189513717</c:v>
                </c:pt>
                <c:pt idx="368">
                  <c:v>416.10482977706931</c:v>
                </c:pt>
                <c:pt idx="369">
                  <c:v>417.78062174636943</c:v>
                </c:pt>
                <c:pt idx="370">
                  <c:v>419.45409873326759</c:v>
                </c:pt>
                <c:pt idx="371">
                  <c:v>421.12526459905848</c:v>
                </c:pt>
                <c:pt idx="372">
                  <c:v>422.79412319239043</c:v>
                </c:pt>
                <c:pt idx="373">
                  <c:v>424.4606783493191</c:v>
                </c:pt>
                <c:pt idx="374">
                  <c:v>426.12493389336134</c:v>
                </c:pt>
                <c:pt idx="375">
                  <c:v>427.78689363554861</c:v>
                </c:pt>
                <c:pt idx="376">
                  <c:v>429.44656137447998</c:v>
                </c:pt>
                <c:pt idx="377">
                  <c:v>431.10394089637504</c:v>
                </c:pt>
                <c:pt idx="378">
                  <c:v>432.75903597512638</c:v>
                </c:pt>
                <c:pt idx="379">
                  <c:v>434.41185037235192</c:v>
                </c:pt>
                <c:pt idx="380">
                  <c:v>436.06238783744686</c:v>
                </c:pt>
                <c:pt idx="381">
                  <c:v>437.71065210763533</c:v>
                </c:pt>
                <c:pt idx="382">
                  <c:v>439.35664690802184</c:v>
                </c:pt>
                <c:pt idx="383">
                  <c:v>441.00037595164247</c:v>
                </c:pt>
                <c:pt idx="384">
                  <c:v>442.64184293951558</c:v>
                </c:pt>
                <c:pt idx="385">
                  <c:v>444.28105156069267</c:v>
                </c:pt>
                <c:pt idx="386">
                  <c:v>445.9180054923084</c:v>
                </c:pt>
                <c:pt idx="387">
                  <c:v>447.55270839963089</c:v>
                </c:pt>
                <c:pt idx="388">
                  <c:v>449.18516393611139</c:v>
                </c:pt>
                <c:pt idx="389">
                  <c:v>450.81537574343383</c:v>
                </c:pt>
                <c:pt idx="390">
                  <c:v>452.44334745156408</c:v>
                </c:pt>
                <c:pt idx="391">
                  <c:v>454.06908267879896</c:v>
                </c:pt>
                <c:pt idx="392">
                  <c:v>455.69258503181499</c:v>
                </c:pt>
                <c:pt idx="393">
                  <c:v>457.31385810571675</c:v>
                </c:pt>
                <c:pt idx="394">
                  <c:v>458.93290548408532</c:v>
                </c:pt>
                <c:pt idx="395">
                  <c:v>460.54973073902602</c:v>
                </c:pt>
                <c:pt idx="396">
                  <c:v>462.16433743121632</c:v>
                </c:pt>
                <c:pt idx="397">
                  <c:v>463.77672910995318</c:v>
                </c:pt>
                <c:pt idx="398">
                  <c:v>465.38690931320019</c:v>
                </c:pt>
                <c:pt idx="399">
                  <c:v>466.99488156763482</c:v>
                </c:pt>
                <c:pt idx="400">
                  <c:v>468.60064938869476</c:v>
                </c:pt>
                <c:pt idx="401">
                  <c:v>484.5373552169861</c:v>
                </c:pt>
                <c:pt idx="402">
                  <c:v>500.25587373820281</c:v>
                </c:pt>
                <c:pt idx="403">
                  <c:v>515.75961202958024</c:v>
                </c:pt>
                <c:pt idx="404">
                  <c:v>531.05187081853285</c:v>
                </c:pt>
                <c:pt idx="405">
                  <c:v>546.13584874629419</c:v>
                </c:pt>
                <c:pt idx="406">
                  <c:v>561.01464641565417</c:v>
                </c:pt>
                <c:pt idx="407">
                  <c:v>575.69127023581461</c:v>
                </c:pt>
                <c:pt idx="408">
                  <c:v>590.16863607647304</c:v>
                </c:pt>
                <c:pt idx="409">
                  <c:v>604.44957274240414</c:v>
                </c:pt>
                <c:pt idx="410">
                  <c:v>618.53682527903663</c:v>
                </c:pt>
                <c:pt idx="411">
                  <c:v>632.43305811880964</c:v>
                </c:pt>
                <c:pt idx="412">
                  <c:v>646.14085807743413</c:v>
                </c:pt>
                <c:pt idx="413">
                  <c:v>659.66273720857907</c:v>
                </c:pt>
                <c:pt idx="414">
                  <c:v>673.00113552493804</c:v>
                </c:pt>
                <c:pt idx="415">
                  <c:v>686.15842359311364</c:v>
                </c:pt>
                <c:pt idx="416">
                  <c:v>699.13690500927601</c:v>
                </c:pt>
                <c:pt idx="417">
                  <c:v>711.93881876210423</c:v>
                </c:pt>
                <c:pt idx="418">
                  <c:v>724.56634148910859</c:v>
                </c:pt>
                <c:pt idx="419">
                  <c:v>737.02158963204602</c:v>
                </c:pt>
                <c:pt idx="420">
                  <c:v>749.30662149678597</c:v>
                </c:pt>
                <c:pt idx="421">
                  <c:v>761.42343922265263</c:v>
                </c:pt>
                <c:pt idx="422">
                  <c:v>773.37399066596174</c:v>
                </c:pt>
                <c:pt idx="423">
                  <c:v>785.16017120218453</c:v>
                </c:pt>
                <c:pt idx="424">
                  <c:v>796.78382545090335</c:v>
                </c:pt>
                <c:pt idx="425">
                  <c:v>808.24674892747692</c:v>
                </c:pt>
                <c:pt idx="426">
                  <c:v>819.55068962510074</c:v>
                </c:pt>
                <c:pt idx="427">
                  <c:v>830.69734953073157</c:v>
                </c:pt>
                <c:pt idx="428">
                  <c:v>841.68838607814541</c:v>
                </c:pt>
                <c:pt idx="429">
                  <c:v>852.5254135412074</c:v>
                </c:pt>
                <c:pt idx="430">
                  <c:v>863.21000437025816</c:v>
                </c:pt>
                <c:pt idx="431">
                  <c:v>873.74369047435675</c:v>
                </c:pt>
                <c:pt idx="432">
                  <c:v>884.12796445196409</c:v>
                </c:pt>
                <c:pt idx="433">
                  <c:v>894.36428077250957</c:v>
                </c:pt>
                <c:pt idx="434">
                  <c:v>904.4540569111474</c:v>
                </c:pt>
                <c:pt idx="435">
                  <c:v>914.39867443888159</c:v>
                </c:pt>
                <c:pt idx="436">
                  <c:v>924.19948007012295</c:v>
                </c:pt>
                <c:pt idx="437">
                  <c:v>933.85778666962688</c:v>
                </c:pt>
                <c:pt idx="438">
                  <c:v>943.37487422065897</c:v>
                </c:pt>
                <c:pt idx="439">
                  <c:v>952.75199075613625</c:v>
                </c:pt>
                <c:pt idx="440">
                  <c:v>961.99035325439979</c:v>
                </c:pt>
                <c:pt idx="441">
                  <c:v>971.09114850118908</c:v>
                </c:pt>
                <c:pt idx="442">
                  <c:v>980.0555339193055</c:v>
                </c:pt>
                <c:pt idx="443">
                  <c:v>988.88463836737697</c:v>
                </c:pt>
                <c:pt idx="444">
                  <c:v>997.57956290906418</c:v>
                </c:pt>
                <c:pt idx="445">
                  <c:v>1006.1413815539796</c:v>
                </c:pt>
                <c:pt idx="446">
                  <c:v>1014.5711419715279</c:v>
                </c:pt>
                <c:pt idx="447">
                  <c:v>1022.8698661788163</c:v>
                </c:pt>
                <c:pt idx="448">
                  <c:v>1031.0385512037253</c:v>
                </c:pt>
                <c:pt idx="449">
                  <c:v>1039.07816972418</c:v>
                </c:pt>
                <c:pt idx="450">
                  <c:v>1046.9896706846073</c:v>
                </c:pt>
                <c:pt idx="451">
                  <c:v>1054.7739798905216</c:v>
                </c:pt>
                <c:pt idx="452">
                  <c:v>1062.4320005821337</c:v>
                </c:pt>
                <c:pt idx="453">
                  <c:v>1069.9646139878364</c:v>
                </c:pt>
                <c:pt idx="454">
                  <c:v>1077.3726798583805</c:v>
                </c:pt>
                <c:pt idx="455">
                  <c:v>1084.657036982517</c:v>
                </c:pt>
                <c:pt idx="456">
                  <c:v>1091.8185036848474</c:v>
                </c:pt>
                <c:pt idx="457">
                  <c:v>1098.857878306588</c:v>
                </c:pt>
                <c:pt idx="458">
                  <c:v>1105.7759396699232</c:v>
                </c:pt>
                <c:pt idx="459">
                  <c:v>1112.573447526597</c:v>
                </c:pt>
                <c:pt idx="460">
                  <c:v>1119.251142991357</c:v>
                </c:pt>
                <c:pt idx="461">
                  <c:v>1125.8097489608454</c:v>
                </c:pt>
                <c:pt idx="462">
                  <c:v>1132.2499705185012</c:v>
                </c:pt>
                <c:pt idx="463">
                  <c:v>1138.5724953260212</c:v>
                </c:pt>
                <c:pt idx="464">
                  <c:v>1144.7779940018963</c:v>
                </c:pt>
                <c:pt idx="465">
                  <c:v>1150.8671204875293</c:v>
                </c:pt>
                <c:pt idx="466">
                  <c:v>1156.8405124014125</c:v>
                </c:pt>
                <c:pt idx="467">
                  <c:v>1162.6987913818325</c:v>
                </c:pt>
                <c:pt idx="468">
                  <c:v>1168.4425634185473</c:v>
                </c:pt>
                <c:pt idx="469">
                  <c:v>1174.0724191738689</c:v>
                </c:pt>
                <c:pt idx="470">
                  <c:v>1179.5889342935711</c:v>
                </c:pt>
                <c:pt idx="471">
                  <c:v>1184.9926697080248</c:v>
                </c:pt>
                <c:pt idx="472">
                  <c:v>1190.2841719239559</c:v>
                </c:pt>
                <c:pt idx="473">
                  <c:v>1195.4639733072095</c:v>
                </c:pt>
                <c:pt idx="474">
                  <c:v>1200.5325923568921</c:v>
                </c:pt>
                <c:pt idx="475">
                  <c:v>1205.4905339712577</c:v>
                </c:pt>
                <c:pt idx="476">
                  <c:v>1210.3382897056972</c:v>
                </c:pt>
                <c:pt idx="477">
                  <c:v>1215.0763380231829</c:v>
                </c:pt>
                <c:pt idx="478">
                  <c:v>1219.7051445375166</c:v>
                </c:pt>
                <c:pt idx="479">
                  <c:v>1224.2251622497281</c:v>
                </c:pt>
                <c:pt idx="480">
                  <c:v>1228.6368317779668</c:v>
                </c:pt>
                <c:pt idx="481">
                  <c:v>1232.9405815812306</c:v>
                </c:pt>
                <c:pt idx="482">
                  <c:v>1237.1368281772795</c:v>
                </c:pt>
                <c:pt idx="483">
                  <c:v>1241.2259763550812</c:v>
                </c:pt>
                <c:pt idx="484">
                  <c:v>1245.2084193821431</c:v>
                </c:pt>
                <c:pt idx="485">
                  <c:v>1249.084539207093</c:v>
                </c:pt>
                <c:pt idx="486">
                  <c:v>1252.8547066578781</c:v>
                </c:pt>
                <c:pt idx="487">
                  <c:v>1256.5192816359636</c:v>
                </c:pt>
                <c:pt idx="488">
                  <c:v>1260.0786133069264</c:v>
                </c:pt>
                <c:pt idx="489">
                  <c:v>1263.5330402878558</c:v>
                </c:pt>
                <c:pt idx="490">
                  <c:v>1266.8828908319911</c:v>
                </c:pt>
                <c:pt idx="491">
                  <c:v>1270.1284830110469</c:v>
                </c:pt>
                <c:pt idx="492">
                  <c:v>1273.2701248957037</c:v>
                </c:pt>
                <c:pt idx="493">
                  <c:v>1276.3081147347671</c:v>
                </c:pt>
                <c:pt idx="494">
                  <c:v>1279.2427411335311</c:v>
                </c:pt>
                <c:pt idx="495">
                  <c:v>1282.0742832319133</c:v>
                </c:pt>
                <c:pt idx="496">
                  <c:v>1284.8030108829682</c:v>
                </c:pt>
                <c:pt idx="497">
                  <c:v>1287.4291848324269</c:v>
                </c:pt>
                <c:pt idx="498">
                  <c:v>1289.9530568999501</c:v>
                </c:pt>
                <c:pt idx="499">
                  <c:v>1292.3748701628324</c:v>
                </c:pt>
                <c:pt idx="500">
                  <c:v>1294.6948591429405</c:v>
                </c:pt>
                <c:pt idx="501">
                  <c:v>1296.9132499977168</c:v>
                </c:pt>
                <c:pt idx="502">
                  <c:v>1299.0302607161311</c:v>
                </c:pt>
                <c:pt idx="503">
                  <c:v>1301.0461013205079</c:v>
                </c:pt>
                <c:pt idx="504">
                  <c:v>1302.9609740752041</c:v>
                </c:pt>
                <c:pt idx="505">
                  <c:v>1304.7750737031483</c:v>
                </c:pt>
                <c:pt idx="506">
                  <c:v>1306.4885876112862</c:v>
                </c:pt>
                <c:pt idx="507">
                  <c:v>1308.1016961259925</c:v>
                </c:pt>
                <c:pt idx="508">
                  <c:v>1309.6145727395192</c:v>
                </c:pt>
                <c:pt idx="509">
                  <c:v>1311.0273843685288</c:v>
                </c:pt>
                <c:pt idx="510">
                  <c:v>1312.3402916257264</c:v>
                </c:pt>
                <c:pt idx="511">
                  <c:v>1313.553449105535</c:v>
                </c:pt>
                <c:pt idx="512">
                  <c:v>1314.6670056846576</c:v>
                </c:pt>
                <c:pt idx="513">
                  <c:v>1315.6811048382331</c:v>
                </c:pt>
                <c:pt idx="514">
                  <c:v>1316.5958849721112</c:v>
                </c:pt>
                <c:pt idx="515">
                  <c:v>1317.4114797715572</c:v>
                </c:pt>
                <c:pt idx="516">
                  <c:v>1318.1280185664259</c:v>
                </c:pt>
                <c:pt idx="517">
                  <c:v>1318.7456267125519</c:v>
                </c:pt>
                <c:pt idx="518">
                  <c:v>1319.2644259887579</c:v>
                </c:pt>
                <c:pt idx="519">
                  <c:v>1319.6845350085255</c:v>
                </c:pt>
                <c:pt idx="520">
                  <c:v>1320.0060696449966</c:v>
                </c:pt>
                <c:pt idx="521">
                  <c:v>1320.2291434675931</c:v>
                </c:pt>
                <c:pt idx="522">
                  <c:v>1320.353868188186</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4.05</c:v>
                </c:pt>
              </c:numCache>
            </c:numRef>
          </c:xVal>
          <c:yVal>
            <c:numRef>
              <c:f>Trajecto!$C$158</c:f>
              <c:numCache>
                <c:formatCode>0</c:formatCode>
                <c:ptCount val="1"/>
                <c:pt idx="0">
                  <c:v>660.17693409409299</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25.350000000000048</c:v>
                </c:pt>
              </c:numCache>
            </c:numRef>
          </c:xVal>
          <c:yVal>
            <c:numRef>
              <c:f>Trajecto!$C$159</c:f>
              <c:numCache>
                <c:formatCode>0</c:formatCode>
                <c:ptCount val="1"/>
                <c:pt idx="0">
                  <c:v>660.17693409409299</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Calculs!$T$4:$T$1004</c:f>
              <c:numCache>
                <c:formatCode>0.00</c:formatCode>
                <c:ptCount val="1001"/>
                <c:pt idx="0">
                  <c:v>90.781739999999999</c:v>
                </c:pt>
                <c:pt idx="1">
                  <c:v>90.777343598531843</c:v>
                </c:pt>
                <c:pt idx="2">
                  <c:v>90.764154394127388</c:v>
                </c:pt>
                <c:pt idx="3">
                  <c:v>90.742172386786635</c:v>
                </c:pt>
                <c:pt idx="4">
                  <c:v>90.711397576509555</c:v>
                </c:pt>
                <c:pt idx="5">
                  <c:v>90.67182996329619</c:v>
                </c:pt>
                <c:pt idx="6">
                  <c:v>90.627917915535093</c:v>
                </c:pt>
                <c:pt idx="7">
                  <c:v>90.584109801614858</c:v>
                </c:pt>
                <c:pt idx="8">
                  <c:v>90.54040562153547</c:v>
                </c:pt>
                <c:pt idx="9">
                  <c:v>90.496805375296944</c:v>
                </c:pt>
                <c:pt idx="10">
                  <c:v>90.45330906289928</c:v>
                </c:pt>
                <c:pt idx="11">
                  <c:v>90.409916684342463</c:v>
                </c:pt>
                <c:pt idx="12">
                  <c:v>90.366628239626493</c:v>
                </c:pt>
                <c:pt idx="13">
                  <c:v>90.323443728751371</c:v>
                </c:pt>
                <c:pt idx="14">
                  <c:v>90.280363151717125</c:v>
                </c:pt>
                <c:pt idx="15">
                  <c:v>90.237386508523727</c:v>
                </c:pt>
                <c:pt idx="16">
                  <c:v>90.19451379917119</c:v>
                </c:pt>
                <c:pt idx="17">
                  <c:v>90.151745023659487</c:v>
                </c:pt>
                <c:pt idx="18">
                  <c:v>90.109080181988645</c:v>
                </c:pt>
                <c:pt idx="19">
                  <c:v>90.066519274158665</c:v>
                </c:pt>
                <c:pt idx="20">
                  <c:v>90.024062300169547</c:v>
                </c:pt>
                <c:pt idx="21">
                  <c:v>89.981709260021276</c:v>
                </c:pt>
                <c:pt idx="22">
                  <c:v>89.939460153713853</c:v>
                </c:pt>
                <c:pt idx="23">
                  <c:v>89.897314981247277</c:v>
                </c:pt>
                <c:pt idx="24">
                  <c:v>89.855273742621577</c:v>
                </c:pt>
                <c:pt idx="25">
                  <c:v>89.813336437836725</c:v>
                </c:pt>
                <c:pt idx="26">
                  <c:v>89.77150306689272</c:v>
                </c:pt>
                <c:pt idx="27">
                  <c:v>89.729773629789577</c:v>
                </c:pt>
                <c:pt idx="28">
                  <c:v>89.688148126527295</c:v>
                </c:pt>
                <c:pt idx="29">
                  <c:v>89.646626557105861</c:v>
                </c:pt>
                <c:pt idx="30">
                  <c:v>89.605208921525275</c:v>
                </c:pt>
                <c:pt idx="31">
                  <c:v>89.56389521978555</c:v>
                </c:pt>
                <c:pt idx="32">
                  <c:v>89.522685451886673</c:v>
                </c:pt>
                <c:pt idx="33">
                  <c:v>89.481579617828672</c:v>
                </c:pt>
                <c:pt idx="34">
                  <c:v>89.440577717611504</c:v>
                </c:pt>
                <c:pt idx="35">
                  <c:v>89.399679751235198</c:v>
                </c:pt>
                <c:pt idx="36">
                  <c:v>89.358885718699739</c:v>
                </c:pt>
                <c:pt idx="37">
                  <c:v>89.318195620005142</c:v>
                </c:pt>
                <c:pt idx="38">
                  <c:v>89.277609455151406</c:v>
                </c:pt>
                <c:pt idx="39">
                  <c:v>89.237127224138518</c:v>
                </c:pt>
                <c:pt idx="40">
                  <c:v>89.196748926966478</c:v>
                </c:pt>
                <c:pt idx="41">
                  <c:v>89.1564745636353</c:v>
                </c:pt>
                <c:pt idx="42">
                  <c:v>89.116304134144968</c:v>
                </c:pt>
                <c:pt idx="43">
                  <c:v>89.076237638495499</c:v>
                </c:pt>
                <c:pt idx="44">
                  <c:v>89.036275076686891</c:v>
                </c:pt>
                <c:pt idx="45">
                  <c:v>88.996416448719131</c:v>
                </c:pt>
                <c:pt idx="46">
                  <c:v>88.956661754592218</c:v>
                </c:pt>
                <c:pt idx="47">
                  <c:v>88.917010994306168</c:v>
                </c:pt>
                <c:pt idx="48">
                  <c:v>88.877464167860978</c:v>
                </c:pt>
                <c:pt idx="49">
                  <c:v>88.838021275256636</c:v>
                </c:pt>
                <c:pt idx="50">
                  <c:v>88.798682316493142</c:v>
                </c:pt>
                <c:pt idx="51">
                  <c:v>88.759424371423506</c:v>
                </c:pt>
                <c:pt idx="52">
                  <c:v>88.720224519900697</c:v>
                </c:pt>
                <c:pt idx="53">
                  <c:v>88.681082761924728</c:v>
                </c:pt>
                <c:pt idx="54">
                  <c:v>88.641999097495599</c:v>
                </c:pt>
                <c:pt idx="55">
                  <c:v>88.602973526613297</c:v>
                </c:pt>
                <c:pt idx="56">
                  <c:v>88.564006049277822</c:v>
                </c:pt>
                <c:pt idx="57">
                  <c:v>88.525096665489201</c:v>
                </c:pt>
                <c:pt idx="58">
                  <c:v>88.486245375247407</c:v>
                </c:pt>
                <c:pt idx="59">
                  <c:v>88.447452178552453</c:v>
                </c:pt>
                <c:pt idx="60">
                  <c:v>88.408717075404326</c:v>
                </c:pt>
                <c:pt idx="61">
                  <c:v>88.370040065803039</c:v>
                </c:pt>
                <c:pt idx="62">
                  <c:v>88.331421149748593</c:v>
                </c:pt>
                <c:pt idx="63">
                  <c:v>88.292860327240973</c:v>
                </c:pt>
                <c:pt idx="64">
                  <c:v>88.254357598280194</c:v>
                </c:pt>
                <c:pt idx="65">
                  <c:v>88.215912962866241</c:v>
                </c:pt>
                <c:pt idx="66">
                  <c:v>88.177526420999143</c:v>
                </c:pt>
                <c:pt idx="67">
                  <c:v>88.139197972678872</c:v>
                </c:pt>
                <c:pt idx="68">
                  <c:v>88.100927617905441</c:v>
                </c:pt>
                <c:pt idx="69">
                  <c:v>88.062715356678822</c:v>
                </c:pt>
                <c:pt idx="70">
                  <c:v>88.024561188999073</c:v>
                </c:pt>
                <c:pt idx="71">
                  <c:v>87.986465114866149</c:v>
                </c:pt>
                <c:pt idx="72">
                  <c:v>87.948427134280053</c:v>
                </c:pt>
                <c:pt idx="73">
                  <c:v>87.910447247240782</c:v>
                </c:pt>
                <c:pt idx="74">
                  <c:v>87.872525453748352</c:v>
                </c:pt>
                <c:pt idx="75">
                  <c:v>87.834661753802777</c:v>
                </c:pt>
                <c:pt idx="76">
                  <c:v>87.796856147404029</c:v>
                </c:pt>
                <c:pt idx="77">
                  <c:v>87.759108634552106</c:v>
                </c:pt>
                <c:pt idx="78">
                  <c:v>87.721419215247025</c:v>
                </c:pt>
                <c:pt idx="79">
                  <c:v>87.683787889488769</c:v>
                </c:pt>
                <c:pt idx="80">
                  <c:v>87.646214657277369</c:v>
                </c:pt>
                <c:pt idx="81">
                  <c:v>87.608699518612795</c:v>
                </c:pt>
                <c:pt idx="82">
                  <c:v>87.571242473495047</c:v>
                </c:pt>
                <c:pt idx="83">
                  <c:v>87.53384352192414</c:v>
                </c:pt>
                <c:pt idx="84">
                  <c:v>87.496502663900074</c:v>
                </c:pt>
                <c:pt idx="85">
                  <c:v>87.459219899422848</c:v>
                </c:pt>
                <c:pt idx="86">
                  <c:v>87.421995228492449</c:v>
                </c:pt>
                <c:pt idx="87">
                  <c:v>87.38482865110889</c:v>
                </c:pt>
                <c:pt idx="88">
                  <c:v>87.347720167272158</c:v>
                </c:pt>
                <c:pt idx="89">
                  <c:v>87.31066977698228</c:v>
                </c:pt>
                <c:pt idx="90">
                  <c:v>87.273677480239215</c:v>
                </c:pt>
                <c:pt idx="91">
                  <c:v>87.236743277043004</c:v>
                </c:pt>
                <c:pt idx="92">
                  <c:v>87.199867167393606</c:v>
                </c:pt>
                <c:pt idx="93">
                  <c:v>87.163049151291077</c:v>
                </c:pt>
                <c:pt idx="94">
                  <c:v>87.126289228735359</c:v>
                </c:pt>
                <c:pt idx="95">
                  <c:v>87.089587399726483</c:v>
                </c:pt>
                <c:pt idx="96">
                  <c:v>87.052943664264447</c:v>
                </c:pt>
                <c:pt idx="97">
                  <c:v>87.016358022349237</c:v>
                </c:pt>
                <c:pt idx="98">
                  <c:v>86.979830473980869</c:v>
                </c:pt>
                <c:pt idx="99">
                  <c:v>86.94336101915934</c:v>
                </c:pt>
                <c:pt idx="100">
                  <c:v>86.906949657884638</c:v>
                </c:pt>
                <c:pt idx="101">
                  <c:v>86.870606728838837</c:v>
                </c:pt>
                <c:pt idx="102">
                  <c:v>86.834342570703996</c:v>
                </c:pt>
                <c:pt idx="103">
                  <c:v>86.798157183480114</c:v>
                </c:pt>
                <c:pt idx="104">
                  <c:v>86.762050567167208</c:v>
                </c:pt>
                <c:pt idx="105">
                  <c:v>86.726022721765261</c:v>
                </c:pt>
                <c:pt idx="106">
                  <c:v>86.690073647274261</c:v>
                </c:pt>
                <c:pt idx="107">
                  <c:v>86.654203343694235</c:v>
                </c:pt>
                <c:pt idx="108">
                  <c:v>86.618411811025197</c:v>
                </c:pt>
                <c:pt idx="109">
                  <c:v>86.58269904926712</c:v>
                </c:pt>
                <c:pt idx="110">
                  <c:v>86.547065058419989</c:v>
                </c:pt>
                <c:pt idx="111">
                  <c:v>86.511509838483832</c:v>
                </c:pt>
                <c:pt idx="112">
                  <c:v>86.476033389458649</c:v>
                </c:pt>
                <c:pt idx="113">
                  <c:v>86.440635711344413</c:v>
                </c:pt>
                <c:pt idx="114">
                  <c:v>86.405316804141137</c:v>
                </c:pt>
                <c:pt idx="115">
                  <c:v>86.370076667848835</c:v>
                </c:pt>
                <c:pt idx="116">
                  <c:v>86.334915302467493</c:v>
                </c:pt>
                <c:pt idx="117">
                  <c:v>86.299832707997112</c:v>
                </c:pt>
                <c:pt idx="118">
                  <c:v>86.264828884437691</c:v>
                </c:pt>
                <c:pt idx="119">
                  <c:v>86.229903831789244</c:v>
                </c:pt>
                <c:pt idx="120">
                  <c:v>86.195057550051743</c:v>
                </c:pt>
                <c:pt idx="121">
                  <c:v>86.160290039225217</c:v>
                </c:pt>
                <c:pt idx="122">
                  <c:v>86.12560129930965</c:v>
                </c:pt>
                <c:pt idx="123">
                  <c:v>86.090991330305044</c:v>
                </c:pt>
                <c:pt idx="124">
                  <c:v>86.056460132211413</c:v>
                </c:pt>
                <c:pt idx="125">
                  <c:v>86.022007705028727</c:v>
                </c:pt>
                <c:pt idx="126">
                  <c:v>85.987634048757016</c:v>
                </c:pt>
                <c:pt idx="127">
                  <c:v>85.953339163396265</c:v>
                </c:pt>
                <c:pt idx="128">
                  <c:v>85.919123048946474</c:v>
                </c:pt>
                <c:pt idx="129">
                  <c:v>85.884985705407644</c:v>
                </c:pt>
                <c:pt idx="130">
                  <c:v>85.850927132779788</c:v>
                </c:pt>
                <c:pt idx="131">
                  <c:v>85.816947331062892</c:v>
                </c:pt>
                <c:pt idx="132">
                  <c:v>85.78304630025697</c:v>
                </c:pt>
                <c:pt idx="133">
                  <c:v>85.749224040362023</c:v>
                </c:pt>
                <c:pt idx="134">
                  <c:v>85.715480551378022</c:v>
                </c:pt>
                <c:pt idx="135">
                  <c:v>85.681815833304995</c:v>
                </c:pt>
                <c:pt idx="136">
                  <c:v>85.648229886142914</c:v>
                </c:pt>
                <c:pt idx="137">
                  <c:v>85.614722709891808</c:v>
                </c:pt>
                <c:pt idx="138">
                  <c:v>85.581294304551662</c:v>
                </c:pt>
                <c:pt idx="139">
                  <c:v>85.54794467012249</c:v>
                </c:pt>
                <c:pt idx="140">
                  <c:v>85.514673806604264</c:v>
                </c:pt>
                <c:pt idx="141">
                  <c:v>85.481481713997013</c:v>
                </c:pt>
                <c:pt idx="142">
                  <c:v>85.448368392300722</c:v>
                </c:pt>
                <c:pt idx="143">
                  <c:v>85.415333841515391</c:v>
                </c:pt>
                <c:pt idx="144">
                  <c:v>85.38237806164102</c:v>
                </c:pt>
                <c:pt idx="145">
                  <c:v>85.34950105267761</c:v>
                </c:pt>
                <c:pt idx="146">
                  <c:v>85.316702814625174</c:v>
                </c:pt>
                <c:pt idx="147">
                  <c:v>85.283983347483684</c:v>
                </c:pt>
                <c:pt idx="148">
                  <c:v>85.251342651253168</c:v>
                </c:pt>
                <c:pt idx="149">
                  <c:v>85.218780725933613</c:v>
                </c:pt>
                <c:pt idx="150">
                  <c:v>85.186297571525031</c:v>
                </c:pt>
                <c:pt idx="151">
                  <c:v>85.153889741800043</c:v>
                </c:pt>
                <c:pt idx="152">
                  <c:v>85.121553790531337</c:v>
                </c:pt>
                <c:pt idx="153">
                  <c:v>85.08928971771887</c:v>
                </c:pt>
                <c:pt idx="154">
                  <c:v>85.057097523362657</c:v>
                </c:pt>
                <c:pt idx="155">
                  <c:v>85.024977207462697</c:v>
                </c:pt>
                <c:pt idx="156">
                  <c:v>84.992928770019006</c:v>
                </c:pt>
                <c:pt idx="157">
                  <c:v>84.960952211031554</c:v>
                </c:pt>
                <c:pt idx="158">
                  <c:v>84.929047530500355</c:v>
                </c:pt>
                <c:pt idx="159">
                  <c:v>84.897214728425396</c:v>
                </c:pt>
                <c:pt idx="160">
                  <c:v>84.865453804806705</c:v>
                </c:pt>
                <c:pt idx="161">
                  <c:v>84.833764759644268</c:v>
                </c:pt>
                <c:pt idx="162">
                  <c:v>84.802147592938098</c:v>
                </c:pt>
                <c:pt idx="163">
                  <c:v>84.770602304688168</c:v>
                </c:pt>
                <c:pt idx="164">
                  <c:v>84.739128894894506</c:v>
                </c:pt>
                <c:pt idx="165">
                  <c:v>84.707727363557098</c:v>
                </c:pt>
                <c:pt idx="166">
                  <c:v>84.676397710675928</c:v>
                </c:pt>
                <c:pt idx="167">
                  <c:v>84.645139936251027</c:v>
                </c:pt>
                <c:pt idx="168">
                  <c:v>84.613954040282366</c:v>
                </c:pt>
                <c:pt idx="169">
                  <c:v>84.582840022769957</c:v>
                </c:pt>
                <c:pt idx="170">
                  <c:v>84.551797883713803</c:v>
                </c:pt>
                <c:pt idx="171">
                  <c:v>84.520827623113902</c:v>
                </c:pt>
                <c:pt idx="172">
                  <c:v>84.48992924097027</c:v>
                </c:pt>
                <c:pt idx="173">
                  <c:v>84.459102737282905</c:v>
                </c:pt>
                <c:pt idx="174">
                  <c:v>84.428348112051779</c:v>
                </c:pt>
                <c:pt idx="175">
                  <c:v>84.397665365276907</c:v>
                </c:pt>
                <c:pt idx="176">
                  <c:v>84.367054496958275</c:v>
                </c:pt>
                <c:pt idx="177">
                  <c:v>84.33651550709591</c:v>
                </c:pt>
                <c:pt idx="178">
                  <c:v>84.3060483956898</c:v>
                </c:pt>
                <c:pt idx="179">
                  <c:v>84.275653162739928</c:v>
                </c:pt>
                <c:pt idx="180">
                  <c:v>84.245329808246325</c:v>
                </c:pt>
                <c:pt idx="181">
                  <c:v>84.215078332208961</c:v>
                </c:pt>
                <c:pt idx="182">
                  <c:v>84.184898734627879</c:v>
                </c:pt>
                <c:pt idx="183">
                  <c:v>84.154791015503037</c:v>
                </c:pt>
                <c:pt idx="184">
                  <c:v>84.124755174834462</c:v>
                </c:pt>
                <c:pt idx="185">
                  <c:v>84.094791212622127</c:v>
                </c:pt>
                <c:pt idx="186">
                  <c:v>84.064899128866045</c:v>
                </c:pt>
                <c:pt idx="187">
                  <c:v>84.035078923566218</c:v>
                </c:pt>
                <c:pt idx="188">
                  <c:v>84.005330596722644</c:v>
                </c:pt>
                <c:pt idx="189">
                  <c:v>83.975654148335323</c:v>
                </c:pt>
                <c:pt idx="190">
                  <c:v>83.946049578404256</c:v>
                </c:pt>
                <c:pt idx="191">
                  <c:v>83.916516886929443</c:v>
                </c:pt>
                <c:pt idx="192">
                  <c:v>83.887056073910898</c:v>
                </c:pt>
                <c:pt idx="193">
                  <c:v>83.857667139348607</c:v>
                </c:pt>
                <c:pt idx="194">
                  <c:v>83.828350083242569</c:v>
                </c:pt>
                <c:pt idx="195">
                  <c:v>83.79910490559277</c:v>
                </c:pt>
                <c:pt idx="196">
                  <c:v>83.76993160639924</c:v>
                </c:pt>
                <c:pt idx="197">
                  <c:v>83.740830185661949</c:v>
                </c:pt>
                <c:pt idx="198">
                  <c:v>83.711800643380926</c:v>
                </c:pt>
                <c:pt idx="199">
                  <c:v>83.682842979556142</c:v>
                </c:pt>
                <c:pt idx="200">
                  <c:v>83.653957194187612</c:v>
                </c:pt>
                <c:pt idx="201">
                  <c:v>83.625143287275364</c:v>
                </c:pt>
                <c:pt idx="202">
                  <c:v>83.596401258819355</c:v>
                </c:pt>
                <c:pt idx="203">
                  <c:v>83.567731108819601</c:v>
                </c:pt>
                <c:pt idx="204">
                  <c:v>83.5391328372761</c:v>
                </c:pt>
                <c:pt idx="205">
                  <c:v>83.510606444188852</c:v>
                </c:pt>
                <c:pt idx="206">
                  <c:v>83.482151929557858</c:v>
                </c:pt>
                <c:pt idx="207">
                  <c:v>83.453769293383118</c:v>
                </c:pt>
                <c:pt idx="208">
                  <c:v>83.425458535664632</c:v>
                </c:pt>
                <c:pt idx="209">
                  <c:v>83.397219656402399</c:v>
                </c:pt>
                <c:pt idx="210">
                  <c:v>83.369052655596406</c:v>
                </c:pt>
                <c:pt idx="211">
                  <c:v>83.340957533246694</c:v>
                </c:pt>
                <c:pt idx="212">
                  <c:v>83.312934289353237</c:v>
                </c:pt>
                <c:pt idx="213">
                  <c:v>83.284982923916019</c:v>
                </c:pt>
                <c:pt idx="214">
                  <c:v>83.257103436935068</c:v>
                </c:pt>
                <c:pt idx="215">
                  <c:v>83.229295828410358</c:v>
                </c:pt>
                <c:pt idx="216">
                  <c:v>83.201560098341901</c:v>
                </c:pt>
                <c:pt idx="217">
                  <c:v>83.173896246729711</c:v>
                </c:pt>
                <c:pt idx="218">
                  <c:v>83.146304273573762</c:v>
                </c:pt>
                <c:pt idx="219">
                  <c:v>83.118784178874066</c:v>
                </c:pt>
                <c:pt idx="220">
                  <c:v>83.091335962630623</c:v>
                </c:pt>
                <c:pt idx="221">
                  <c:v>83.063959624843449</c:v>
                </c:pt>
                <c:pt idx="222">
                  <c:v>83.036655165512528</c:v>
                </c:pt>
                <c:pt idx="223">
                  <c:v>83.009422584637861</c:v>
                </c:pt>
                <c:pt idx="224">
                  <c:v>82.982261882219447</c:v>
                </c:pt>
                <c:pt idx="225">
                  <c:v>82.955173058257273</c:v>
                </c:pt>
                <c:pt idx="226">
                  <c:v>82.928156112751367</c:v>
                </c:pt>
                <c:pt idx="227">
                  <c:v>82.901211045701714</c:v>
                </c:pt>
                <c:pt idx="228">
                  <c:v>82.874337857108301</c:v>
                </c:pt>
                <c:pt idx="229">
                  <c:v>82.847536546971142</c:v>
                </c:pt>
                <c:pt idx="230">
                  <c:v>82.820807115290251</c:v>
                </c:pt>
                <c:pt idx="231">
                  <c:v>82.794149562065613</c:v>
                </c:pt>
                <c:pt idx="232">
                  <c:v>82.767563887297243</c:v>
                </c:pt>
                <c:pt idx="233">
                  <c:v>82.741050090985112</c:v>
                </c:pt>
                <c:pt idx="234">
                  <c:v>82.714608173129236</c:v>
                </c:pt>
                <c:pt idx="235">
                  <c:v>82.688238133729612</c:v>
                </c:pt>
                <c:pt idx="236">
                  <c:v>82.661939972786243</c:v>
                </c:pt>
                <c:pt idx="237">
                  <c:v>82.635713690299127</c:v>
                </c:pt>
                <c:pt idx="238">
                  <c:v>82.609559286268265</c:v>
                </c:pt>
                <c:pt idx="239">
                  <c:v>82.583476760693657</c:v>
                </c:pt>
                <c:pt idx="240">
                  <c:v>82.557466113575302</c:v>
                </c:pt>
                <c:pt idx="241">
                  <c:v>82.531527344913201</c:v>
                </c:pt>
                <c:pt idx="242">
                  <c:v>82.505660454707368</c:v>
                </c:pt>
                <c:pt idx="243">
                  <c:v>82.479865442957788</c:v>
                </c:pt>
                <c:pt idx="244">
                  <c:v>82.454142309664448</c:v>
                </c:pt>
                <c:pt idx="245">
                  <c:v>82.428491054827376</c:v>
                </c:pt>
                <c:pt idx="246">
                  <c:v>82.402911678446543</c:v>
                </c:pt>
                <c:pt idx="247">
                  <c:v>82.377404180521978</c:v>
                </c:pt>
                <c:pt idx="248">
                  <c:v>82.351968561053653</c:v>
                </c:pt>
                <c:pt idx="249">
                  <c:v>82.326604820041581</c:v>
                </c:pt>
                <c:pt idx="250">
                  <c:v>82.301312957485763</c:v>
                </c:pt>
                <c:pt idx="251">
                  <c:v>82.276107313462944</c:v>
                </c:pt>
                <c:pt idx="252">
                  <c:v>82.251002228049884</c:v>
                </c:pt>
                <c:pt idx="253">
                  <c:v>82.225997701246555</c:v>
                </c:pt>
                <c:pt idx="254">
                  <c:v>82.201093733052957</c:v>
                </c:pt>
                <c:pt idx="255">
                  <c:v>82.176290323469118</c:v>
                </c:pt>
                <c:pt idx="256">
                  <c:v>82.151587472495009</c:v>
                </c:pt>
                <c:pt idx="257">
                  <c:v>82.126985180130646</c:v>
                </c:pt>
                <c:pt idx="258">
                  <c:v>82.102483446376027</c:v>
                </c:pt>
                <c:pt idx="259">
                  <c:v>82.078082271231139</c:v>
                </c:pt>
                <c:pt idx="260">
                  <c:v>82.053781654695996</c:v>
                </c:pt>
                <c:pt idx="261">
                  <c:v>82.029581596770598</c:v>
                </c:pt>
                <c:pt idx="262">
                  <c:v>82.005482097454944</c:v>
                </c:pt>
                <c:pt idx="263">
                  <c:v>81.981483156749022</c:v>
                </c:pt>
                <c:pt idx="264">
                  <c:v>81.957584774652844</c:v>
                </c:pt>
                <c:pt idx="265">
                  <c:v>81.933786951166411</c:v>
                </c:pt>
                <c:pt idx="266">
                  <c:v>81.910089686289723</c:v>
                </c:pt>
                <c:pt idx="267">
                  <c:v>81.886492980022766</c:v>
                </c:pt>
                <c:pt idx="268">
                  <c:v>81.862996832365553</c:v>
                </c:pt>
                <c:pt idx="269">
                  <c:v>81.839601243318072</c:v>
                </c:pt>
                <c:pt idx="270">
                  <c:v>81.81630621288032</c:v>
                </c:pt>
                <c:pt idx="271">
                  <c:v>81.793111741052314</c:v>
                </c:pt>
                <c:pt idx="272">
                  <c:v>81.770017827834053</c:v>
                </c:pt>
                <c:pt idx="273">
                  <c:v>81.747024473225522</c:v>
                </c:pt>
                <c:pt idx="274">
                  <c:v>81.724131677226751</c:v>
                </c:pt>
                <c:pt idx="275">
                  <c:v>81.70133943983771</c:v>
                </c:pt>
                <c:pt idx="276">
                  <c:v>81.6786477610584</c:v>
                </c:pt>
                <c:pt idx="277">
                  <c:v>81.656056640888849</c:v>
                </c:pt>
                <c:pt idx="278">
                  <c:v>81.633566079329029</c:v>
                </c:pt>
                <c:pt idx="279">
                  <c:v>81.611176076378953</c:v>
                </c:pt>
                <c:pt idx="280">
                  <c:v>81.588886632038623</c:v>
                </c:pt>
                <c:pt idx="281">
                  <c:v>81.566697746308023</c:v>
                </c:pt>
                <c:pt idx="282">
                  <c:v>81.544609419187182</c:v>
                </c:pt>
                <c:pt idx="283">
                  <c:v>81.522621650676072</c:v>
                </c:pt>
                <c:pt idx="284">
                  <c:v>81.500734440774693</c:v>
                </c:pt>
                <c:pt idx="285">
                  <c:v>81.478947789483072</c:v>
                </c:pt>
                <c:pt idx="286">
                  <c:v>81.457261696801183</c:v>
                </c:pt>
                <c:pt idx="287">
                  <c:v>81.435676162729038</c:v>
                </c:pt>
                <c:pt idx="288">
                  <c:v>81.414191187266624</c:v>
                </c:pt>
                <c:pt idx="289">
                  <c:v>81.392806770413969</c:v>
                </c:pt>
                <c:pt idx="290">
                  <c:v>81.371522912171045</c:v>
                </c:pt>
                <c:pt idx="291">
                  <c:v>81.350339612537866</c:v>
                </c:pt>
                <c:pt idx="292">
                  <c:v>81.329256871514417</c:v>
                </c:pt>
                <c:pt idx="293">
                  <c:v>81.308274689100728</c:v>
                </c:pt>
                <c:pt idx="294">
                  <c:v>81.287393065296769</c:v>
                </c:pt>
                <c:pt idx="295">
                  <c:v>81.266612000102555</c:v>
                </c:pt>
                <c:pt idx="296">
                  <c:v>81.245931493518071</c:v>
                </c:pt>
                <c:pt idx="297">
                  <c:v>81.225351545543333</c:v>
                </c:pt>
                <c:pt idx="298">
                  <c:v>81.205027366206423</c:v>
                </c:pt>
                <c:pt idx="299">
                  <c:v>81.185114165535396</c:v>
                </c:pt>
                <c:pt idx="300">
                  <c:v>81.165611943530266</c:v>
                </c:pt>
                <c:pt idx="301">
                  <c:v>81.146520700191019</c:v>
                </c:pt>
                <c:pt idx="302">
                  <c:v>81.127840435517683</c:v>
                </c:pt>
                <c:pt idx="303">
                  <c:v>81.109571149510259</c:v>
                </c:pt>
                <c:pt idx="304">
                  <c:v>81.091712842168704</c:v>
                </c:pt>
                <c:pt idx="305">
                  <c:v>81.07426551349306</c:v>
                </c:pt>
                <c:pt idx="306">
                  <c:v>81.057229163483314</c:v>
                </c:pt>
                <c:pt idx="307">
                  <c:v>81.040603792139464</c:v>
                </c:pt>
                <c:pt idx="308">
                  <c:v>81.024389399461498</c:v>
                </c:pt>
                <c:pt idx="309">
                  <c:v>81.008585985449443</c:v>
                </c:pt>
                <c:pt idx="310">
                  <c:v>80.993193550103271</c:v>
                </c:pt>
                <c:pt idx="311">
                  <c:v>80.978212093423025</c:v>
                </c:pt>
                <c:pt idx="312">
                  <c:v>80.963641615408648</c:v>
                </c:pt>
                <c:pt idx="313">
                  <c:v>80.949482116060167</c:v>
                </c:pt>
                <c:pt idx="314">
                  <c:v>80.935733595377599</c:v>
                </c:pt>
                <c:pt idx="315">
                  <c:v>80.922396053360913</c:v>
                </c:pt>
                <c:pt idx="316">
                  <c:v>80.909469490010125</c:v>
                </c:pt>
                <c:pt idx="317">
                  <c:v>80.896953905325248</c:v>
                </c:pt>
                <c:pt idx="318">
                  <c:v>80.884849299306254</c:v>
                </c:pt>
                <c:pt idx="319">
                  <c:v>80.873155671953171</c:v>
                </c:pt>
                <c:pt idx="320">
                  <c:v>80.861873023265971</c:v>
                </c:pt>
                <c:pt idx="321">
                  <c:v>80.850939912568336</c:v>
                </c:pt>
                <c:pt idx="322">
                  <c:v>80.840294899183959</c:v>
                </c:pt>
                <c:pt idx="323">
                  <c:v>80.829937983112814</c:v>
                </c:pt>
                <c:pt idx="324">
                  <c:v>80.819869164354927</c:v>
                </c:pt>
                <c:pt idx="325">
                  <c:v>80.810088442910285</c:v>
                </c:pt>
                <c:pt idx="326">
                  <c:v>80.800595818778874</c:v>
                </c:pt>
                <c:pt idx="327">
                  <c:v>80.791391291960736</c:v>
                </c:pt>
                <c:pt idx="328">
                  <c:v>80.782474862455842</c:v>
                </c:pt>
                <c:pt idx="329">
                  <c:v>80.773846530264194</c:v>
                </c:pt>
                <c:pt idx="330">
                  <c:v>80.765506295385805</c:v>
                </c:pt>
                <c:pt idx="331">
                  <c:v>80.757454157820646</c:v>
                </c:pt>
                <c:pt idx="332">
                  <c:v>80.749690117568733</c:v>
                </c:pt>
                <c:pt idx="333">
                  <c:v>80.742214174630064</c:v>
                </c:pt>
                <c:pt idx="334">
                  <c:v>80.735026329004654</c:v>
                </c:pt>
                <c:pt idx="335">
                  <c:v>80.728126580692475</c:v>
                </c:pt>
                <c:pt idx="336">
                  <c:v>80.721514929693555</c:v>
                </c:pt>
                <c:pt idx="337">
                  <c:v>80.715191376007866</c:v>
                </c:pt>
                <c:pt idx="338">
                  <c:v>80.709155919635435</c:v>
                </c:pt>
                <c:pt idx="339">
                  <c:v>80.703408560576236</c:v>
                </c:pt>
                <c:pt idx="340">
                  <c:v>80.697949298830295</c:v>
                </c:pt>
                <c:pt idx="341">
                  <c:v>80.692778134397599</c:v>
                </c:pt>
                <c:pt idx="342">
                  <c:v>80.687895067278149</c:v>
                </c:pt>
                <c:pt idx="343">
                  <c:v>80.683300097471928</c:v>
                </c:pt>
                <c:pt idx="344">
                  <c:v>80.678993224978967</c:v>
                </c:pt>
                <c:pt idx="345">
                  <c:v>80.674974449799251</c:v>
                </c:pt>
                <c:pt idx="346">
                  <c:v>80.67124377193278</c:v>
                </c:pt>
                <c:pt idx="347">
                  <c:v>80.667801191379553</c:v>
                </c:pt>
                <c:pt idx="348">
                  <c:v>80.664640098311992</c:v>
                </c:pt>
                <c:pt idx="349">
                  <c:v>80.66175388290246</c:v>
                </c:pt>
                <c:pt idx="350">
                  <c:v>80.659142545150999</c:v>
                </c:pt>
                <c:pt idx="351">
                  <c:v>80.656806085057568</c:v>
                </c:pt>
                <c:pt idx="352">
                  <c:v>80.654744502622208</c:v>
                </c:pt>
                <c:pt idx="353">
                  <c:v>80.652957797844877</c:v>
                </c:pt>
                <c:pt idx="354">
                  <c:v>80.651445970725618</c:v>
                </c:pt>
                <c:pt idx="355">
                  <c:v>80.650209021264388</c:v>
                </c:pt>
                <c:pt idx="356">
                  <c:v>80.649246949461215</c:v>
                </c:pt>
                <c:pt idx="357">
                  <c:v>80.648559755316086</c:v>
                </c:pt>
                <c:pt idx="358">
                  <c:v>80.648147438829014</c:v>
                </c:pt>
                <c:pt idx="359">
                  <c:v>80.648009999999985</c:v>
                </c:pt>
                <c:pt idx="360">
                  <c:v>80.648009999999985</c:v>
                </c:pt>
                <c:pt idx="361">
                  <c:v>80.648009999999985</c:v>
                </c:pt>
                <c:pt idx="362">
                  <c:v>80.648009999999985</c:v>
                </c:pt>
                <c:pt idx="363">
                  <c:v>80.648009999999985</c:v>
                </c:pt>
                <c:pt idx="364">
                  <c:v>80.648009999999985</c:v>
                </c:pt>
                <c:pt idx="365">
                  <c:v>80.648009999999985</c:v>
                </c:pt>
                <c:pt idx="366">
                  <c:v>80.648009999999985</c:v>
                </c:pt>
                <c:pt idx="367">
                  <c:v>80.648009999999985</c:v>
                </c:pt>
                <c:pt idx="368">
                  <c:v>80.648009999999985</c:v>
                </c:pt>
                <c:pt idx="369">
                  <c:v>80.648009999999985</c:v>
                </c:pt>
                <c:pt idx="370">
                  <c:v>80.648009999999985</c:v>
                </c:pt>
                <c:pt idx="371">
                  <c:v>80.648009999999985</c:v>
                </c:pt>
                <c:pt idx="372">
                  <c:v>80.648009999999985</c:v>
                </c:pt>
                <c:pt idx="373">
                  <c:v>80.648009999999985</c:v>
                </c:pt>
                <c:pt idx="374">
                  <c:v>80.648009999999985</c:v>
                </c:pt>
                <c:pt idx="375">
                  <c:v>80.648009999999985</c:v>
                </c:pt>
                <c:pt idx="376">
                  <c:v>80.648009999999985</c:v>
                </c:pt>
                <c:pt idx="377">
                  <c:v>80.648009999999985</c:v>
                </c:pt>
                <c:pt idx="378">
                  <c:v>80.648009999999985</c:v>
                </c:pt>
                <c:pt idx="379">
                  <c:v>80.648009999999985</c:v>
                </c:pt>
                <c:pt idx="380">
                  <c:v>80.648009999999985</c:v>
                </c:pt>
                <c:pt idx="381">
                  <c:v>80.648009999999985</c:v>
                </c:pt>
                <c:pt idx="382">
                  <c:v>80.648009999999985</c:v>
                </c:pt>
                <c:pt idx="383">
                  <c:v>80.648009999999985</c:v>
                </c:pt>
                <c:pt idx="384">
                  <c:v>80.648009999999985</c:v>
                </c:pt>
                <c:pt idx="385">
                  <c:v>80.648009999999985</c:v>
                </c:pt>
                <c:pt idx="386">
                  <c:v>80.648009999999985</c:v>
                </c:pt>
                <c:pt idx="387">
                  <c:v>80.648009999999985</c:v>
                </c:pt>
                <c:pt idx="388">
                  <c:v>80.648009999999985</c:v>
                </c:pt>
                <c:pt idx="389">
                  <c:v>80.648009999999985</c:v>
                </c:pt>
                <c:pt idx="390">
                  <c:v>80.648009999999985</c:v>
                </c:pt>
                <c:pt idx="391">
                  <c:v>80.648009999999985</c:v>
                </c:pt>
                <c:pt idx="392">
                  <c:v>80.648009999999985</c:v>
                </c:pt>
                <c:pt idx="393">
                  <c:v>80.648009999999985</c:v>
                </c:pt>
                <c:pt idx="394">
                  <c:v>80.648009999999985</c:v>
                </c:pt>
                <c:pt idx="395">
                  <c:v>80.648009999999985</c:v>
                </c:pt>
                <c:pt idx="396">
                  <c:v>80.648009999999985</c:v>
                </c:pt>
                <c:pt idx="397">
                  <c:v>80.648009999999985</c:v>
                </c:pt>
                <c:pt idx="398">
                  <c:v>80.648009999999985</c:v>
                </c:pt>
                <c:pt idx="399">
                  <c:v>80.648009999999985</c:v>
                </c:pt>
                <c:pt idx="400">
                  <c:v>80.648009999999985</c:v>
                </c:pt>
                <c:pt idx="401">
                  <c:v>80.648009999999985</c:v>
                </c:pt>
                <c:pt idx="402">
                  <c:v>80.648009999999985</c:v>
                </c:pt>
                <c:pt idx="403">
                  <c:v>80.648009999999985</c:v>
                </c:pt>
                <c:pt idx="404">
                  <c:v>80.648009999999985</c:v>
                </c:pt>
                <c:pt idx="405">
                  <c:v>80.648009999999985</c:v>
                </c:pt>
                <c:pt idx="406">
                  <c:v>80.648009999999985</c:v>
                </c:pt>
                <c:pt idx="407">
                  <c:v>80.648009999999985</c:v>
                </c:pt>
                <c:pt idx="408">
                  <c:v>80.648009999999985</c:v>
                </c:pt>
                <c:pt idx="409">
                  <c:v>80.648009999999985</c:v>
                </c:pt>
                <c:pt idx="410">
                  <c:v>80.648009999999985</c:v>
                </c:pt>
                <c:pt idx="411">
                  <c:v>80.648009999999985</c:v>
                </c:pt>
                <c:pt idx="412">
                  <c:v>80.648009999999985</c:v>
                </c:pt>
                <c:pt idx="413">
                  <c:v>80.648009999999985</c:v>
                </c:pt>
                <c:pt idx="414">
                  <c:v>80.648009999999985</c:v>
                </c:pt>
                <c:pt idx="415">
                  <c:v>80.648009999999985</c:v>
                </c:pt>
                <c:pt idx="416">
                  <c:v>80.648009999999985</c:v>
                </c:pt>
                <c:pt idx="417">
                  <c:v>80.648009999999985</c:v>
                </c:pt>
                <c:pt idx="418">
                  <c:v>80.648009999999985</c:v>
                </c:pt>
                <c:pt idx="419">
                  <c:v>80.648009999999985</c:v>
                </c:pt>
                <c:pt idx="420">
                  <c:v>80.648009999999985</c:v>
                </c:pt>
                <c:pt idx="421">
                  <c:v>80.648009999999985</c:v>
                </c:pt>
                <c:pt idx="422">
                  <c:v>80.648009999999985</c:v>
                </c:pt>
                <c:pt idx="423">
                  <c:v>80.648009999999985</c:v>
                </c:pt>
                <c:pt idx="424">
                  <c:v>80.648009999999985</c:v>
                </c:pt>
                <c:pt idx="425">
                  <c:v>80.648009999999985</c:v>
                </c:pt>
                <c:pt idx="426">
                  <c:v>80.648009999999985</c:v>
                </c:pt>
                <c:pt idx="427">
                  <c:v>80.648009999999985</c:v>
                </c:pt>
                <c:pt idx="428">
                  <c:v>80.648009999999985</c:v>
                </c:pt>
                <c:pt idx="429">
                  <c:v>80.648009999999985</c:v>
                </c:pt>
                <c:pt idx="430">
                  <c:v>80.648009999999985</c:v>
                </c:pt>
                <c:pt idx="431">
                  <c:v>80.648009999999985</c:v>
                </c:pt>
                <c:pt idx="432">
                  <c:v>80.648009999999985</c:v>
                </c:pt>
                <c:pt idx="433">
                  <c:v>80.648009999999985</c:v>
                </c:pt>
                <c:pt idx="434">
                  <c:v>80.648009999999985</c:v>
                </c:pt>
                <c:pt idx="435">
                  <c:v>80.648009999999985</c:v>
                </c:pt>
                <c:pt idx="436">
                  <c:v>80.648009999999985</c:v>
                </c:pt>
                <c:pt idx="437">
                  <c:v>80.648009999999985</c:v>
                </c:pt>
                <c:pt idx="438">
                  <c:v>80.648009999999985</c:v>
                </c:pt>
                <c:pt idx="439">
                  <c:v>80.648009999999985</c:v>
                </c:pt>
                <c:pt idx="440">
                  <c:v>80.648009999999985</c:v>
                </c:pt>
                <c:pt idx="441">
                  <c:v>80.648009999999985</c:v>
                </c:pt>
                <c:pt idx="442">
                  <c:v>80.648009999999985</c:v>
                </c:pt>
                <c:pt idx="443">
                  <c:v>80.648009999999985</c:v>
                </c:pt>
                <c:pt idx="444">
                  <c:v>80.648009999999985</c:v>
                </c:pt>
                <c:pt idx="445">
                  <c:v>80.648009999999985</c:v>
                </c:pt>
                <c:pt idx="446">
                  <c:v>80.648009999999985</c:v>
                </c:pt>
                <c:pt idx="447">
                  <c:v>80.648009999999985</c:v>
                </c:pt>
                <c:pt idx="448">
                  <c:v>80.648009999999985</c:v>
                </c:pt>
                <c:pt idx="449">
                  <c:v>80.648009999999985</c:v>
                </c:pt>
                <c:pt idx="450">
                  <c:v>80.648009999999985</c:v>
                </c:pt>
                <c:pt idx="451">
                  <c:v>80.648009999999985</c:v>
                </c:pt>
                <c:pt idx="452">
                  <c:v>80.648009999999985</c:v>
                </c:pt>
                <c:pt idx="453">
                  <c:v>80.648009999999985</c:v>
                </c:pt>
                <c:pt idx="454">
                  <c:v>80.648009999999985</c:v>
                </c:pt>
                <c:pt idx="455">
                  <c:v>80.648009999999985</c:v>
                </c:pt>
                <c:pt idx="456">
                  <c:v>80.648009999999985</c:v>
                </c:pt>
                <c:pt idx="457">
                  <c:v>80.648009999999985</c:v>
                </c:pt>
                <c:pt idx="458">
                  <c:v>80.648009999999985</c:v>
                </c:pt>
                <c:pt idx="459">
                  <c:v>80.648009999999985</c:v>
                </c:pt>
                <c:pt idx="460">
                  <c:v>80.648009999999985</c:v>
                </c:pt>
                <c:pt idx="461">
                  <c:v>80.648009999999985</c:v>
                </c:pt>
                <c:pt idx="462">
                  <c:v>80.648009999999985</c:v>
                </c:pt>
                <c:pt idx="463">
                  <c:v>80.648009999999985</c:v>
                </c:pt>
                <c:pt idx="464">
                  <c:v>80.648009999999985</c:v>
                </c:pt>
                <c:pt idx="465">
                  <c:v>80.648009999999985</c:v>
                </c:pt>
                <c:pt idx="466">
                  <c:v>80.648009999999985</c:v>
                </c:pt>
                <c:pt idx="467">
                  <c:v>80.648009999999985</c:v>
                </c:pt>
                <c:pt idx="468">
                  <c:v>80.648009999999985</c:v>
                </c:pt>
                <c:pt idx="469">
                  <c:v>80.648009999999985</c:v>
                </c:pt>
                <c:pt idx="470">
                  <c:v>80.648009999999985</c:v>
                </c:pt>
                <c:pt idx="471">
                  <c:v>80.648009999999985</c:v>
                </c:pt>
                <c:pt idx="472">
                  <c:v>80.648009999999985</c:v>
                </c:pt>
                <c:pt idx="473">
                  <c:v>80.648009999999985</c:v>
                </c:pt>
                <c:pt idx="474">
                  <c:v>80.648009999999985</c:v>
                </c:pt>
                <c:pt idx="475">
                  <c:v>80.648009999999985</c:v>
                </c:pt>
                <c:pt idx="476">
                  <c:v>80.648009999999985</c:v>
                </c:pt>
                <c:pt idx="477">
                  <c:v>80.648009999999985</c:v>
                </c:pt>
                <c:pt idx="478">
                  <c:v>80.648009999999985</c:v>
                </c:pt>
                <c:pt idx="479">
                  <c:v>80.648009999999985</c:v>
                </c:pt>
                <c:pt idx="480">
                  <c:v>80.648009999999985</c:v>
                </c:pt>
                <c:pt idx="481">
                  <c:v>80.648009999999985</c:v>
                </c:pt>
                <c:pt idx="482">
                  <c:v>80.648009999999985</c:v>
                </c:pt>
                <c:pt idx="483">
                  <c:v>80.648009999999985</c:v>
                </c:pt>
                <c:pt idx="484">
                  <c:v>80.648009999999985</c:v>
                </c:pt>
                <c:pt idx="485">
                  <c:v>80.648009999999985</c:v>
                </c:pt>
                <c:pt idx="486">
                  <c:v>80.648009999999985</c:v>
                </c:pt>
                <c:pt idx="487">
                  <c:v>80.648009999999985</c:v>
                </c:pt>
                <c:pt idx="488">
                  <c:v>80.648009999999985</c:v>
                </c:pt>
                <c:pt idx="489">
                  <c:v>80.648009999999985</c:v>
                </c:pt>
                <c:pt idx="490">
                  <c:v>80.648009999999985</c:v>
                </c:pt>
                <c:pt idx="491">
                  <c:v>80.648009999999985</c:v>
                </c:pt>
                <c:pt idx="492">
                  <c:v>80.648009999999985</c:v>
                </c:pt>
                <c:pt idx="493">
                  <c:v>80.648009999999985</c:v>
                </c:pt>
                <c:pt idx="494">
                  <c:v>80.648009999999985</c:v>
                </c:pt>
                <c:pt idx="495">
                  <c:v>80.648009999999985</c:v>
                </c:pt>
                <c:pt idx="496">
                  <c:v>80.648009999999985</c:v>
                </c:pt>
                <c:pt idx="497">
                  <c:v>80.648009999999985</c:v>
                </c:pt>
                <c:pt idx="498">
                  <c:v>80.648009999999985</c:v>
                </c:pt>
                <c:pt idx="499">
                  <c:v>80.648009999999985</c:v>
                </c:pt>
                <c:pt idx="500">
                  <c:v>80.648009999999985</c:v>
                </c:pt>
                <c:pt idx="501">
                  <c:v>80.648009999999985</c:v>
                </c:pt>
                <c:pt idx="502">
                  <c:v>80.648009999999985</c:v>
                </c:pt>
                <c:pt idx="503">
                  <c:v>80.648009999999985</c:v>
                </c:pt>
                <c:pt idx="504">
                  <c:v>80.648009999999985</c:v>
                </c:pt>
                <c:pt idx="505">
                  <c:v>80.648009999999985</c:v>
                </c:pt>
                <c:pt idx="506">
                  <c:v>80.648009999999985</c:v>
                </c:pt>
                <c:pt idx="507">
                  <c:v>80.648009999999985</c:v>
                </c:pt>
                <c:pt idx="508">
                  <c:v>80.648009999999985</c:v>
                </c:pt>
                <c:pt idx="509">
                  <c:v>80.648009999999985</c:v>
                </c:pt>
                <c:pt idx="510">
                  <c:v>80.648009999999985</c:v>
                </c:pt>
                <c:pt idx="511">
                  <c:v>80.648009999999985</c:v>
                </c:pt>
                <c:pt idx="512">
                  <c:v>80.648009999999985</c:v>
                </c:pt>
                <c:pt idx="513">
                  <c:v>80.648009999999985</c:v>
                </c:pt>
                <c:pt idx="514">
                  <c:v>80.648009999999985</c:v>
                </c:pt>
                <c:pt idx="515">
                  <c:v>80.648009999999985</c:v>
                </c:pt>
                <c:pt idx="516">
                  <c:v>80.648009999999985</c:v>
                </c:pt>
                <c:pt idx="517">
                  <c:v>80.648009999999985</c:v>
                </c:pt>
                <c:pt idx="518">
                  <c:v>80.648009999999985</c:v>
                </c:pt>
                <c:pt idx="519">
                  <c:v>80.648009999999985</c:v>
                </c:pt>
                <c:pt idx="520">
                  <c:v>80.648009999999985</c:v>
                </c:pt>
                <c:pt idx="521">
                  <c:v>80.648009999999985</c:v>
                </c:pt>
                <c:pt idx="522">
                  <c:v>80.648009999999985</c:v>
                </c:pt>
                <c:pt idx="523">
                  <c:v>80.648009999999985</c:v>
                </c:pt>
                <c:pt idx="524">
                  <c:v>80.648009999999985</c:v>
                </c:pt>
                <c:pt idx="525">
                  <c:v>80.648009999999985</c:v>
                </c:pt>
                <c:pt idx="526">
                  <c:v>80.648009999999985</c:v>
                </c:pt>
                <c:pt idx="527">
                  <c:v>80.648009999999985</c:v>
                </c:pt>
                <c:pt idx="528">
                  <c:v>80.648009999999985</c:v>
                </c:pt>
                <c:pt idx="529">
                  <c:v>80.648009999999985</c:v>
                </c:pt>
                <c:pt idx="530">
                  <c:v>80.648009999999985</c:v>
                </c:pt>
                <c:pt idx="531">
                  <c:v>80.648009999999985</c:v>
                </c:pt>
                <c:pt idx="532">
                  <c:v>80.648009999999985</c:v>
                </c:pt>
                <c:pt idx="533">
                  <c:v>80.648009999999985</c:v>
                </c:pt>
                <c:pt idx="534">
                  <c:v>80.648009999999985</c:v>
                </c:pt>
                <c:pt idx="535">
                  <c:v>80.648009999999985</c:v>
                </c:pt>
                <c:pt idx="536">
                  <c:v>80.648009999999985</c:v>
                </c:pt>
                <c:pt idx="537">
                  <c:v>80.648009999999985</c:v>
                </c:pt>
                <c:pt idx="538">
                  <c:v>80.648009999999985</c:v>
                </c:pt>
                <c:pt idx="539">
                  <c:v>80.648009999999985</c:v>
                </c:pt>
                <c:pt idx="540">
                  <c:v>80.648009999999985</c:v>
                </c:pt>
                <c:pt idx="541">
                  <c:v>80.648009999999985</c:v>
                </c:pt>
                <c:pt idx="542">
                  <c:v>80.648009999999985</c:v>
                </c:pt>
                <c:pt idx="543">
                  <c:v>80.648009999999985</c:v>
                </c:pt>
                <c:pt idx="544">
                  <c:v>80.648009999999985</c:v>
                </c:pt>
                <c:pt idx="545">
                  <c:v>80.648009999999985</c:v>
                </c:pt>
                <c:pt idx="546">
                  <c:v>80.648009999999985</c:v>
                </c:pt>
                <c:pt idx="547">
                  <c:v>80.648009999999985</c:v>
                </c:pt>
                <c:pt idx="548">
                  <c:v>80.648009999999985</c:v>
                </c:pt>
                <c:pt idx="549">
                  <c:v>80.648009999999985</c:v>
                </c:pt>
                <c:pt idx="550">
                  <c:v>80.648009999999985</c:v>
                </c:pt>
                <c:pt idx="551">
                  <c:v>80.648009999999985</c:v>
                </c:pt>
                <c:pt idx="552">
                  <c:v>80.648009999999985</c:v>
                </c:pt>
                <c:pt idx="553">
                  <c:v>80.648009999999985</c:v>
                </c:pt>
                <c:pt idx="554">
                  <c:v>80.648009999999985</c:v>
                </c:pt>
                <c:pt idx="555">
                  <c:v>80.648009999999985</c:v>
                </c:pt>
                <c:pt idx="556">
                  <c:v>80.648009999999985</c:v>
                </c:pt>
                <c:pt idx="557">
                  <c:v>80.648009999999985</c:v>
                </c:pt>
                <c:pt idx="558">
                  <c:v>80.648009999999985</c:v>
                </c:pt>
                <c:pt idx="559">
                  <c:v>80.648009999999985</c:v>
                </c:pt>
                <c:pt idx="560">
                  <c:v>80.648009999999985</c:v>
                </c:pt>
                <c:pt idx="561">
                  <c:v>80.648009999999985</c:v>
                </c:pt>
                <c:pt idx="562">
                  <c:v>80.648009999999985</c:v>
                </c:pt>
                <c:pt idx="563">
                  <c:v>80.648009999999985</c:v>
                </c:pt>
                <c:pt idx="564">
                  <c:v>80.648009999999985</c:v>
                </c:pt>
                <c:pt idx="565">
                  <c:v>80.648009999999985</c:v>
                </c:pt>
                <c:pt idx="566">
                  <c:v>80.648009999999985</c:v>
                </c:pt>
                <c:pt idx="567">
                  <c:v>80.648009999999985</c:v>
                </c:pt>
                <c:pt idx="568">
                  <c:v>80.648009999999985</c:v>
                </c:pt>
                <c:pt idx="569">
                  <c:v>80.648009999999985</c:v>
                </c:pt>
                <c:pt idx="570">
                  <c:v>80.648009999999985</c:v>
                </c:pt>
                <c:pt idx="571">
                  <c:v>80.648009999999985</c:v>
                </c:pt>
                <c:pt idx="572">
                  <c:v>80.648009999999985</c:v>
                </c:pt>
                <c:pt idx="573">
                  <c:v>80.648009999999985</c:v>
                </c:pt>
                <c:pt idx="574">
                  <c:v>80.648009999999985</c:v>
                </c:pt>
                <c:pt idx="575">
                  <c:v>80.648009999999985</c:v>
                </c:pt>
                <c:pt idx="576">
                  <c:v>80.648009999999985</c:v>
                </c:pt>
                <c:pt idx="577">
                  <c:v>80.648009999999985</c:v>
                </c:pt>
                <c:pt idx="578">
                  <c:v>80.648009999999985</c:v>
                </c:pt>
                <c:pt idx="579">
                  <c:v>80.648009999999985</c:v>
                </c:pt>
                <c:pt idx="580">
                  <c:v>80.648009999999985</c:v>
                </c:pt>
                <c:pt idx="581">
                  <c:v>80.648009999999985</c:v>
                </c:pt>
                <c:pt idx="582">
                  <c:v>80.648009999999985</c:v>
                </c:pt>
                <c:pt idx="583">
                  <c:v>80.648009999999985</c:v>
                </c:pt>
                <c:pt idx="584">
                  <c:v>80.648009999999985</c:v>
                </c:pt>
                <c:pt idx="585">
                  <c:v>80.648009999999985</c:v>
                </c:pt>
                <c:pt idx="586">
                  <c:v>80.648009999999985</c:v>
                </c:pt>
                <c:pt idx="587">
                  <c:v>80.648009999999985</c:v>
                </c:pt>
                <c:pt idx="588">
                  <c:v>80.648009999999985</c:v>
                </c:pt>
                <c:pt idx="589">
                  <c:v>80.648009999999985</c:v>
                </c:pt>
                <c:pt idx="590">
                  <c:v>80.648009999999985</c:v>
                </c:pt>
                <c:pt idx="591">
                  <c:v>80.648009999999985</c:v>
                </c:pt>
                <c:pt idx="592">
                  <c:v>80.648009999999985</c:v>
                </c:pt>
                <c:pt idx="593">
                  <c:v>80.648009999999985</c:v>
                </c:pt>
                <c:pt idx="594">
                  <c:v>80.648009999999985</c:v>
                </c:pt>
                <c:pt idx="595">
                  <c:v>80.648009999999985</c:v>
                </c:pt>
                <c:pt idx="596">
                  <c:v>80.648009999999985</c:v>
                </c:pt>
                <c:pt idx="597">
                  <c:v>80.648009999999985</c:v>
                </c:pt>
                <c:pt idx="598">
                  <c:v>80.648009999999985</c:v>
                </c:pt>
                <c:pt idx="599">
                  <c:v>80.648009999999985</c:v>
                </c:pt>
                <c:pt idx="600">
                  <c:v>80.648009999999985</c:v>
                </c:pt>
                <c:pt idx="601">
                  <c:v>80.648009999999985</c:v>
                </c:pt>
                <c:pt idx="602">
                  <c:v>80.648009999999985</c:v>
                </c:pt>
                <c:pt idx="603">
                  <c:v>80.648009999999985</c:v>
                </c:pt>
                <c:pt idx="604">
                  <c:v>80.648009999999985</c:v>
                </c:pt>
                <c:pt idx="605">
                  <c:v>80.648009999999985</c:v>
                </c:pt>
                <c:pt idx="606">
                  <c:v>80.648009999999985</c:v>
                </c:pt>
                <c:pt idx="607">
                  <c:v>80.648009999999985</c:v>
                </c:pt>
                <c:pt idx="608">
                  <c:v>80.648009999999985</c:v>
                </c:pt>
                <c:pt idx="609">
                  <c:v>80.648009999999985</c:v>
                </c:pt>
                <c:pt idx="610">
                  <c:v>80.648009999999985</c:v>
                </c:pt>
                <c:pt idx="611">
                  <c:v>80.648009999999985</c:v>
                </c:pt>
                <c:pt idx="612">
                  <c:v>80.648009999999985</c:v>
                </c:pt>
                <c:pt idx="613">
                  <c:v>80.648009999999985</c:v>
                </c:pt>
                <c:pt idx="614">
                  <c:v>80.648009999999985</c:v>
                </c:pt>
                <c:pt idx="615">
                  <c:v>80.648009999999985</c:v>
                </c:pt>
                <c:pt idx="616">
                  <c:v>80.648009999999985</c:v>
                </c:pt>
                <c:pt idx="617">
                  <c:v>80.648009999999985</c:v>
                </c:pt>
                <c:pt idx="618">
                  <c:v>80.648009999999985</c:v>
                </c:pt>
                <c:pt idx="619">
                  <c:v>80.648009999999985</c:v>
                </c:pt>
                <c:pt idx="620">
                  <c:v>80.648009999999985</c:v>
                </c:pt>
                <c:pt idx="621">
                  <c:v>80.648009999999985</c:v>
                </c:pt>
                <c:pt idx="622">
                  <c:v>80.648009999999985</c:v>
                </c:pt>
                <c:pt idx="623">
                  <c:v>80.648009999999985</c:v>
                </c:pt>
                <c:pt idx="624">
                  <c:v>80.648009999999985</c:v>
                </c:pt>
                <c:pt idx="625">
                  <c:v>80.648009999999985</c:v>
                </c:pt>
                <c:pt idx="626">
                  <c:v>80.648009999999985</c:v>
                </c:pt>
                <c:pt idx="627">
                  <c:v>80.648009999999985</c:v>
                </c:pt>
                <c:pt idx="628">
                  <c:v>80.648009999999985</c:v>
                </c:pt>
                <c:pt idx="629">
                  <c:v>80.648009999999985</c:v>
                </c:pt>
                <c:pt idx="630">
                  <c:v>80.648009999999985</c:v>
                </c:pt>
                <c:pt idx="631">
                  <c:v>80.648009999999985</c:v>
                </c:pt>
                <c:pt idx="632">
                  <c:v>80.648009999999985</c:v>
                </c:pt>
                <c:pt idx="633">
                  <c:v>80.648009999999985</c:v>
                </c:pt>
                <c:pt idx="634">
                  <c:v>80.648009999999985</c:v>
                </c:pt>
                <c:pt idx="635">
                  <c:v>80.648009999999985</c:v>
                </c:pt>
                <c:pt idx="636">
                  <c:v>80.648009999999985</c:v>
                </c:pt>
                <c:pt idx="637">
                  <c:v>80.648009999999985</c:v>
                </c:pt>
                <c:pt idx="638">
                  <c:v>80.648009999999985</c:v>
                </c:pt>
                <c:pt idx="639">
                  <c:v>80.648009999999985</c:v>
                </c:pt>
                <c:pt idx="640">
                  <c:v>80.648009999999985</c:v>
                </c:pt>
                <c:pt idx="641">
                  <c:v>80.648009999999985</c:v>
                </c:pt>
                <c:pt idx="642">
                  <c:v>80.648009999999985</c:v>
                </c:pt>
                <c:pt idx="643">
                  <c:v>80.648009999999985</c:v>
                </c:pt>
                <c:pt idx="644">
                  <c:v>80.648009999999985</c:v>
                </c:pt>
                <c:pt idx="645">
                  <c:v>80.648009999999985</c:v>
                </c:pt>
                <c:pt idx="646">
                  <c:v>80.648009999999985</c:v>
                </c:pt>
                <c:pt idx="647">
                  <c:v>80.648009999999985</c:v>
                </c:pt>
                <c:pt idx="648">
                  <c:v>80.648009999999985</c:v>
                </c:pt>
                <c:pt idx="649">
                  <c:v>80.648009999999985</c:v>
                </c:pt>
                <c:pt idx="650">
                  <c:v>80.648009999999985</c:v>
                </c:pt>
                <c:pt idx="651">
                  <c:v>80.648009999999985</c:v>
                </c:pt>
                <c:pt idx="652">
                  <c:v>80.648009999999985</c:v>
                </c:pt>
                <c:pt idx="653">
                  <c:v>80.648009999999985</c:v>
                </c:pt>
                <c:pt idx="654">
                  <c:v>80.648009999999985</c:v>
                </c:pt>
                <c:pt idx="655">
                  <c:v>80.648009999999985</c:v>
                </c:pt>
                <c:pt idx="656">
                  <c:v>80.648009999999985</c:v>
                </c:pt>
                <c:pt idx="657">
                  <c:v>80.648009999999985</c:v>
                </c:pt>
                <c:pt idx="658">
                  <c:v>80.648009999999985</c:v>
                </c:pt>
                <c:pt idx="659">
                  <c:v>80.648009999999985</c:v>
                </c:pt>
                <c:pt idx="660">
                  <c:v>80.648009999999985</c:v>
                </c:pt>
                <c:pt idx="661">
                  <c:v>80.648009999999985</c:v>
                </c:pt>
                <c:pt idx="662">
                  <c:v>80.648009999999985</c:v>
                </c:pt>
                <c:pt idx="663">
                  <c:v>80.648009999999985</c:v>
                </c:pt>
                <c:pt idx="664">
                  <c:v>80.648009999999985</c:v>
                </c:pt>
                <c:pt idx="665">
                  <c:v>80.648009999999985</c:v>
                </c:pt>
                <c:pt idx="666">
                  <c:v>80.648009999999985</c:v>
                </c:pt>
                <c:pt idx="667">
                  <c:v>80.648009999999985</c:v>
                </c:pt>
                <c:pt idx="668">
                  <c:v>80.648009999999985</c:v>
                </c:pt>
                <c:pt idx="669">
                  <c:v>80.648009999999985</c:v>
                </c:pt>
                <c:pt idx="670">
                  <c:v>80.648009999999985</c:v>
                </c:pt>
                <c:pt idx="671">
                  <c:v>80.648009999999985</c:v>
                </c:pt>
                <c:pt idx="672">
                  <c:v>80.648009999999985</c:v>
                </c:pt>
                <c:pt idx="673">
                  <c:v>80.648009999999985</c:v>
                </c:pt>
                <c:pt idx="674">
                  <c:v>80.648009999999985</c:v>
                </c:pt>
                <c:pt idx="675">
                  <c:v>80.648009999999985</c:v>
                </c:pt>
                <c:pt idx="676">
                  <c:v>80.648009999999985</c:v>
                </c:pt>
                <c:pt idx="677">
                  <c:v>80.648009999999985</c:v>
                </c:pt>
                <c:pt idx="678">
                  <c:v>80.648009999999985</c:v>
                </c:pt>
                <c:pt idx="679">
                  <c:v>80.648009999999985</c:v>
                </c:pt>
                <c:pt idx="680">
                  <c:v>80.648009999999985</c:v>
                </c:pt>
                <c:pt idx="681">
                  <c:v>80.648009999999985</c:v>
                </c:pt>
                <c:pt idx="682">
                  <c:v>80.648009999999985</c:v>
                </c:pt>
                <c:pt idx="683">
                  <c:v>80.648009999999985</c:v>
                </c:pt>
                <c:pt idx="684">
                  <c:v>80.648009999999985</c:v>
                </c:pt>
                <c:pt idx="685">
                  <c:v>80.648009999999985</c:v>
                </c:pt>
                <c:pt idx="686">
                  <c:v>80.648009999999985</c:v>
                </c:pt>
                <c:pt idx="687">
                  <c:v>80.648009999999985</c:v>
                </c:pt>
                <c:pt idx="688">
                  <c:v>80.648009999999985</c:v>
                </c:pt>
                <c:pt idx="689">
                  <c:v>80.648009999999985</c:v>
                </c:pt>
                <c:pt idx="690">
                  <c:v>80.648009999999985</c:v>
                </c:pt>
                <c:pt idx="691">
                  <c:v>80.648009999999985</c:v>
                </c:pt>
                <c:pt idx="692">
                  <c:v>80.648009999999985</c:v>
                </c:pt>
                <c:pt idx="693">
                  <c:v>80.648009999999985</c:v>
                </c:pt>
                <c:pt idx="694">
                  <c:v>80.648009999999985</c:v>
                </c:pt>
                <c:pt idx="695">
                  <c:v>80.648009999999985</c:v>
                </c:pt>
                <c:pt idx="696">
                  <c:v>80.648009999999985</c:v>
                </c:pt>
                <c:pt idx="697">
                  <c:v>80.648009999999985</c:v>
                </c:pt>
                <c:pt idx="698">
                  <c:v>80.648009999999985</c:v>
                </c:pt>
                <c:pt idx="699">
                  <c:v>80.648009999999985</c:v>
                </c:pt>
                <c:pt idx="700">
                  <c:v>80.648009999999985</c:v>
                </c:pt>
                <c:pt idx="701">
                  <c:v>80.648009999999985</c:v>
                </c:pt>
                <c:pt idx="702">
                  <c:v>80.648009999999985</c:v>
                </c:pt>
                <c:pt idx="703">
                  <c:v>80.648009999999985</c:v>
                </c:pt>
                <c:pt idx="704">
                  <c:v>80.648009999999985</c:v>
                </c:pt>
                <c:pt idx="705">
                  <c:v>80.648009999999985</c:v>
                </c:pt>
                <c:pt idx="706">
                  <c:v>80.648009999999985</c:v>
                </c:pt>
                <c:pt idx="707">
                  <c:v>80.648009999999985</c:v>
                </c:pt>
                <c:pt idx="708">
                  <c:v>80.648009999999985</c:v>
                </c:pt>
                <c:pt idx="709">
                  <c:v>80.648009999999985</c:v>
                </c:pt>
                <c:pt idx="710">
                  <c:v>80.648009999999985</c:v>
                </c:pt>
                <c:pt idx="711">
                  <c:v>80.648009999999985</c:v>
                </c:pt>
                <c:pt idx="712">
                  <c:v>80.648009999999985</c:v>
                </c:pt>
                <c:pt idx="713">
                  <c:v>80.648009999999985</c:v>
                </c:pt>
                <c:pt idx="714">
                  <c:v>80.648009999999985</c:v>
                </c:pt>
                <c:pt idx="715">
                  <c:v>80.648009999999985</c:v>
                </c:pt>
                <c:pt idx="716">
                  <c:v>80.648009999999985</c:v>
                </c:pt>
                <c:pt idx="717">
                  <c:v>80.648009999999985</c:v>
                </c:pt>
                <c:pt idx="718">
                  <c:v>80.648009999999985</c:v>
                </c:pt>
                <c:pt idx="719">
                  <c:v>80.648009999999985</c:v>
                </c:pt>
                <c:pt idx="720">
                  <c:v>80.648009999999985</c:v>
                </c:pt>
                <c:pt idx="721">
                  <c:v>80.648009999999985</c:v>
                </c:pt>
                <c:pt idx="722">
                  <c:v>80.648009999999985</c:v>
                </c:pt>
                <c:pt idx="723">
                  <c:v>80.648009999999985</c:v>
                </c:pt>
                <c:pt idx="724">
                  <c:v>80.648009999999985</c:v>
                </c:pt>
                <c:pt idx="725">
                  <c:v>80.648009999999985</c:v>
                </c:pt>
                <c:pt idx="726">
                  <c:v>80.648009999999985</c:v>
                </c:pt>
                <c:pt idx="727">
                  <c:v>80.648009999999985</c:v>
                </c:pt>
                <c:pt idx="728">
                  <c:v>80.648009999999985</c:v>
                </c:pt>
                <c:pt idx="729">
                  <c:v>80.648009999999985</c:v>
                </c:pt>
                <c:pt idx="730">
                  <c:v>80.648009999999985</c:v>
                </c:pt>
                <c:pt idx="731">
                  <c:v>80.648009999999985</c:v>
                </c:pt>
                <c:pt idx="732">
                  <c:v>80.648009999999985</c:v>
                </c:pt>
                <c:pt idx="733">
                  <c:v>80.648009999999985</c:v>
                </c:pt>
                <c:pt idx="734">
                  <c:v>80.648009999999985</c:v>
                </c:pt>
                <c:pt idx="735">
                  <c:v>80.648009999999985</c:v>
                </c:pt>
                <c:pt idx="736">
                  <c:v>80.648009999999985</c:v>
                </c:pt>
                <c:pt idx="737">
                  <c:v>80.648009999999985</c:v>
                </c:pt>
                <c:pt idx="738">
                  <c:v>80.648009999999985</c:v>
                </c:pt>
                <c:pt idx="739">
                  <c:v>80.648009999999985</c:v>
                </c:pt>
                <c:pt idx="740">
                  <c:v>80.648009999999985</c:v>
                </c:pt>
                <c:pt idx="741">
                  <c:v>80.648009999999985</c:v>
                </c:pt>
                <c:pt idx="742">
                  <c:v>80.648009999999985</c:v>
                </c:pt>
                <c:pt idx="743">
                  <c:v>80.648009999999985</c:v>
                </c:pt>
                <c:pt idx="744">
                  <c:v>80.648009999999985</c:v>
                </c:pt>
                <c:pt idx="745">
                  <c:v>80.648009999999985</c:v>
                </c:pt>
                <c:pt idx="746">
                  <c:v>80.648009999999985</c:v>
                </c:pt>
                <c:pt idx="747">
                  <c:v>80.648009999999985</c:v>
                </c:pt>
                <c:pt idx="748">
                  <c:v>80.648009999999985</c:v>
                </c:pt>
                <c:pt idx="749">
                  <c:v>80.648009999999985</c:v>
                </c:pt>
                <c:pt idx="750">
                  <c:v>80.648009999999985</c:v>
                </c:pt>
                <c:pt idx="751">
                  <c:v>80.648009999999985</c:v>
                </c:pt>
                <c:pt idx="752">
                  <c:v>80.648009999999985</c:v>
                </c:pt>
                <c:pt idx="753">
                  <c:v>80.648009999999985</c:v>
                </c:pt>
                <c:pt idx="754">
                  <c:v>80.648009999999985</c:v>
                </c:pt>
                <c:pt idx="755">
                  <c:v>80.648009999999985</c:v>
                </c:pt>
                <c:pt idx="756">
                  <c:v>80.648009999999985</c:v>
                </c:pt>
                <c:pt idx="757">
                  <c:v>80.648009999999985</c:v>
                </c:pt>
                <c:pt idx="758">
                  <c:v>80.648009999999985</c:v>
                </c:pt>
                <c:pt idx="759">
                  <c:v>80.648009999999985</c:v>
                </c:pt>
                <c:pt idx="760">
                  <c:v>80.648009999999985</c:v>
                </c:pt>
                <c:pt idx="761">
                  <c:v>80.648009999999985</c:v>
                </c:pt>
                <c:pt idx="762">
                  <c:v>80.648009999999985</c:v>
                </c:pt>
                <c:pt idx="763">
                  <c:v>80.648009999999985</c:v>
                </c:pt>
                <c:pt idx="764">
                  <c:v>80.648009999999985</c:v>
                </c:pt>
                <c:pt idx="765">
                  <c:v>80.648009999999985</c:v>
                </c:pt>
                <c:pt idx="766">
                  <c:v>80.648009999999985</c:v>
                </c:pt>
                <c:pt idx="767">
                  <c:v>80.648009999999985</c:v>
                </c:pt>
                <c:pt idx="768">
                  <c:v>80.648009999999985</c:v>
                </c:pt>
                <c:pt idx="769">
                  <c:v>80.648009999999985</c:v>
                </c:pt>
                <c:pt idx="770">
                  <c:v>80.648009999999985</c:v>
                </c:pt>
                <c:pt idx="771">
                  <c:v>80.648009999999985</c:v>
                </c:pt>
                <c:pt idx="772">
                  <c:v>80.648009999999985</c:v>
                </c:pt>
                <c:pt idx="773">
                  <c:v>80.648009999999985</c:v>
                </c:pt>
                <c:pt idx="774">
                  <c:v>80.648009999999985</c:v>
                </c:pt>
                <c:pt idx="775">
                  <c:v>80.648009999999985</c:v>
                </c:pt>
                <c:pt idx="776">
                  <c:v>80.648009999999985</c:v>
                </c:pt>
                <c:pt idx="777">
                  <c:v>80.648009999999985</c:v>
                </c:pt>
                <c:pt idx="778">
                  <c:v>80.648009999999985</c:v>
                </c:pt>
                <c:pt idx="779">
                  <c:v>80.648009999999985</c:v>
                </c:pt>
                <c:pt idx="780">
                  <c:v>80.648009999999985</c:v>
                </c:pt>
                <c:pt idx="781">
                  <c:v>80.648009999999985</c:v>
                </c:pt>
                <c:pt idx="782">
                  <c:v>80.648009999999985</c:v>
                </c:pt>
                <c:pt idx="783">
                  <c:v>80.648009999999985</c:v>
                </c:pt>
                <c:pt idx="784">
                  <c:v>80.648009999999985</c:v>
                </c:pt>
                <c:pt idx="785">
                  <c:v>80.648009999999985</c:v>
                </c:pt>
                <c:pt idx="786">
                  <c:v>80.648009999999985</c:v>
                </c:pt>
                <c:pt idx="787">
                  <c:v>80.648009999999985</c:v>
                </c:pt>
                <c:pt idx="788">
                  <c:v>80.648009999999985</c:v>
                </c:pt>
                <c:pt idx="789">
                  <c:v>80.648009999999985</c:v>
                </c:pt>
                <c:pt idx="790">
                  <c:v>80.648009999999985</c:v>
                </c:pt>
                <c:pt idx="791">
                  <c:v>80.648009999999985</c:v>
                </c:pt>
                <c:pt idx="792">
                  <c:v>80.648009999999985</c:v>
                </c:pt>
                <c:pt idx="793">
                  <c:v>80.648009999999985</c:v>
                </c:pt>
                <c:pt idx="794">
                  <c:v>80.648009999999985</c:v>
                </c:pt>
                <c:pt idx="795">
                  <c:v>80.648009999999985</c:v>
                </c:pt>
                <c:pt idx="796">
                  <c:v>80.648009999999985</c:v>
                </c:pt>
                <c:pt idx="797">
                  <c:v>80.648009999999985</c:v>
                </c:pt>
                <c:pt idx="798">
                  <c:v>80.648009999999985</c:v>
                </c:pt>
                <c:pt idx="799">
                  <c:v>80.648009999999985</c:v>
                </c:pt>
                <c:pt idx="800">
                  <c:v>80.648009999999985</c:v>
                </c:pt>
                <c:pt idx="801">
                  <c:v>80.648009999999985</c:v>
                </c:pt>
                <c:pt idx="802">
                  <c:v>80.648009999999985</c:v>
                </c:pt>
                <c:pt idx="803">
                  <c:v>80.648009999999985</c:v>
                </c:pt>
                <c:pt idx="804">
                  <c:v>80.648009999999985</c:v>
                </c:pt>
                <c:pt idx="805">
                  <c:v>80.648009999999985</c:v>
                </c:pt>
                <c:pt idx="806">
                  <c:v>80.648009999999985</c:v>
                </c:pt>
                <c:pt idx="807">
                  <c:v>80.648009999999985</c:v>
                </c:pt>
                <c:pt idx="808">
                  <c:v>80.648009999999985</c:v>
                </c:pt>
                <c:pt idx="809">
                  <c:v>80.648009999999985</c:v>
                </c:pt>
                <c:pt idx="810">
                  <c:v>80.648009999999985</c:v>
                </c:pt>
                <c:pt idx="811">
                  <c:v>80.648009999999985</c:v>
                </c:pt>
                <c:pt idx="812">
                  <c:v>80.648009999999985</c:v>
                </c:pt>
                <c:pt idx="813">
                  <c:v>80.648009999999985</c:v>
                </c:pt>
                <c:pt idx="814">
                  <c:v>80.648009999999985</c:v>
                </c:pt>
                <c:pt idx="815">
                  <c:v>80.648009999999985</c:v>
                </c:pt>
                <c:pt idx="816">
                  <c:v>80.648009999999985</c:v>
                </c:pt>
                <c:pt idx="817">
                  <c:v>80.648009999999985</c:v>
                </c:pt>
                <c:pt idx="818">
                  <c:v>80.648009999999985</c:v>
                </c:pt>
                <c:pt idx="819">
                  <c:v>80.648009999999985</c:v>
                </c:pt>
                <c:pt idx="820">
                  <c:v>80.648009999999985</c:v>
                </c:pt>
                <c:pt idx="821">
                  <c:v>80.648009999999985</c:v>
                </c:pt>
                <c:pt idx="822">
                  <c:v>80.648009999999985</c:v>
                </c:pt>
                <c:pt idx="823">
                  <c:v>80.648009999999985</c:v>
                </c:pt>
                <c:pt idx="824">
                  <c:v>80.648009999999985</c:v>
                </c:pt>
                <c:pt idx="825">
                  <c:v>80.648009999999985</c:v>
                </c:pt>
                <c:pt idx="826">
                  <c:v>80.648009999999985</c:v>
                </c:pt>
                <c:pt idx="827">
                  <c:v>80.648009999999985</c:v>
                </c:pt>
                <c:pt idx="828">
                  <c:v>80.648009999999985</c:v>
                </c:pt>
                <c:pt idx="829">
                  <c:v>80.648009999999985</c:v>
                </c:pt>
                <c:pt idx="830">
                  <c:v>80.648009999999985</c:v>
                </c:pt>
                <c:pt idx="831">
                  <c:v>80.648009999999985</c:v>
                </c:pt>
                <c:pt idx="832">
                  <c:v>80.648009999999985</c:v>
                </c:pt>
                <c:pt idx="833">
                  <c:v>80.648009999999985</c:v>
                </c:pt>
                <c:pt idx="834">
                  <c:v>80.648009999999985</c:v>
                </c:pt>
                <c:pt idx="835">
                  <c:v>80.648009999999985</c:v>
                </c:pt>
                <c:pt idx="836">
                  <c:v>80.648009999999985</c:v>
                </c:pt>
                <c:pt idx="837">
                  <c:v>80.648009999999985</c:v>
                </c:pt>
                <c:pt idx="838">
                  <c:v>80.648009999999985</c:v>
                </c:pt>
                <c:pt idx="839">
                  <c:v>80.648009999999985</c:v>
                </c:pt>
                <c:pt idx="840">
                  <c:v>80.648009999999985</c:v>
                </c:pt>
                <c:pt idx="841">
                  <c:v>80.648009999999985</c:v>
                </c:pt>
                <c:pt idx="842">
                  <c:v>80.648009999999985</c:v>
                </c:pt>
                <c:pt idx="843">
                  <c:v>80.648009999999985</c:v>
                </c:pt>
                <c:pt idx="844">
                  <c:v>80.648009999999985</c:v>
                </c:pt>
                <c:pt idx="845">
                  <c:v>80.648009999999985</c:v>
                </c:pt>
                <c:pt idx="846">
                  <c:v>80.648009999999985</c:v>
                </c:pt>
                <c:pt idx="847">
                  <c:v>80.648009999999985</c:v>
                </c:pt>
                <c:pt idx="848">
                  <c:v>80.648009999999985</c:v>
                </c:pt>
                <c:pt idx="849">
                  <c:v>80.648009999999985</c:v>
                </c:pt>
                <c:pt idx="850">
                  <c:v>80.648009999999985</c:v>
                </c:pt>
                <c:pt idx="851">
                  <c:v>80.648009999999985</c:v>
                </c:pt>
                <c:pt idx="852">
                  <c:v>80.648009999999985</c:v>
                </c:pt>
                <c:pt idx="853">
                  <c:v>80.648009999999985</c:v>
                </c:pt>
                <c:pt idx="854">
                  <c:v>80.648009999999985</c:v>
                </c:pt>
                <c:pt idx="855">
                  <c:v>80.648009999999985</c:v>
                </c:pt>
                <c:pt idx="856">
                  <c:v>80.648009999999985</c:v>
                </c:pt>
                <c:pt idx="857">
                  <c:v>80.648009999999985</c:v>
                </c:pt>
                <c:pt idx="858">
                  <c:v>80.648009999999985</c:v>
                </c:pt>
                <c:pt idx="859">
                  <c:v>80.648009999999985</c:v>
                </c:pt>
                <c:pt idx="860">
                  <c:v>80.648009999999985</c:v>
                </c:pt>
                <c:pt idx="861">
                  <c:v>80.648009999999985</c:v>
                </c:pt>
                <c:pt idx="862">
                  <c:v>80.648009999999985</c:v>
                </c:pt>
                <c:pt idx="863">
                  <c:v>80.648009999999985</c:v>
                </c:pt>
                <c:pt idx="864">
                  <c:v>80.648009999999985</c:v>
                </c:pt>
                <c:pt idx="865">
                  <c:v>80.648009999999985</c:v>
                </c:pt>
                <c:pt idx="866">
                  <c:v>80.648009999999985</c:v>
                </c:pt>
                <c:pt idx="867">
                  <c:v>80.648009999999985</c:v>
                </c:pt>
                <c:pt idx="868">
                  <c:v>80.648009999999985</c:v>
                </c:pt>
                <c:pt idx="869">
                  <c:v>80.648009999999985</c:v>
                </c:pt>
                <c:pt idx="870">
                  <c:v>80.648009999999985</c:v>
                </c:pt>
                <c:pt idx="871">
                  <c:v>80.648009999999985</c:v>
                </c:pt>
                <c:pt idx="872">
                  <c:v>80.648009999999985</c:v>
                </c:pt>
                <c:pt idx="873">
                  <c:v>80.648009999999985</c:v>
                </c:pt>
                <c:pt idx="874">
                  <c:v>80.648009999999985</c:v>
                </c:pt>
                <c:pt idx="875">
                  <c:v>80.648009999999985</c:v>
                </c:pt>
                <c:pt idx="876">
                  <c:v>80.648009999999985</c:v>
                </c:pt>
                <c:pt idx="877">
                  <c:v>80.648009999999985</c:v>
                </c:pt>
                <c:pt idx="878">
                  <c:v>80.648009999999985</c:v>
                </c:pt>
                <c:pt idx="879">
                  <c:v>80.648009999999985</c:v>
                </c:pt>
                <c:pt idx="880">
                  <c:v>80.648009999999985</c:v>
                </c:pt>
                <c:pt idx="881">
                  <c:v>80.648009999999985</c:v>
                </c:pt>
                <c:pt idx="882">
                  <c:v>80.648009999999985</c:v>
                </c:pt>
                <c:pt idx="883">
                  <c:v>80.648009999999985</c:v>
                </c:pt>
                <c:pt idx="884">
                  <c:v>80.648009999999985</c:v>
                </c:pt>
                <c:pt idx="885">
                  <c:v>80.648009999999985</c:v>
                </c:pt>
                <c:pt idx="886">
                  <c:v>80.648009999999985</c:v>
                </c:pt>
                <c:pt idx="887">
                  <c:v>80.648009999999985</c:v>
                </c:pt>
                <c:pt idx="888">
                  <c:v>80.648009999999985</c:v>
                </c:pt>
                <c:pt idx="889">
                  <c:v>80.648009999999985</c:v>
                </c:pt>
                <c:pt idx="890">
                  <c:v>80.648009999999985</c:v>
                </c:pt>
                <c:pt idx="891">
                  <c:v>80.648009999999985</c:v>
                </c:pt>
                <c:pt idx="892">
                  <c:v>80.648009999999985</c:v>
                </c:pt>
                <c:pt idx="893">
                  <c:v>80.648009999999985</c:v>
                </c:pt>
                <c:pt idx="894">
                  <c:v>80.648009999999985</c:v>
                </c:pt>
                <c:pt idx="895">
                  <c:v>80.648009999999985</c:v>
                </c:pt>
                <c:pt idx="896">
                  <c:v>80.648009999999985</c:v>
                </c:pt>
                <c:pt idx="897">
                  <c:v>80.648009999999985</c:v>
                </c:pt>
                <c:pt idx="898">
                  <c:v>80.648009999999985</c:v>
                </c:pt>
                <c:pt idx="899">
                  <c:v>80.648009999999985</c:v>
                </c:pt>
                <c:pt idx="900">
                  <c:v>80.648009999999985</c:v>
                </c:pt>
                <c:pt idx="901">
                  <c:v>80.648009999999985</c:v>
                </c:pt>
                <c:pt idx="902">
                  <c:v>80.648009999999985</c:v>
                </c:pt>
                <c:pt idx="903">
                  <c:v>80.648009999999985</c:v>
                </c:pt>
                <c:pt idx="904">
                  <c:v>80.648009999999985</c:v>
                </c:pt>
                <c:pt idx="905">
                  <c:v>80.648009999999985</c:v>
                </c:pt>
                <c:pt idx="906">
                  <c:v>80.648009999999985</c:v>
                </c:pt>
                <c:pt idx="907">
                  <c:v>80.648009999999985</c:v>
                </c:pt>
                <c:pt idx="908">
                  <c:v>80.648009999999985</c:v>
                </c:pt>
                <c:pt idx="909">
                  <c:v>80.648009999999985</c:v>
                </c:pt>
                <c:pt idx="910">
                  <c:v>80.648009999999985</c:v>
                </c:pt>
                <c:pt idx="911">
                  <c:v>80.648009999999985</c:v>
                </c:pt>
                <c:pt idx="912">
                  <c:v>80.648009999999985</c:v>
                </c:pt>
                <c:pt idx="913">
                  <c:v>80.648009999999985</c:v>
                </c:pt>
                <c:pt idx="914">
                  <c:v>80.648009999999985</c:v>
                </c:pt>
                <c:pt idx="915">
                  <c:v>80.648009999999985</c:v>
                </c:pt>
                <c:pt idx="916">
                  <c:v>80.648009999999985</c:v>
                </c:pt>
                <c:pt idx="917">
                  <c:v>80.648009999999985</c:v>
                </c:pt>
                <c:pt idx="918">
                  <c:v>80.648009999999985</c:v>
                </c:pt>
                <c:pt idx="919">
                  <c:v>80.648009999999985</c:v>
                </c:pt>
                <c:pt idx="920">
                  <c:v>80.648009999999985</c:v>
                </c:pt>
                <c:pt idx="921">
                  <c:v>80.648009999999985</c:v>
                </c:pt>
                <c:pt idx="922">
                  <c:v>80.648009999999985</c:v>
                </c:pt>
                <c:pt idx="923">
                  <c:v>80.648009999999985</c:v>
                </c:pt>
                <c:pt idx="924">
                  <c:v>80.648009999999985</c:v>
                </c:pt>
                <c:pt idx="925">
                  <c:v>80.648009999999985</c:v>
                </c:pt>
                <c:pt idx="926">
                  <c:v>80.648009999999985</c:v>
                </c:pt>
                <c:pt idx="927">
                  <c:v>80.648009999999985</c:v>
                </c:pt>
                <c:pt idx="928">
                  <c:v>80.648009999999985</c:v>
                </c:pt>
                <c:pt idx="929">
                  <c:v>80.648009999999985</c:v>
                </c:pt>
                <c:pt idx="930">
                  <c:v>80.648009999999985</c:v>
                </c:pt>
                <c:pt idx="931">
                  <c:v>80.648009999999985</c:v>
                </c:pt>
                <c:pt idx="932">
                  <c:v>80.648009999999985</c:v>
                </c:pt>
                <c:pt idx="933">
                  <c:v>80.648009999999985</c:v>
                </c:pt>
                <c:pt idx="934">
                  <c:v>80.648009999999985</c:v>
                </c:pt>
                <c:pt idx="935">
                  <c:v>80.648009999999985</c:v>
                </c:pt>
                <c:pt idx="936">
                  <c:v>80.648009999999985</c:v>
                </c:pt>
                <c:pt idx="937">
                  <c:v>80.648009999999985</c:v>
                </c:pt>
                <c:pt idx="938">
                  <c:v>80.648009999999985</c:v>
                </c:pt>
                <c:pt idx="939">
                  <c:v>80.648009999999985</c:v>
                </c:pt>
                <c:pt idx="940">
                  <c:v>80.648009999999985</c:v>
                </c:pt>
                <c:pt idx="941">
                  <c:v>80.648009999999985</c:v>
                </c:pt>
                <c:pt idx="942">
                  <c:v>80.648009999999985</c:v>
                </c:pt>
                <c:pt idx="943">
                  <c:v>80.648009999999985</c:v>
                </c:pt>
                <c:pt idx="944">
                  <c:v>80.648009999999985</c:v>
                </c:pt>
                <c:pt idx="945">
                  <c:v>80.648009999999985</c:v>
                </c:pt>
                <c:pt idx="946">
                  <c:v>80.648009999999985</c:v>
                </c:pt>
                <c:pt idx="947">
                  <c:v>80.648009999999985</c:v>
                </c:pt>
                <c:pt idx="948">
                  <c:v>80.648009999999985</c:v>
                </c:pt>
                <c:pt idx="949">
                  <c:v>80.648009999999985</c:v>
                </c:pt>
                <c:pt idx="950">
                  <c:v>80.648009999999985</c:v>
                </c:pt>
                <c:pt idx="951">
                  <c:v>80.648009999999985</c:v>
                </c:pt>
                <c:pt idx="952">
                  <c:v>80.648009999999985</c:v>
                </c:pt>
                <c:pt idx="953">
                  <c:v>80.648009999999985</c:v>
                </c:pt>
                <c:pt idx="954">
                  <c:v>80.648009999999985</c:v>
                </c:pt>
                <c:pt idx="955">
                  <c:v>80.648009999999985</c:v>
                </c:pt>
                <c:pt idx="956">
                  <c:v>80.648009999999985</c:v>
                </c:pt>
                <c:pt idx="957">
                  <c:v>80.648009999999985</c:v>
                </c:pt>
                <c:pt idx="958">
                  <c:v>80.648009999999985</c:v>
                </c:pt>
                <c:pt idx="959">
                  <c:v>80.648009999999985</c:v>
                </c:pt>
                <c:pt idx="960">
                  <c:v>80.648009999999985</c:v>
                </c:pt>
                <c:pt idx="961">
                  <c:v>80.648009999999985</c:v>
                </c:pt>
                <c:pt idx="962">
                  <c:v>80.648009999999985</c:v>
                </c:pt>
                <c:pt idx="963">
                  <c:v>80.648009999999985</c:v>
                </c:pt>
                <c:pt idx="964">
                  <c:v>80.648009999999985</c:v>
                </c:pt>
                <c:pt idx="965">
                  <c:v>80.648009999999985</c:v>
                </c:pt>
                <c:pt idx="966">
                  <c:v>80.648009999999985</c:v>
                </c:pt>
                <c:pt idx="967">
                  <c:v>80.648009999999985</c:v>
                </c:pt>
                <c:pt idx="968">
                  <c:v>80.648009999999985</c:v>
                </c:pt>
                <c:pt idx="969">
                  <c:v>80.648009999999985</c:v>
                </c:pt>
                <c:pt idx="970">
                  <c:v>80.648009999999985</c:v>
                </c:pt>
                <c:pt idx="971">
                  <c:v>80.648009999999985</c:v>
                </c:pt>
                <c:pt idx="972">
                  <c:v>80.648009999999985</c:v>
                </c:pt>
                <c:pt idx="973">
                  <c:v>80.648009999999985</c:v>
                </c:pt>
                <c:pt idx="974">
                  <c:v>80.648009999999985</c:v>
                </c:pt>
                <c:pt idx="975">
                  <c:v>80.648009999999985</c:v>
                </c:pt>
                <c:pt idx="976">
                  <c:v>80.648009999999985</c:v>
                </c:pt>
                <c:pt idx="977">
                  <c:v>80.648009999999985</c:v>
                </c:pt>
                <c:pt idx="978">
                  <c:v>80.648009999999985</c:v>
                </c:pt>
                <c:pt idx="979">
                  <c:v>80.648009999999985</c:v>
                </c:pt>
                <c:pt idx="980">
                  <c:v>80.648009999999985</c:v>
                </c:pt>
                <c:pt idx="981">
                  <c:v>80.648009999999985</c:v>
                </c:pt>
                <c:pt idx="982">
                  <c:v>80.648009999999985</c:v>
                </c:pt>
                <c:pt idx="983">
                  <c:v>80.648009999999985</c:v>
                </c:pt>
                <c:pt idx="984">
                  <c:v>80.648009999999985</c:v>
                </c:pt>
                <c:pt idx="985">
                  <c:v>80.648009999999985</c:v>
                </c:pt>
                <c:pt idx="986">
                  <c:v>80.648009999999985</c:v>
                </c:pt>
                <c:pt idx="987">
                  <c:v>80.648009999999985</c:v>
                </c:pt>
                <c:pt idx="988">
                  <c:v>80.648009999999985</c:v>
                </c:pt>
                <c:pt idx="989">
                  <c:v>80.648009999999985</c:v>
                </c:pt>
                <c:pt idx="990">
                  <c:v>80.648009999999985</c:v>
                </c:pt>
                <c:pt idx="991">
                  <c:v>80.648009999999985</c:v>
                </c:pt>
                <c:pt idx="992">
                  <c:v>80.648009999999985</c:v>
                </c:pt>
                <c:pt idx="993">
                  <c:v>80.648009999999985</c:v>
                </c:pt>
                <c:pt idx="994">
                  <c:v>80.648009999999985</c:v>
                </c:pt>
                <c:pt idx="995">
                  <c:v>80.648009999999985</c:v>
                </c:pt>
                <c:pt idx="996">
                  <c:v>80.648009999999985</c:v>
                </c:pt>
                <c:pt idx="997">
                  <c:v>80.648009999999985</c:v>
                </c:pt>
                <c:pt idx="998">
                  <c:v>80.648009999999985</c:v>
                </c:pt>
                <c:pt idx="999">
                  <c:v>80.648009999999985</c:v>
                </c:pt>
                <c:pt idx="1000">
                  <c:v>80.648009999999985</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Calculs!$W$4:$W$1004</c:f>
              <c:numCache>
                <c:formatCode>0.00</c:formatCode>
                <c:ptCount val="1001"/>
                <c:pt idx="0">
                  <c:v>0</c:v>
                </c:pt>
                <c:pt idx="1">
                  <c:v>0</c:v>
                </c:pt>
                <c:pt idx="2">
                  <c:v>1.4716745905298158E-4</c:v>
                </c:pt>
                <c:pt idx="3">
                  <c:v>1.3254627355338304E-3</c:v>
                </c:pt>
                <c:pt idx="4">
                  <c:v>5.3052062784443655E-3</c:v>
                </c:pt>
                <c:pt idx="5">
                  <c:v>1.4746311724067112E-2</c:v>
                </c:pt>
                <c:pt idx="6">
                  <c:v>3.0998333842902022E-2</c:v>
                </c:pt>
                <c:pt idx="7">
                  <c:v>5.3165641113171951E-2</c:v>
                </c:pt>
                <c:pt idx="8">
                  <c:v>8.1210010300722904E-2</c:v>
                </c:pt>
                <c:pt idx="9">
                  <c:v>0.11509301665966747</c:v>
                </c:pt>
                <c:pt idx="10">
                  <c:v>0.15477603691710487</c:v>
                </c:pt>
                <c:pt idx="11">
                  <c:v>0.20022025227275578</c:v>
                </c:pt>
                <c:pt idx="12">
                  <c:v>0.25138665141310135</c:v>
                </c:pt>
                <c:pt idx="13">
                  <c:v>0.30823603353961632</c:v>
                </c:pt>
                <c:pt idx="14">
                  <c:v>0.37072901141068215</c:v>
                </c:pt>
                <c:pt idx="15">
                  <c:v>0.43882601439676761</c:v>
                </c:pt>
                <c:pt idx="16">
                  <c:v>0.51248729154845929</c:v>
                </c:pt>
                <c:pt idx="17">
                  <c:v>0.59167291467692518</c:v>
                </c:pt>
                <c:pt idx="18">
                  <c:v>0.6763427814463977</c:v>
                </c:pt>
                <c:pt idx="19">
                  <c:v>0.76645661847824731</c:v>
                </c:pt>
                <c:pt idx="20">
                  <c:v>0.86197398446624018</c:v>
                </c:pt>
                <c:pt idx="21">
                  <c:v>0.96285427330254214</c:v>
                </c:pt>
                <c:pt idx="22">
                  <c:v>1.0690567172140655</c:v>
                </c:pt>
                <c:pt idx="23">
                  <c:v>1.1805403899087212</c:v>
                </c:pt>
                <c:pt idx="24">
                  <c:v>1.2972642097311546</c:v>
                </c:pt>
                <c:pt idx="25">
                  <c:v>1.4191869428275574</c:v>
                </c:pt>
                <c:pt idx="26">
                  <c:v>1.5462672063191034</c:v>
                </c:pt>
                <c:pt idx="27">
                  <c:v>1.6784634714836137</c:v>
                </c:pt>
                <c:pt idx="28">
                  <c:v>1.8157340669449966</c:v>
                </c:pt>
                <c:pt idx="29">
                  <c:v>1.9580371818700664</c:v>
                </c:pt>
                <c:pt idx="30">
                  <c:v>2.1053308691722936</c:v>
                </c:pt>
                <c:pt idx="31">
                  <c:v>2.2575730487220649</c:v>
                </c:pt>
                <c:pt idx="32">
                  <c:v>2.4147215105630466</c:v>
                </c:pt>
                <c:pt idx="33">
                  <c:v>2.5767339181341957</c:v>
                </c:pt>
                <c:pt idx="34">
                  <c:v>2.7435678114970199</c:v>
                </c:pt>
                <c:pt idx="35">
                  <c:v>2.9151817275170142</c:v>
                </c:pt>
                <c:pt idx="36">
                  <c:v>3.0915342677158084</c:v>
                </c:pt>
                <c:pt idx="37">
                  <c:v>3.2725827726541707</c:v>
                </c:pt>
                <c:pt idx="38">
                  <c:v>3.4582844683740603</c:v>
                </c:pt>
                <c:pt idx="39">
                  <c:v>3.6485964698195734</c:v>
                </c:pt>
                <c:pt idx="40">
                  <c:v>3.8434757842566198</c:v>
                </c:pt>
                <c:pt idx="41">
                  <c:v>4.0428793146820015</c:v>
                </c:pt>
                <c:pt idx="42">
                  <c:v>4.2467638632227374</c:v>
                </c:pt>
                <c:pt idx="43">
                  <c:v>4.4550861345263142</c:v>
                </c:pt>
                <c:pt idx="44">
                  <c:v>4.6678027391424957</c:v>
                </c:pt>
                <c:pt idx="45">
                  <c:v>4.8848701968970936</c:v>
                </c:pt>
                <c:pt idx="46">
                  <c:v>5.1062449402580867</c:v>
                </c:pt>
                <c:pt idx="47">
                  <c:v>5.3318833176943929</c:v>
                </c:pt>
                <c:pt idx="48">
                  <c:v>5.5617415970274218</c:v>
                </c:pt>
                <c:pt idx="49">
                  <c:v>5.7957759687756401</c:v>
                </c:pt>
                <c:pt idx="50">
                  <c:v>6.0339425494921581</c:v>
                </c:pt>
                <c:pt idx="51">
                  <c:v>6.2763594768318356</c:v>
                </c:pt>
                <c:pt idx="52">
                  <c:v>6.5231576499444524</c:v>
                </c:pt>
                <c:pt idx="53">
                  <c:v>6.7743121434594</c:v>
                </c:pt>
                <c:pt idx="54">
                  <c:v>7.0297978975440119</c:v>
                </c:pt>
                <c:pt idx="55">
                  <c:v>7.2895897195682018</c:v>
                </c:pt>
                <c:pt idx="56">
                  <c:v>7.5536622857744122</c:v>
                </c:pt>
                <c:pt idx="57">
                  <c:v>7.8219901429528473</c:v>
                </c:pt>
                <c:pt idx="58">
                  <c:v>8.0945477101220416</c:v>
                </c:pt>
                <c:pt idx="59">
                  <c:v>8.3713092802146853</c:v>
                </c:pt>
                <c:pt idx="60">
                  <c:v>8.6522490217687285</c:v>
                </c:pt>
                <c:pt idx="61">
                  <c:v>8.9373409806237074</c:v>
                </c:pt>
                <c:pt idx="62">
                  <c:v>9.2265590816222112</c:v>
                </c:pt>
                <c:pt idx="63">
                  <c:v>9.5198771303164484</c:v>
                </c:pt>
                <c:pt idx="64">
                  <c:v>9.8172688146798297</c:v>
                </c:pt>
                <c:pt idx="65">
                  <c:v>10.118707706823457</c:v>
                </c:pt>
                <c:pt idx="66">
                  <c:v>10.424167264717482</c:v>
                </c:pt>
                <c:pt idx="67">
                  <c:v>10.733620833917152</c:v>
                </c:pt>
                <c:pt idx="68">
                  <c:v>11.047041649293465</c:v>
                </c:pt>
                <c:pt idx="69">
                  <c:v>11.364402836768376</c:v>
                </c:pt>
                <c:pt idx="70">
                  <c:v>11.685677415054357</c:v>
                </c:pt>
                <c:pt idx="71">
                  <c:v>12.010838297398145</c:v>
                </c:pt>
                <c:pt idx="72">
                  <c:v>12.339858293328723</c:v>
                </c:pt>
                <c:pt idx="73">
                  <c:v>12.672710110409168</c:v>
                </c:pt>
                <c:pt idx="74">
                  <c:v>13.009366355992448</c:v>
                </c:pt>
                <c:pt idx="75">
                  <c:v>13.349799538980747</c:v>
                </c:pt>
                <c:pt idx="76">
                  <c:v>13.693982071588552</c:v>
                </c:pt>
                <c:pt idx="77">
                  <c:v>14.04188627110895</c:v>
                </c:pt>
                <c:pt idx="78">
                  <c:v>14.393484361683251</c:v>
                </c:pt>
                <c:pt idx="79">
                  <c:v>14.748748476073667</c:v>
                </c:pt>
                <c:pt idx="80">
                  <c:v>15.107650657438921</c:v>
                </c:pt>
                <c:pt idx="81">
                  <c:v>15.470162861112625</c:v>
                </c:pt>
                <c:pt idx="82">
                  <c:v>15.836256956384224</c:v>
                </c:pt>
                <c:pt idx="83">
                  <c:v>16.205904728282377</c:v>
                </c:pt>
                <c:pt idx="84">
                  <c:v>16.579077879360671</c:v>
                </c:pt>
                <c:pt idx="85">
                  <c:v>16.955748031485275</c:v>
                </c:pt>
                <c:pt idx="86">
                  <c:v>17.335886727624711</c:v>
                </c:pt>
                <c:pt idx="87">
                  <c:v>17.719465433641183</c:v>
                </c:pt>
                <c:pt idx="88">
                  <c:v>18.10645554008368</c:v>
                </c:pt>
                <c:pt idx="89">
                  <c:v>18.496828363982306</c:v>
                </c:pt>
                <c:pt idx="90">
                  <c:v>18.890555150643955</c:v>
                </c:pt>
                <c:pt idx="91">
                  <c:v>19.287607075448999</c:v>
                </c:pt>
                <c:pt idx="92">
                  <c:v>19.687955245648912</c:v>
                </c:pt>
                <c:pt idx="93">
                  <c:v>20.091570702164468</c:v>
                </c:pt>
                <c:pt idx="94">
                  <c:v>20.498424421384673</c:v>
                </c:pt>
                <c:pt idx="95">
                  <c:v>20.908487316965793</c:v>
                </c:pt>
                <c:pt idx="96">
                  <c:v>21.321730241630821</c:v>
                </c:pt>
                <c:pt idx="97">
                  <c:v>21.738123988968699</c:v>
                </c:pt>
                <c:pt idx="98">
                  <c:v>22.157639295233583</c:v>
                </c:pt>
                <c:pt idx="99">
                  <c:v>22.580246841143545</c:v>
                </c:pt>
                <c:pt idx="100">
                  <c:v>23.005917253678856</c:v>
                </c:pt>
                <c:pt idx="101">
                  <c:v>23.434476968448678</c:v>
                </c:pt>
                <c:pt idx="102">
                  <c:v>23.865746974011383</c:v>
                </c:pt>
                <c:pt idx="103">
                  <c:v>24.299689736691914</c:v>
                </c:pt>
                <c:pt idx="104">
                  <c:v>24.736267720761603</c:v>
                </c:pt>
                <c:pt idx="105">
                  <c:v>25.175443390802148</c:v>
                </c:pt>
                <c:pt idx="106">
                  <c:v>25.617179214061263</c:v>
                </c:pt>
                <c:pt idx="107">
                  <c:v>26.061437662799747</c:v>
                </c:pt>
                <c:pt idx="108">
                  <c:v>26.508181216629794</c:v>
                </c:pt>
                <c:pt idx="109">
                  <c:v>26.957372364844236</c:v>
                </c:pt>
                <c:pt idx="110">
                  <c:v>27.408973608736609</c:v>
                </c:pt>
                <c:pt idx="111">
                  <c:v>27.862947463911627</c:v>
                </c:pt>
                <c:pt idx="112">
                  <c:v>28.319256462586086</c:v>
                </c:pt>
                <c:pt idx="113">
                  <c:v>28.777863155879835</c:v>
                </c:pt>
                <c:pt idx="114">
                  <c:v>29.238730116096658</c:v>
                </c:pt>
                <c:pt idx="115">
                  <c:v>29.701819938994692</c:v>
                </c:pt>
                <c:pt idx="116">
                  <c:v>30.167095246046504</c:v>
                </c:pt>
                <c:pt idx="117">
                  <c:v>30.634518686688249</c:v>
                </c:pt>
                <c:pt idx="118">
                  <c:v>31.104052940558013</c:v>
                </c:pt>
                <c:pt idx="119">
                  <c:v>31.575660719722958</c:v>
                </c:pt>
                <c:pt idx="120">
                  <c:v>32.049304770895006</c:v>
                </c:pt>
                <c:pt idx="121">
                  <c:v>32.524947877635086</c:v>
                </c:pt>
                <c:pt idx="122">
                  <c:v>33.002552862545663</c:v>
                </c:pt>
                <c:pt idx="123">
                  <c:v>33.482082589451238</c:v>
                </c:pt>
                <c:pt idx="124">
                  <c:v>33.963499965566683</c:v>
                </c:pt>
                <c:pt idx="125">
                  <c:v>34.446767943653441</c:v>
                </c:pt>
                <c:pt idx="126">
                  <c:v>34.931849524162942</c:v>
                </c:pt>
                <c:pt idx="127">
                  <c:v>35.418707757367621</c:v>
                </c:pt>
                <c:pt idx="128">
                  <c:v>35.907305745478872</c:v>
                </c:pt>
                <c:pt idx="129">
                  <c:v>36.39760664475201</c:v>
                </c:pt>
                <c:pt idx="130">
                  <c:v>36.889573667578063</c:v>
                </c:pt>
                <c:pt idx="131">
                  <c:v>37.38317008456206</c:v>
                </c:pt>
                <c:pt idx="132">
                  <c:v>37.878359226587854</c:v>
                </c:pt>
                <c:pt idx="133">
                  <c:v>38.375104486869326</c:v>
                </c:pt>
                <c:pt idx="134">
                  <c:v>38.873369322987287</c:v>
                </c:pt>
                <c:pt idx="135">
                  <c:v>39.373117258912899</c:v>
                </c:pt>
                <c:pt idx="136">
                  <c:v>39.874311887016411</c:v>
                </c:pt>
                <c:pt idx="137">
                  <c:v>40.376916870061727</c:v>
                </c:pt>
                <c:pt idx="138">
                  <c:v>40.88089594318658</c:v>
                </c:pt>
                <c:pt idx="139">
                  <c:v>41.386212915867738</c:v>
                </c:pt>
                <c:pt idx="140">
                  <c:v>41.892831673871761</c:v>
                </c:pt>
                <c:pt idx="141">
                  <c:v>42.400716181190369</c:v>
                </c:pt>
                <c:pt idx="142">
                  <c:v>42.909830481961222</c:v>
                </c:pt>
                <c:pt idx="143">
                  <c:v>43.420138702372988</c:v>
                </c:pt>
                <c:pt idx="144">
                  <c:v>43.931605052555447</c:v>
                </c:pt>
                <c:pt idx="145">
                  <c:v>44.44419382845377</c:v>
                </c:pt>
                <c:pt idx="146">
                  <c:v>44.957869413687412</c:v>
                </c:pt>
                <c:pt idx="147">
                  <c:v>45.472596281393116</c:v>
                </c:pt>
                <c:pt idx="148">
                  <c:v>45.988338996052015</c:v>
                </c:pt>
                <c:pt idx="149">
                  <c:v>46.505062215301024</c:v>
                </c:pt>
                <c:pt idx="150">
                  <c:v>47.022730691727638</c:v>
                </c:pt>
                <c:pt idx="151">
                  <c:v>47.541378923103018</c:v>
                </c:pt>
                <c:pt idx="152">
                  <c:v>48.061043039474569</c:v>
                </c:pt>
                <c:pt idx="153">
                  <c:v>48.581690337196044</c:v>
                </c:pt>
                <c:pt idx="154">
                  <c:v>49.103288194067737</c:v>
                </c:pt>
                <c:pt idx="155">
                  <c:v>49.625804070937335</c:v>
                </c:pt>
                <c:pt idx="156">
                  <c:v>50.149205513286752</c:v>
                </c:pt>
                <c:pt idx="157">
                  <c:v>50.673460152804942</c:v>
                </c:pt>
                <c:pt idx="158">
                  <c:v>51.198535708946295</c:v>
                </c:pt>
                <c:pt idx="159">
                  <c:v>51.724399990475206</c:v>
                </c:pt>
                <c:pt idx="160">
                  <c:v>52.251020896995719</c:v>
                </c:pt>
                <c:pt idx="161">
                  <c:v>52.778366420467371</c:v>
                </c:pt>
                <c:pt idx="162">
                  <c:v>53.306404646705971</c:v>
                </c:pt>
                <c:pt idx="163">
                  <c:v>53.835103756870147</c:v>
                </c:pt>
                <c:pt idx="164">
                  <c:v>54.364432028933059</c:v>
                </c:pt>
                <c:pt idx="165">
                  <c:v>54.894357839139175</c:v>
                </c:pt>
                <c:pt idx="166">
                  <c:v>55.424849663446771</c:v>
                </c:pt>
                <c:pt idx="167">
                  <c:v>55.955876078954716</c:v>
                </c:pt>
                <c:pt idx="168">
                  <c:v>56.487405765315174</c:v>
                </c:pt>
                <c:pt idx="169">
                  <c:v>57.019407506130428</c:v>
                </c:pt>
                <c:pt idx="170">
                  <c:v>57.551850190335323</c:v>
                </c:pt>
                <c:pt idx="171">
                  <c:v>58.084702813564</c:v>
                </c:pt>
                <c:pt idx="172">
                  <c:v>58.617934479501663</c:v>
                </c:pt>
                <c:pt idx="173">
                  <c:v>59.151514401221149</c:v>
                </c:pt>
                <c:pt idx="174">
                  <c:v>59.685411902503866</c:v>
                </c:pt>
                <c:pt idx="175">
                  <c:v>60.219596419145638</c:v>
                </c:pt>
                <c:pt idx="176">
                  <c:v>60.754037500246973</c:v>
                </c:pt>
                <c:pt idx="177">
                  <c:v>61.288704809487868</c:v>
                </c:pt>
                <c:pt idx="178">
                  <c:v>61.823568126386995</c:v>
                </c:pt>
                <c:pt idx="179">
                  <c:v>62.358597347545668</c:v>
                </c:pt>
                <c:pt idx="180">
                  <c:v>62.893762487875669</c:v>
                </c:pt>
                <c:pt idx="181">
                  <c:v>63.42903368181188</c:v>
                </c:pt>
                <c:pt idx="182">
                  <c:v>63.964381184508959</c:v>
                </c:pt>
                <c:pt idx="183">
                  <c:v>64.499775373022601</c:v>
                </c:pt>
                <c:pt idx="184">
                  <c:v>65.035186747474654</c:v>
                </c:pt>
                <c:pt idx="185">
                  <c:v>65.570585932202775</c:v>
                </c:pt>
                <c:pt idx="186">
                  <c:v>66.105943676894213</c:v>
                </c:pt>
                <c:pt idx="187">
                  <c:v>66.64123085770386</c:v>
                </c:pt>
                <c:pt idx="188">
                  <c:v>67.176418478356041</c:v>
                </c:pt>
                <c:pt idx="189">
                  <c:v>67.711477671231279</c:v>
                </c:pt>
                <c:pt idx="190">
                  <c:v>68.246379698436073</c:v>
                </c:pt>
                <c:pt idx="191">
                  <c:v>68.781095952858053</c:v>
                </c:pt>
                <c:pt idx="192">
                  <c:v>69.315597959204069</c:v>
                </c:pt>
                <c:pt idx="193">
                  <c:v>69.849857375023248</c:v>
                </c:pt>
                <c:pt idx="194">
                  <c:v>70.383845991713585</c:v>
                </c:pt>
                <c:pt idx="195">
                  <c:v>70.917535735512843</c:v>
                </c:pt>
                <c:pt idx="196">
                  <c:v>71.450898668473684</c:v>
                </c:pt>
                <c:pt idx="197">
                  <c:v>71.983906989422522</c:v>
                </c:pt>
                <c:pt idx="198">
                  <c:v>72.516533034902736</c:v>
                </c:pt>
                <c:pt idx="199">
                  <c:v>73.04874928010193</c:v>
                </c:pt>
                <c:pt idx="200">
                  <c:v>73.580528339763092</c:v>
                </c:pt>
                <c:pt idx="201">
                  <c:v>74.111842969080257</c:v>
                </c:pt>
                <c:pt idx="202">
                  <c:v>74.64266606457781</c:v>
                </c:pt>
                <c:pt idx="203">
                  <c:v>75.172970664974116</c:v>
                </c:pt>
                <c:pt idx="204">
                  <c:v>75.702729952029685</c:v>
                </c:pt>
                <c:pt idx="205">
                  <c:v>76.231917251378675</c:v>
                </c:pt>
                <c:pt idx="206">
                  <c:v>76.760506033345237</c:v>
                </c:pt>
                <c:pt idx="207">
                  <c:v>77.288469913743825</c:v>
                </c:pt>
                <c:pt idx="208">
                  <c:v>77.815782654663806</c:v>
                </c:pt>
                <c:pt idx="209">
                  <c:v>78.342418165238016</c:v>
                </c:pt>
                <c:pt idx="210">
                  <c:v>78.868350502396225</c:v>
                </c:pt>
                <c:pt idx="211">
                  <c:v>79.393553871602094</c:v>
                </c:pt>
                <c:pt idx="212">
                  <c:v>79.918002627575078</c:v>
                </c:pt>
                <c:pt idx="213">
                  <c:v>80.441671274996509</c:v>
                </c:pt>
                <c:pt idx="214">
                  <c:v>80.96453446919999</c:v>
                </c:pt>
                <c:pt idx="215">
                  <c:v>81.486567016846223</c:v>
                </c:pt>
                <c:pt idx="216">
                  <c:v>82.00774387658258</c:v>
                </c:pt>
                <c:pt idx="217">
                  <c:v>82.528040159686654</c:v>
                </c:pt>
                <c:pt idx="218">
                  <c:v>83.04743113069506</c:v>
                </c:pt>
                <c:pt idx="219">
                  <c:v>83.565892208016209</c:v>
                </c:pt>
                <c:pt idx="220">
                  <c:v>84.083398964527973</c:v>
                </c:pt>
                <c:pt idx="221">
                  <c:v>84.599927128160175</c:v>
                </c:pt>
                <c:pt idx="222">
                  <c:v>85.115452582461671</c:v>
                </c:pt>
                <c:pt idx="223">
                  <c:v>85.629951367152003</c:v>
                </c:pt>
                <c:pt idx="224">
                  <c:v>86.143399678658483</c:v>
                </c:pt>
                <c:pt idx="225">
                  <c:v>86.655773870637461</c:v>
                </c:pt>
                <c:pt idx="226">
                  <c:v>87.167050454481142</c:v>
                </c:pt>
                <c:pt idx="227">
                  <c:v>87.677206099808899</c:v>
                </c:pt>
                <c:pt idx="228">
                  <c:v>88.186217634944143</c:v>
                </c:pt>
                <c:pt idx="229">
                  <c:v>88.694062047375851</c:v>
                </c:pt>
                <c:pt idx="230">
                  <c:v>89.200716484205785</c:v>
                </c:pt>
                <c:pt idx="231">
                  <c:v>89.706158252580252</c:v>
                </c:pt>
                <c:pt idx="232">
                  <c:v>90.21036482010804</c:v>
                </c:pt>
                <c:pt idx="233">
                  <c:v>90.713313815262822</c:v>
                </c:pt>
                <c:pt idx="234">
                  <c:v>91.214983027771879</c:v>
                </c:pt>
                <c:pt idx="235">
                  <c:v>91.715350408989622</c:v>
                </c:pt>
                <c:pt idx="236">
                  <c:v>92.214394072257065</c:v>
                </c:pt>
                <c:pt idx="237">
                  <c:v>92.712092293246982</c:v>
                </c:pt>
                <c:pt idx="238">
                  <c:v>93.208423510294537</c:v>
                </c:pt>
                <c:pt idx="239">
                  <c:v>93.703366324713869</c:v>
                </c:pt>
                <c:pt idx="240">
                  <c:v>94.196899501100432</c:v>
                </c:pt>
                <c:pt idx="241">
                  <c:v>94.689001967619788</c:v>
                </c:pt>
                <c:pt idx="242">
                  <c:v>95.179652816281461</c:v>
                </c:pt>
                <c:pt idx="243">
                  <c:v>95.668831303199809</c:v>
                </c:pt>
                <c:pt idx="244">
                  <c:v>96.156516848840695</c:v>
                </c:pt>
                <c:pt idx="245">
                  <c:v>96.642689038254318</c:v>
                </c:pt>
                <c:pt idx="246">
                  <c:v>97.127327621294597</c:v>
                </c:pt>
                <c:pt idx="247">
                  <c:v>97.610412512824894</c:v>
                </c:pt>
                <c:pt idx="248">
                  <c:v>98.091923792910421</c:v>
                </c:pt>
                <c:pt idx="249">
                  <c:v>98.571841706996906</c:v>
                </c:pt>
                <c:pt idx="250">
                  <c:v>99.050146666076088</c:v>
                </c:pt>
                <c:pt idx="251">
                  <c:v>99.526388196785405</c:v>
                </c:pt>
                <c:pt idx="252">
                  <c:v>100.00011219559828</c:v>
                </c:pt>
                <c:pt idx="253">
                  <c:v>100.47129430443613</c:v>
                </c:pt>
                <c:pt idx="254">
                  <c:v>100.93991043830898</c:v>
                </c:pt>
                <c:pt idx="255">
                  <c:v>101.40593678522754</c:v>
                </c:pt>
                <c:pt idx="256">
                  <c:v>101.86934980609415</c:v>
                </c:pt>
                <c:pt idx="257">
                  <c:v>102.33012623457097</c:v>
                </c:pt>
                <c:pt idx="258">
                  <c:v>102.78824307692669</c:v>
                </c:pt>
                <c:pt idx="259">
                  <c:v>103.24367761186232</c:v>
                </c:pt>
                <c:pt idx="260">
                  <c:v>103.69640739031456</c:v>
                </c:pt>
                <c:pt idx="261">
                  <c:v>104.14641023523913</c:v>
                </c:pt>
                <c:pt idx="262">
                  <c:v>104.59366424137262</c:v>
                </c:pt>
                <c:pt idx="263">
                  <c:v>105.03814777497396</c:v>
                </c:pt>
                <c:pt idx="264">
                  <c:v>105.47983947354547</c:v>
                </c:pt>
                <c:pt idx="265">
                  <c:v>105.91871824553357</c:v>
                </c:pt>
                <c:pt idx="266">
                  <c:v>106.35476327000953</c:v>
                </c:pt>
                <c:pt idx="267">
                  <c:v>106.78795399633087</c:v>
                </c:pt>
                <c:pt idx="268">
                  <c:v>107.21827014378225</c:v>
                </c:pt>
                <c:pt idx="269">
                  <c:v>107.64569170119856</c:v>
                </c:pt>
                <c:pt idx="270">
                  <c:v>108.07019892656719</c:v>
                </c:pt>
                <c:pt idx="271">
                  <c:v>108.49177234661309</c:v>
                </c:pt>
                <c:pt idx="272">
                  <c:v>108.91039275636376</c:v>
                </c:pt>
                <c:pt idx="273">
                  <c:v>109.32604121869701</c:v>
                </c:pt>
                <c:pt idx="274">
                  <c:v>109.7386990638698</c:v>
                </c:pt>
                <c:pt idx="275">
                  <c:v>110.14834788902955</c:v>
                </c:pt>
                <c:pt idx="276">
                  <c:v>110.55496955770722</c:v>
                </c:pt>
                <c:pt idx="277">
                  <c:v>110.95854619929368</c:v>
                </c:pt>
                <c:pt idx="278">
                  <c:v>111.35906020849804</c:v>
                </c:pt>
                <c:pt idx="279">
                  <c:v>111.75649424478947</c:v>
                </c:pt>
                <c:pt idx="280">
                  <c:v>112.15083123182191</c:v>
                </c:pt>
                <c:pt idx="281">
                  <c:v>112.54205435684241</c:v>
                </c:pt>
                <c:pt idx="282">
                  <c:v>112.93014707008298</c:v>
                </c:pt>
                <c:pt idx="283">
                  <c:v>113.31509308413644</c:v>
                </c:pt>
                <c:pt idx="284">
                  <c:v>113.6968763733163</c:v>
                </c:pt>
                <c:pt idx="285">
                  <c:v>114.07548117300092</c:v>
                </c:pt>
                <c:pt idx="286">
                  <c:v>114.45089197896257</c:v>
                </c:pt>
                <c:pt idx="287">
                  <c:v>114.82309354668078</c:v>
                </c:pt>
                <c:pt idx="288">
                  <c:v>115.19207089064118</c:v>
                </c:pt>
                <c:pt idx="289">
                  <c:v>115.55780928361935</c:v>
                </c:pt>
                <c:pt idx="290">
                  <c:v>115.92029425595025</c:v>
                </c:pt>
                <c:pt idx="291">
                  <c:v>116.27951159478327</c:v>
                </c:pt>
                <c:pt idx="292">
                  <c:v>116.63544734332343</c:v>
                </c:pt>
                <c:pt idx="293">
                  <c:v>116.98808780005857</c:v>
                </c:pt>
                <c:pt idx="294">
                  <c:v>117.33741951797289</c:v>
                </c:pt>
                <c:pt idx="295">
                  <c:v>117.68342930374743</c:v>
                </c:pt>
                <c:pt idx="296">
                  <c:v>118.02610421694708</c:v>
                </c:pt>
                <c:pt idx="297">
                  <c:v>118.36543156919467</c:v>
                </c:pt>
                <c:pt idx="298">
                  <c:v>118.69625690842557</c:v>
                </c:pt>
                <c:pt idx="299">
                  <c:v>119.01340382127032</c:v>
                </c:pt>
                <c:pt idx="300">
                  <c:v>119.3168336356119</c:v>
                </c:pt>
                <c:pt idx="301">
                  <c:v>119.60651058275177</c:v>
                </c:pt>
                <c:pt idx="302">
                  <c:v>119.88240178274103</c:v>
                </c:pt>
                <c:pt idx="303">
                  <c:v>120.14447722943342</c:v>
                </c:pt>
                <c:pt idx="304">
                  <c:v>120.39270977527016</c:v>
                </c:pt>
                <c:pt idx="305">
                  <c:v>120.62707511580487</c:v>
                </c:pt>
                <c:pt idx="306">
                  <c:v>120.84755177397682</c:v>
                </c:pt>
                <c:pt idx="307">
                  <c:v>121.05412108414309</c:v>
                </c:pt>
                <c:pt idx="308">
                  <c:v>121.24676717587646</c:v>
                </c:pt>
                <c:pt idx="309">
                  <c:v>121.42547695753895</c:v>
                </c:pt>
                <c:pt idx="310">
                  <c:v>121.59024009963953</c:v>
                </c:pt>
                <c:pt idx="311">
                  <c:v>121.74104901798403</c:v>
                </c:pt>
                <c:pt idx="312">
                  <c:v>121.87789885662644</c:v>
                </c:pt>
                <c:pt idx="313">
                  <c:v>122.00078747063026</c:v>
                </c:pt>
                <c:pt idx="314">
                  <c:v>122.10971540864698</c:v>
                </c:pt>
                <c:pt idx="315">
                  <c:v>122.20468589532197</c:v>
                </c:pt>
                <c:pt idx="316">
                  <c:v>122.28570481353459</c:v>
                </c:pt>
                <c:pt idx="317">
                  <c:v>122.35278068648162</c:v>
                </c:pt>
                <c:pt idx="318">
                  <c:v>122.40592465961169</c:v>
                </c:pt>
                <c:pt idx="319">
                  <c:v>122.44515048241875</c:v>
                </c:pt>
                <c:pt idx="320">
                  <c:v>122.47047449010373</c:v>
                </c:pt>
                <c:pt idx="321">
                  <c:v>122.48398794367249</c:v>
                </c:pt>
                <c:pt idx="322">
                  <c:v>122.4877812332146</c:v>
                </c:pt>
                <c:pt idx="323">
                  <c:v>122.48187035665191</c:v>
                </c:pt>
                <c:pt idx="324">
                  <c:v>122.4662725413441</c:v>
                </c:pt>
                <c:pt idx="325">
                  <c:v>122.44100623488173</c:v>
                </c:pt>
                <c:pt idx="326">
                  <c:v>122.40609109586147</c:v>
                </c:pt>
                <c:pt idx="327">
                  <c:v>122.36154798464629</c:v>
                </c:pt>
                <c:pt idx="328">
                  <c:v>122.30739895411303</c:v>
                </c:pt>
                <c:pt idx="329">
                  <c:v>122.24366724038998</c:v>
                </c:pt>
                <c:pt idx="330">
                  <c:v>122.17037725358641</c:v>
                </c:pt>
                <c:pt idx="331">
                  <c:v>122.08755456851712</c:v>
                </c:pt>
                <c:pt idx="332">
                  <c:v>121.9952259154237</c:v>
                </c:pt>
                <c:pt idx="333">
                  <c:v>121.89341917069535</c:v>
                </c:pt>
                <c:pt idx="334">
                  <c:v>121.78216334759128</c:v>
                </c:pt>
                <c:pt idx="335">
                  <c:v>121.66148858696725</c:v>
                </c:pt>
                <c:pt idx="336">
                  <c:v>121.53142614800778</c:v>
                </c:pt>
                <c:pt idx="337">
                  <c:v>121.39200839896726</c:v>
                </c:pt>
                <c:pt idx="338">
                  <c:v>121.24326880792134</c:v>
                </c:pt>
                <c:pt idx="339">
                  <c:v>121.08524193353102</c:v>
                </c:pt>
                <c:pt idx="340">
                  <c:v>120.9179634158215</c:v>
                </c:pt>
                <c:pt idx="341">
                  <c:v>120.74146996697812</c:v>
                </c:pt>
                <c:pt idx="342">
                  <c:v>120.55579936216077</c:v>
                </c:pt>
                <c:pt idx="343">
                  <c:v>120.36099043033968</c:v>
                </c:pt>
                <c:pt idx="344">
                  <c:v>120.1570830451539</c:v>
                </c:pt>
                <c:pt idx="345">
                  <c:v>119.94411811579438</c:v>
                </c:pt>
                <c:pt idx="346">
                  <c:v>119.72213757791432</c:v>
                </c:pt>
                <c:pt idx="347">
                  <c:v>119.49118438456756</c:v>
                </c:pt>
                <c:pt idx="348">
                  <c:v>119.25152245384687</c:v>
                </c:pt>
                <c:pt idx="349">
                  <c:v>119.00341534500295</c:v>
                </c:pt>
                <c:pt idx="350">
                  <c:v>118.74690669925349</c:v>
                </c:pt>
                <c:pt idx="351">
                  <c:v>118.48204104051926</c:v>
                </c:pt>
                <c:pt idx="352">
                  <c:v>118.20886376741143</c:v>
                </c:pt>
                <c:pt idx="353">
                  <c:v>117.92742114525716</c:v>
                </c:pt>
                <c:pt idx="354">
                  <c:v>117.63776029816347</c:v>
                </c:pt>
                <c:pt idx="355">
                  <c:v>117.33992920112168</c:v>
                </c:pt>
                <c:pt idx="356">
                  <c:v>117.03397667215404</c:v>
                </c:pt>
                <c:pt idx="357">
                  <c:v>116.71995236450219</c:v>
                </c:pt>
                <c:pt idx="358">
                  <c:v>116.39790675886135</c:v>
                </c:pt>
                <c:pt idx="359">
                  <c:v>116.06789115565896</c:v>
                </c:pt>
                <c:pt idx="360">
                  <c:v>115.7344593969032</c:v>
                </c:pt>
                <c:pt idx="361">
                  <c:v>115.40213019604047</c:v>
                </c:pt>
                <c:pt idx="362">
                  <c:v>115.07089879478278</c:v>
                </c:pt>
                <c:pt idx="363">
                  <c:v>114.74076046089735</c:v>
                </c:pt>
                <c:pt idx="364">
                  <c:v>114.41171048803507</c:v>
                </c:pt>
                <c:pt idx="365">
                  <c:v>114.08374419556027</c:v>
                </c:pt>
                <c:pt idx="366">
                  <c:v>113.75685692838229</c:v>
                </c:pt>
                <c:pt idx="367">
                  <c:v>113.43104405678773</c:v>
                </c:pt>
                <c:pt idx="368">
                  <c:v>113.10630097627407</c:v>
                </c:pt>
                <c:pt idx="369">
                  <c:v>112.78262310738512</c:v>
                </c:pt>
                <c:pt idx="370">
                  <c:v>112.46000589554689</c:v>
                </c:pt>
                <c:pt idx="371">
                  <c:v>112.13844481090563</c:v>
                </c:pt>
                <c:pt idx="372">
                  <c:v>111.8179353481661</c:v>
                </c:pt>
                <c:pt idx="373">
                  <c:v>111.49847302643201</c:v>
                </c:pt>
                <c:pt idx="374">
                  <c:v>111.18005338904699</c:v>
                </c:pt>
                <c:pt idx="375">
                  <c:v>110.8626720034375</c:v>
                </c:pt>
                <c:pt idx="376">
                  <c:v>110.54632446095576</c:v>
                </c:pt>
                <c:pt idx="377">
                  <c:v>110.23100637672529</c:v>
                </c:pt>
                <c:pt idx="378">
                  <c:v>109.91671338948652</c:v>
                </c:pt>
                <c:pt idx="379">
                  <c:v>109.60344116144412</c:v>
                </c:pt>
                <c:pt idx="380">
                  <c:v>109.29118537811539</c:v>
                </c:pt>
                <c:pt idx="381">
                  <c:v>108.9799417481796</c:v>
                </c:pt>
                <c:pt idx="382">
                  <c:v>108.66970600332878</c:v>
                </c:pt>
                <c:pt idx="383">
                  <c:v>108.36047389811934</c:v>
                </c:pt>
                <c:pt idx="384">
                  <c:v>108.05224120982507</c:v>
                </c:pt>
                <c:pt idx="385">
                  <c:v>107.74500373829105</c:v>
                </c:pt>
                <c:pt idx="386">
                  <c:v>107.4387573057887</c:v>
                </c:pt>
                <c:pt idx="387">
                  <c:v>107.13349775687192</c:v>
                </c:pt>
                <c:pt idx="388">
                  <c:v>106.82922095823452</c:v>
                </c:pt>
                <c:pt idx="389">
                  <c:v>106.52592279856832</c:v>
                </c:pt>
                <c:pt idx="390">
                  <c:v>106.22359918842264</c:v>
                </c:pt>
                <c:pt idx="391">
                  <c:v>105.92224606006482</c:v>
                </c:pt>
                <c:pt idx="392">
                  <c:v>105.62185936734136</c:v>
                </c:pt>
                <c:pt idx="393">
                  <c:v>105.32243508554085</c:v>
                </c:pt>
                <c:pt idx="394">
                  <c:v>105.02396921125712</c:v>
                </c:pt>
                <c:pt idx="395">
                  <c:v>104.72645776225423</c:v>
                </c:pt>
                <c:pt idx="396">
                  <c:v>104.42989677733141</c:v>
                </c:pt>
                <c:pt idx="397">
                  <c:v>104.13428231619022</c:v>
                </c:pt>
                <c:pt idx="398">
                  <c:v>103.83961045930171</c:v>
                </c:pt>
                <c:pt idx="399">
                  <c:v>103.5458773077751</c:v>
                </c:pt>
                <c:pt idx="400">
                  <c:v>103.25307898322735</c:v>
                </c:pt>
                <c:pt idx="401">
                  <c:v>100.35619866449072</c:v>
                </c:pt>
                <c:pt idx="402">
                  <c:v>97.550159251150831</c:v>
                </c:pt>
                <c:pt idx="403">
                  <c:v>94.831299403979244</c:v>
                </c:pt>
                <c:pt idx="404">
                  <c:v>92.196144130314892</c:v>
                </c:pt>
                <c:pt idx="405">
                  <c:v>89.641393489589049</c:v>
                </c:pt>
                <c:pt idx="406">
                  <c:v>87.16391209349095</c:v>
                </c:pt>
                <c:pt idx="407">
                  <c:v>84.760719337334351</c:v>
                </c:pt>
                <c:pt idx="408">
                  <c:v>82.428980304837467</c:v>
                </c:pt>
                <c:pt idx="409">
                  <c:v>80.165997293633055</c:v>
                </c:pt>
                <c:pt idx="410">
                  <c:v>77.969201913426716</c:v>
                </c:pt>
                <c:pt idx="411">
                  <c:v>75.836147712883076</c:v>
                </c:pt>
                <c:pt idx="412">
                  <c:v>73.764503295082648</c:v>
                </c:pt>
                <c:pt idx="413">
                  <c:v>71.752045884799955</c:v>
                </c:pt>
                <c:pt idx="414">
                  <c:v>69.796655313941841</c:v>
                </c:pt>
                <c:pt idx="415">
                  <c:v>67.896308394288468</c:v>
                </c:pt>
                <c:pt idx="416">
                  <c:v>66.049073649222976</c:v>
                </c:pt>
                <c:pt idx="417">
                  <c:v>64.253106378451164</c:v>
                </c:pt>
                <c:pt idx="418">
                  <c:v>62.506644031815604</c:v>
                </c:pt>
                <c:pt idx="419">
                  <c:v>60.808001870226875</c:v>
                </c:pt>
                <c:pt idx="420">
                  <c:v>59.155568893481714</c:v>
                </c:pt>
                <c:pt idx="421">
                  <c:v>57.547804016330439</c:v>
                </c:pt>
                <c:pt idx="422">
                  <c:v>55.98323247561374</c:v>
                </c:pt>
                <c:pt idx="423">
                  <c:v>54.46044245261654</c:v>
                </c:pt>
                <c:pt idx="424">
                  <c:v>52.97808189600422</c:v>
                </c:pt>
                <c:pt idx="425">
                  <c:v>51.53485553181978</c:v>
                </c:pt>
                <c:pt idx="426">
                  <c:v>50.129522048039547</c:v>
                </c:pt>
                <c:pt idx="427">
                  <c:v>48.760891442120752</c:v>
                </c:pt>
                <c:pt idx="428">
                  <c:v>47.427822520831569</c:v>
                </c:pt>
                <c:pt idx="429">
                  <c:v>46.129220542441828</c:v>
                </c:pt>
                <c:pt idx="430">
                  <c:v>44.864034992076071</c:v>
                </c:pt>
                <c:pt idx="431">
                  <c:v>43.631257481696132</c:v>
                </c:pt>
                <c:pt idx="432">
                  <c:v>42.429919766792452</c:v>
                </c:pt>
                <c:pt idx="433">
                  <c:v>41.259091872426794</c:v>
                </c:pt>
                <c:pt idx="434">
                  <c:v>40.117880321788938</c:v>
                </c:pt>
                <c:pt idx="435">
                  <c:v>39.00542646090836</c:v>
                </c:pt>
                <c:pt idx="436">
                  <c:v>37.920904873603384</c:v>
                </c:pt>
                <c:pt idx="437">
                  <c:v>36.863521881159599</c:v>
                </c:pt>
                <c:pt idx="438">
                  <c:v>35.83251412160449</c:v>
                </c:pt>
                <c:pt idx="439">
                  <c:v>34.827147203794645</c:v>
                </c:pt>
                <c:pt idx="440">
                  <c:v>33.84671443185406</c:v>
                </c:pt>
                <c:pt idx="441">
                  <c:v>32.890535595799967</c:v>
                </c:pt>
                <c:pt idx="442">
                  <c:v>31.957955824469238</c:v>
                </c:pt>
                <c:pt idx="443">
                  <c:v>31.048344497114091</c:v>
                </c:pt>
                <c:pt idx="444">
                  <c:v>30.161094210273415</c:v>
                </c:pt>
                <c:pt idx="445">
                  <c:v>29.29561979674607</c:v>
                </c:pt>
                <c:pt idx="446">
                  <c:v>28.451357393697037</c:v>
                </c:pt>
                <c:pt idx="447">
                  <c:v>27.627763557117191</c:v>
                </c:pt>
                <c:pt idx="448">
                  <c:v>26.824314420033577</c:v>
                </c:pt>
                <c:pt idx="449">
                  <c:v>26.040504892031532</c:v>
                </c:pt>
                <c:pt idx="450">
                  <c:v>25.275847897802425</c:v>
                </c:pt>
                <c:pt idx="451">
                  <c:v>24.529873652572601</c:v>
                </c:pt>
                <c:pt idx="452">
                  <c:v>23.802128972401754</c:v>
                </c:pt>
                <c:pt idx="453">
                  <c:v>23.092176617461838</c:v>
                </c:pt>
                <c:pt idx="454">
                  <c:v>22.399594666522756</c:v>
                </c:pt>
                <c:pt idx="455">
                  <c:v>21.7239759209779</c:v>
                </c:pt>
                <c:pt idx="456">
                  <c:v>21.064927336842683</c:v>
                </c:pt>
                <c:pt idx="457">
                  <c:v>20.422069483252546</c:v>
                </c:pt>
                <c:pt idx="458">
                  <c:v>19.795036026073785</c:v>
                </c:pt>
                <c:pt idx="459">
                  <c:v>19.183473235321934</c:v>
                </c:pt>
                <c:pt idx="460">
                  <c:v>18.587039515158747</c:v>
                </c:pt>
                <c:pt idx="461">
                  <c:v>18.005404955309373</c:v>
                </c:pt>
                <c:pt idx="462">
                  <c:v>17.438250902808118</c:v>
                </c:pt>
                <c:pt idx="463">
                  <c:v>16.885269553043198</c:v>
                </c:pt>
                <c:pt idx="464">
                  <c:v>16.346163559129174</c:v>
                </c:pt>
                <c:pt idx="465">
                  <c:v>15.820645658689751</c:v>
                </c:pt>
                <c:pt idx="466">
                  <c:v>15.308438317185161</c:v>
                </c:pt>
                <c:pt idx="467">
                  <c:v>14.809273386965522</c:v>
                </c:pt>
                <c:pt idx="468">
                  <c:v>14.322891781276279</c:v>
                </c:pt>
                <c:pt idx="469">
                  <c:v>13.849043162483923</c:v>
                </c:pt>
                <c:pt idx="470">
                  <c:v>13.387485643828796</c:v>
                </c:pt>
                <c:pt idx="471">
                  <c:v>12.937985504048729</c:v>
                </c:pt>
                <c:pt idx="472">
                  <c:v>12.500316914251389</c:v>
                </c:pt>
                <c:pt idx="473">
                  <c:v>12.074261676445083</c:v>
                </c:pt>
                <c:pt idx="474">
                  <c:v>11.659608973167916</c:v>
                </c:pt>
                <c:pt idx="475">
                  <c:v>11.256155127682881</c:v>
                </c:pt>
                <c:pt idx="476">
                  <c:v>10.863703374232585</c:v>
                </c:pt>
                <c:pt idx="477">
                  <c:v>10.482063637871615</c:v>
                </c:pt>
                <c:pt idx="478">
                  <c:v>10.111052323416949</c:v>
                </c:pt>
                <c:pt idx="479">
                  <c:v>9.7504921130778008</c:v>
                </c:pt>
                <c:pt idx="480">
                  <c:v>9.4002117723455818</c:v>
                </c:pt>
                <c:pt idx="481">
                  <c:v>9.0600459637424695</c:v>
                </c:pt>
                <c:pt idx="482">
                  <c:v>8.7298350680433945</c:v>
                </c:pt>
                <c:pt idx="483">
                  <c:v>8.4094250126011776</c:v>
                </c:pt>
                <c:pt idx="484">
                  <c:v>8.0986671064180502</c:v>
                </c:pt>
                <c:pt idx="485">
                  <c:v>7.7974178816188644</c:v>
                </c:pt>
                <c:pt idx="486">
                  <c:v>7.5055389409922162</c:v>
                </c:pt>
                <c:pt idx="487">
                  <c:v>7.2228968112749126</c:v>
                </c:pt>
                <c:pt idx="488">
                  <c:v>6.9493628018634492</c:v>
                </c:pt>
                <c:pt idx="489">
                  <c:v>6.6848128686428447</c:v>
                </c:pt>
                <c:pt idx="490">
                  <c:v>6.4291274826285392</c:v>
                </c:pt>
                <c:pt idx="491">
                  <c:v>6.1821915031211043</c:v>
                </c:pt>
                <c:pt idx="492">
                  <c:v>5.9438940550762229</c:v>
                </c:pt>
                <c:pt idx="493">
                  <c:v>5.7141284103935917</c:v>
                </c:pt>
                <c:pt idx="494">
                  <c:v>5.4927918728284926</c:v>
                </c:pt>
                <c:pt idx="495">
                  <c:v>5.2797856662282445</c:v>
                </c:pt>
                <c:pt idx="496">
                  <c:v>5.0750148257931125</c:v>
                </c:pt>
                <c:pt idx="497">
                  <c:v>4.8783880920572589</c:v>
                </c:pt>
                <c:pt idx="498">
                  <c:v>4.6898178072801038</c:v>
                </c:pt>
                <c:pt idx="499">
                  <c:v>4.509219813932356</c:v>
                </c:pt>
                <c:pt idx="500">
                  <c:v>4.3365133549537305</c:v>
                </c:pt>
                <c:pt idx="501">
                  <c:v>4.1716209754517815</c:v>
                </c:pt>
                <c:pt idx="502">
                  <c:v>4.0144684255030416</c:v>
                </c:pt>
                <c:pt idx="503">
                  <c:v>3.8649845637097977</c:v>
                </c:pt>
                <c:pt idx="504">
                  <c:v>3.723101261158368</c:v>
                </c:pt>
                <c:pt idx="505">
                  <c:v>3.5887533054186003</c:v>
                </c:pt>
                <c:pt idx="506">
                  <c:v>3.4618783042201078</c:v>
                </c:pt>
                <c:pt idx="507">
                  <c:v>3.3424165884396073</c:v>
                </c:pt>
                <c:pt idx="508">
                  <c:v>3.2303111140362746</c:v>
                </c:pt>
                <c:pt idx="509">
                  <c:v>3.1255073625799108</c:v>
                </c:pt>
                <c:pt idx="510">
                  <c:v>3.027953240030774</c:v>
                </c:pt>
                <c:pt idx="511">
                  <c:v>2.9375989734517094</c:v>
                </c:pt>
                <c:pt idx="512">
                  <c:v>2.854397005363674</c:v>
                </c:pt>
                <c:pt idx="513">
                  <c:v>2.7783018854963948</c:v>
                </c:pt>
                <c:pt idx="514">
                  <c:v>2.7092701597371303</c:v>
                </c:pt>
                <c:pt idx="515">
                  <c:v>2.6472602561431078</c:v>
                </c:pt>
                <c:pt idx="516">
                  <c:v>2.5922323679569943</c:v>
                </c:pt>
                <c:pt idx="517">
                  <c:v>2.5441483336489878</c:v>
                </c:pt>
                <c:pt idx="518">
                  <c:v>2.5029715141022852</c:v>
                </c:pt>
                <c:pt idx="519">
                  <c:v>2.4686666671584434</c:v>
                </c:pt>
                <c:pt idx="520">
                  <c:v>2.441199819842347</c:v>
                </c:pt>
                <c:pt idx="521">
                  <c:v>2.4205381386891087</c:v>
                </c:pt>
                <c:pt idx="522">
                  <c:v>2.4066497986929511</c:v>
                </c:pt>
                <c:pt idx="523">
                  <c:v>2.3995038514861555</c:v>
                </c:pt>
                <c:pt idx="524">
                  <c:v>2.3990700934299212</c:v>
                </c:pt>
                <c:pt idx="525">
                  <c:v>2.4053189343544585</c:v>
                </c:pt>
                <c:pt idx="526">
                  <c:v>2.418221267719515</c:v>
                </c:pt>
                <c:pt idx="527">
                  <c:v>2.4377483429769997</c:v>
                </c:pt>
                <c:pt idx="528">
                  <c:v>2.4638716409035757</c:v>
                </c:pt>
                <c:pt idx="529">
                  <c:v>2.49656275263423</c:v>
                </c:pt>
                <c:pt idx="530">
                  <c:v>2.5357932630699431</c:v>
                </c:pt>
                <c:pt idx="531">
                  <c:v>2.5815346392571739</c:v>
                </c:pt>
                <c:pt idx="532">
                  <c:v>2.6337581242482773</c:v>
                </c:pt>
                <c:pt idx="533">
                  <c:v>2.6924346368547472</c:v>
                </c:pt>
                <c:pt idx="534">
                  <c:v>2.7575346776041672</c:v>
                </c:pt>
                <c:pt idx="535">
                  <c:v>2.8290282411112653</c:v>
                </c:pt>
                <c:pt idx="536">
                  <c:v>2.9068847349774778</c:v>
                </c:pt>
                <c:pt idx="537">
                  <c:v>2.9910729052448239</c:v>
                </c:pt>
                <c:pt idx="538">
                  <c:v>3.0815607683510335</c:v>
                </c:pt>
                <c:pt idx="539">
                  <c:v>3.1783155494650184</c:v>
                </c:pt>
                <c:pt idx="540">
                  <c:v>3.2813036270255576</c:v>
                </c:pt>
                <c:pt idx="541">
                  <c:v>3.3904904832614187</c:v>
                </c:pt>
                <c:pt idx="542">
                  <c:v>3.5058406604375016</c:v>
                </c:pt>
                <c:pt idx="543">
                  <c:v>3.6273177225478892</c:v>
                </c:pt>
                <c:pt idx="544">
                  <c:v>3.7548842221620418</c:v>
                </c:pt>
                <c:pt idx="545">
                  <c:v>3.8885016721231414</c:v>
                </c:pt>
                <c:pt idx="546">
                  <c:v>4.0281305217967516</c:v>
                </c:pt>
                <c:pt idx="547">
                  <c:v>4.1737301375722131</c:v>
                </c:pt>
                <c:pt idx="548">
                  <c:v>4.325258787327213</c:v>
                </c:pt>
                <c:pt idx="549">
                  <c:v>4.4826736285770776</c:v>
                </c:pt>
                <c:pt idx="550">
                  <c:v>4.6459307000433068</c:v>
                </c:pt>
                <c:pt idx="551">
                  <c:v>4.8149849163902445</c:v>
                </c:pt>
                <c:pt idx="552">
                  <c:v>4.9897900658938168</c:v>
                </c:pt>
                <c:pt idx="553">
                  <c:v>5.1702988108214916</c:v>
                </c:pt>
                <c:pt idx="554">
                  <c:v>5.3564626903177652</c:v>
                </c:pt>
                <c:pt idx="555">
                  <c:v>5.5482321256041729</c:v>
                </c:pt>
                <c:pt idx="556">
                  <c:v>5.7455564273169442</c:v>
                </c:pt>
                <c:pt idx="557">
                  <c:v>5.9483838048186835</c:v>
                </c:pt>
                <c:pt idx="558">
                  <c:v>6.1566613773331369</c:v>
                </c:pt>
                <c:pt idx="559">
                  <c:v>6.3703351867636329</c:v>
                </c:pt>
                <c:pt idx="560">
                  <c:v>6.5893502120667105</c:v>
                </c:pt>
                <c:pt idx="561">
                  <c:v>6.8136503850622114</c:v>
                </c:pt>
                <c:pt idx="562">
                  <c:v>7.0431786075704759</c:v>
                </c:pt>
                <c:pt idx="563">
                  <c:v>7.2778767697753111</c:v>
                </c:pt>
                <c:pt idx="564">
                  <c:v>7.517685769719165</c:v>
                </c:pt>
                <c:pt idx="565">
                  <c:v>7.7625455338437419</c:v>
                </c:pt>
                <c:pt idx="566">
                  <c:v>8.0123950384955158</c:v>
                </c:pt>
                <c:pt idx="567">
                  <c:v>8.2671723323211843</c:v>
                </c:pt>
                <c:pt idx="568">
                  <c:v>8.5268145594833875</c:v>
                </c:pt>
                <c:pt idx="569">
                  <c:v>8.7912579836313185</c:v>
                </c:pt>
                <c:pt idx="570">
                  <c:v>9.0604380125653154</c:v>
                </c:pt>
                <c:pt idx="571">
                  <c:v>9.3342892235381054</c:v>
                </c:pt>
                <c:pt idx="572">
                  <c:v>9.6127453891387784</c:v>
                </c:pt>
                <c:pt idx="573">
                  <c:v>9.8957395037087164</c:v>
                </c:pt>
                <c:pt idx="574">
                  <c:v>10.183203810241471</c:v>
                </c:pt>
                <c:pt idx="575">
                  <c:v>10.475069827720983</c:v>
                </c:pt>
                <c:pt idx="576">
                  <c:v>10.77126837885509</c:v>
                </c:pt>
                <c:pt idx="577">
                  <c:v>11.071729618163042</c:v>
                </c:pt>
                <c:pt idx="578">
                  <c:v>11.376383060377941</c:v>
                </c:pt>
                <c:pt idx="579">
                  <c:v>11.685157609126577</c:v>
                </c:pt>
                <c:pt idx="580">
                  <c:v>11.997981585850781</c:v>
                </c:pt>
                <c:pt idx="581">
                  <c:v>12.314782758935975</c:v>
                </c:pt>
                <c:pt idx="582">
                  <c:v>12.635488373013843</c:v>
                </c:pt>
                <c:pt idx="583">
                  <c:v>12.960025178407371</c:v>
                </c:pt>
                <c:pt idx="584">
                  <c:v>13.288319460687681</c:v>
                </c:pt>
                <c:pt idx="585">
                  <c:v>13.620297070313201</c:v>
                </c:pt>
                <c:pt idx="586">
                  <c:v>13.955883452322693</c:v>
                </c:pt>
                <c:pt idx="587">
                  <c:v>14.295003676054684</c:v>
                </c:pt>
                <c:pt idx="588">
                  <c:v>14.63758246486676</c:v>
                </c:pt>
                <c:pt idx="589">
                  <c:v>14.983544225829084</c:v>
                </c:pt>
                <c:pt idx="590">
                  <c:v>15.332813079367149</c:v>
                </c:pt>
                <c:pt idx="591">
                  <c:v>15.685312888830031</c:v>
                </c:pt>
                <c:pt idx="592">
                  <c:v>16.040967289960598</c:v>
                </c:pt>
                <c:pt idx="593">
                  <c:v>16.399699720245334</c:v>
                </c:pt>
                <c:pt idx="594">
                  <c:v>16.76143344812197</c:v>
                </c:pt>
                <c:pt idx="595">
                  <c:v>17.126091602023756</c:v>
                </c:pt>
                <c:pt idx="596">
                  <c:v>17.493597199240153</c:v>
                </c:pt>
                <c:pt idx="597">
                  <c:v>17.863873174574067</c:v>
                </c:pt>
                <c:pt idx="598">
                  <c:v>18.236842408776621</c:v>
                </c:pt>
                <c:pt idx="599">
                  <c:v>18.612427756741088</c:v>
                </c:pt>
                <c:pt idx="600">
                  <c:v>18.990552075438178</c:v>
                </c:pt>
                <c:pt idx="601">
                  <c:v>19.371138251575534</c:v>
                </c:pt>
                <c:pt idx="602">
                  <c:v>19.754109228964843</c:v>
                </c:pt>
                <c:pt idx="603">
                  <c:v>20.139388035580861</c:v>
                </c:pt>
                <c:pt idx="604">
                  <c:v>20.526897810296788</c:v>
                </c:pt>
                <c:pt idx="605">
                  <c:v>20.916561829281445</c:v>
                </c:pt>
                <c:pt idx="606">
                  <c:v>21.308303532044167</c:v>
                </c:pt>
                <c:pt idx="607">
                  <c:v>21.702046547113753</c:v>
                </c:pt>
                <c:pt idx="608">
                  <c:v>22.097714717338679</c:v>
                </c:pt>
                <c:pt idx="609">
                  <c:v>22.495232124796328</c:v>
                </c:pt>
                <c:pt idx="610">
                  <c:v>22.894523115299059</c:v>
                </c:pt>
                <c:pt idx="611">
                  <c:v>23.295512322486484</c:v>
                </c:pt>
                <c:pt idx="612">
                  <c:v>23.69812469149295</c:v>
                </c:pt>
                <c:pt idx="613">
                  <c:v>24.102285502180237</c:v>
                </c:pt>
                <c:pt idx="614">
                  <c:v>24.507920391926085</c:v>
                </c:pt>
                <c:pt idx="615">
                  <c:v>24.914955377959622</c:v>
                </c:pt>
                <c:pt idx="616">
                  <c:v>25.323316879235112</c:v>
                </c:pt>
                <c:pt idx="617">
                  <c:v>25.732931737836367</c:v>
                </c:pt>
                <c:pt idx="618">
                  <c:v>26.143727239904631</c:v>
                </c:pt>
                <c:pt idx="619">
                  <c:v>26.555631136082756</c:v>
                </c:pt>
                <c:pt idx="620">
                  <c:v>26.968571661469991</c:v>
                </c:pt>
                <c:pt idx="621">
                  <c:v>27.382477555081209</c:v>
                </c:pt>
                <c:pt idx="622">
                  <c:v>27.797278078805711</c:v>
                </c:pt>
                <c:pt idx="623">
                  <c:v>28.212903035860727</c:v>
                </c:pt>
                <c:pt idx="624">
                  <c:v>28.62928278873553</c:v>
                </c:pt>
                <c:pt idx="625">
                  <c:v>29.046348276622545</c:v>
                </c:pt>
                <c:pt idx="626">
                  <c:v>29.464031032332166</c:v>
                </c:pt>
                <c:pt idx="627">
                  <c:v>29.882263198688506</c:v>
                </c:pt>
                <c:pt idx="628">
                  <c:v>30.300977544404198</c:v>
                </c:pt>
                <c:pt idx="629">
                  <c:v>30.720107479432034</c:v>
                </c:pt>
                <c:pt idx="630">
                  <c:v>31.139587069792515</c:v>
                </c:pt>
                <c:pt idx="631">
                  <c:v>31.559351051876124</c:v>
                </c:pt>
                <c:pt idx="632">
                  <c:v>31.979334846220258</c:v>
                </c:pt>
                <c:pt idx="633">
                  <c:v>32.399474570760511</c:v>
                </c:pt>
                <c:pt idx="634">
                  <c:v>32.819707053557003</c:v>
                </c:pt>
                <c:pt idx="635">
                  <c:v>33.239969844996288</c:v>
                </c:pt>
                <c:pt idx="636">
                  <c:v>33.660201229470445</c:v>
                </c:pt>
                <c:pt idx="637">
                  <c:v>34.080340236534774</c:v>
                </c:pt>
                <c:pt idx="638">
                  <c:v>34.500326651546153</c:v>
                </c:pt>
                <c:pt idx="639">
                  <c:v>34.920101025784305</c:v>
                </c:pt>
                <c:pt idx="640">
                  <c:v>35.339604686059104</c:v>
                </c:pt>
                <c:pt idx="641">
                  <c:v>35.758779743806635</c:v>
                </c:pt>
                <c:pt idx="642">
                  <c:v>36.177569103677484</c:v>
                </c:pt>
                <c:pt idx="643">
                  <c:v>36.595916471621273</c:v>
                </c:pt>
                <c:pt idx="644">
                  <c:v>37.013766362471394</c:v>
                </c:pt>
                <c:pt idx="645">
                  <c:v>37.431064107033954</c:v>
                </c:pt>
                <c:pt idx="646">
                  <c:v>37.847755858686369</c:v>
                </c:pt>
                <c:pt idx="647">
                  <c:v>38.263788599489835</c:v>
                </c:pt>
                <c:pt idx="648">
                  <c:v>38.679110145821262</c:v>
                </c:pt>
                <c:pt idx="649">
                  <c:v>39.093669153530222</c:v>
                </c:pt>
                <c:pt idx="650">
                  <c:v>39.507415122626384</c:v>
                </c:pt>
                <c:pt idx="651">
                  <c:v>39.920298401503558</c:v>
                </c:pt>
                <c:pt idx="652">
                  <c:v>40.332270190706765</c:v>
                </c:pt>
                <c:pt idx="653">
                  <c:v>40.743282546248324</c:v>
                </c:pt>
                <c:pt idx="654">
                  <c:v>41.153288382479886</c:v>
                </c:pt>
                <c:pt idx="655">
                  <c:v>41.562241474527099</c:v>
                </c:pt>
                <c:pt idx="656">
                  <c:v>41.970096460294151</c:v>
                </c:pt>
                <c:pt idx="657">
                  <c:v>42.37680884204493</c:v>
                </c:pt>
                <c:pt idx="658">
                  <c:v>42.78233498756844</c:v>
                </c:pt>
                <c:pt idx="659">
                  <c:v>43.186632130936069</c:v>
                </c:pt>
                <c:pt idx="660">
                  <c:v>43.589658372858032</c:v>
                </c:pt>
                <c:pt idx="661">
                  <c:v>43.991372680646769</c:v>
                </c:pt>
                <c:pt idx="662">
                  <c:v>44.391734887795558</c:v>
                </c:pt>
                <c:pt idx="663">
                  <c:v>44.790705693179831</c:v>
                </c:pt>
                <c:pt idx="664">
                  <c:v>45.188246659889678</c:v>
                </c:pt>
                <c:pt idx="665">
                  <c:v>45.58432021370119</c:v>
                </c:pt>
                <c:pt idx="666">
                  <c:v>45.978889641195813</c:v>
                </c:pt>
                <c:pt idx="667">
                  <c:v>46.371919087534863</c:v>
                </c:pt>
                <c:pt idx="668">
                  <c:v>46.763373553898653</c:v>
                </c:pt>
                <c:pt idx="669">
                  <c:v>47.153218894597842</c:v>
                </c:pt>
                <c:pt idx="670">
                  <c:v>47.541421813866137</c:v>
                </c:pt>
                <c:pt idx="671">
                  <c:v>47.92794986234243</c:v>
                </c:pt>
                <c:pt idx="672">
                  <c:v>48.312771433251008</c:v>
                </c:pt>
                <c:pt idx="673">
                  <c:v>48.695855758288587</c:v>
                </c:pt>
                <c:pt idx="674">
                  <c:v>49.077172903226469</c:v>
                </c:pt>
                <c:pt idx="675">
                  <c:v>49.456693763236558</c:v>
                </c:pt>
                <c:pt idx="676">
                  <c:v>49.834390057949733</c:v>
                </c:pt>
                <c:pt idx="677">
                  <c:v>50.210234326255268</c:v>
                </c:pt>
                <c:pt idx="678">
                  <c:v>50.5841999208495</c:v>
                </c:pt>
                <c:pt idx="679">
                  <c:v>50.956261002542611</c:v>
                </c:pt>
                <c:pt idx="680">
                  <c:v>51.326392534331895</c:v>
                </c:pt>
                <c:pt idx="681">
                  <c:v>51.694570275249639</c:v>
                </c:pt>
                <c:pt idx="682">
                  <c:v>52.060770773994626</c:v>
                </c:pt>
                <c:pt idx="683">
                  <c:v>52.424971362354789</c:v>
                </c:pt>
                <c:pt idx="684">
                  <c:v>52.78715014843003</c:v>
                </c:pt>
                <c:pt idx="685">
                  <c:v>53.14728600966302</c:v>
                </c:pt>
                <c:pt idx="686">
                  <c:v>53.505358585686018</c:v>
                </c:pt>
                <c:pt idx="687">
                  <c:v>53.86134827099216</c:v>
                </c:pt>
                <c:pt idx="688">
                  <c:v>54.215236207438913</c:v>
                </c:pt>
                <c:pt idx="689">
                  <c:v>54.567004276591547</c:v>
                </c:pt>
                <c:pt idx="690">
                  <c:v>54.916635091914785</c:v>
                </c:pt>
                <c:pt idx="691">
                  <c:v>55.264111990819814</c:v>
                </c:pt>
                <c:pt idx="692">
                  <c:v>55.609419026574898</c:v>
                </c:pt>
                <c:pt idx="693">
                  <c:v>55.952540960086509</c:v>
                </c:pt>
                <c:pt idx="694">
                  <c:v>56.293463251558869</c:v>
                </c:pt>
                <c:pt idx="695">
                  <c:v>56.632172052038989</c:v>
                </c:pt>
                <c:pt idx="696">
                  <c:v>56.968654194854437</c:v>
                </c:pt>
                <c:pt idx="697">
                  <c:v>57.302897186950744</c:v>
                </c:pt>
                <c:pt idx="698">
                  <c:v>57.634889200135945</c:v>
                </c:pt>
                <c:pt idx="699">
                  <c:v>57.964619062238548</c:v>
                </c:pt>
                <c:pt idx="700">
                  <c:v>58.292076248185701</c:v>
                </c:pt>
                <c:pt idx="701">
                  <c:v>58.617250871008764</c:v>
                </c:pt>
                <c:pt idx="702">
                  <c:v>58.940133672782032</c:v>
                </c:pt>
                <c:pt idx="703">
                  <c:v>59.260716015501274</c:v>
                </c:pt>
                <c:pt idx="704">
                  <c:v>59.578989871908568</c:v>
                </c:pt>
                <c:pt idx="705">
                  <c:v>59.894947816268981</c:v>
                </c:pt>
                <c:pt idx="706">
                  <c:v>59.895260748082258</c:v>
                </c:pt>
                <c:pt idx="707">
                  <c:v>59.895573677595024</c:v>
                </c:pt>
                <c:pt idx="708">
                  <c:v>59.895886604807345</c:v>
                </c:pt>
                <c:pt idx="709">
                  <c:v>59.896199529719134</c:v>
                </c:pt>
                <c:pt idx="710">
                  <c:v>59.896512452330462</c:v>
                </c:pt>
                <c:pt idx="711">
                  <c:v>59.896825372641253</c:v>
                </c:pt>
                <c:pt idx="712">
                  <c:v>59.897138290651547</c:v>
                </c:pt>
                <c:pt idx="713">
                  <c:v>59.89745120636136</c:v>
                </c:pt>
                <c:pt idx="714">
                  <c:v>59.897764119770635</c:v>
                </c:pt>
                <c:pt idx="715">
                  <c:v>59.898077030879364</c:v>
                </c:pt>
                <c:pt idx="716">
                  <c:v>59.898389939687583</c:v>
                </c:pt>
                <c:pt idx="717">
                  <c:v>59.898702846195249</c:v>
                </c:pt>
                <c:pt idx="718">
                  <c:v>59.899015750402384</c:v>
                </c:pt>
                <c:pt idx="719">
                  <c:v>59.899328652308945</c:v>
                </c:pt>
                <c:pt idx="720">
                  <c:v>59.899641551914975</c:v>
                </c:pt>
                <c:pt idx="721">
                  <c:v>59.899954449220409</c:v>
                </c:pt>
                <c:pt idx="722">
                  <c:v>59.900267344225298</c:v>
                </c:pt>
                <c:pt idx="723">
                  <c:v>59.900580236929599</c:v>
                </c:pt>
                <c:pt idx="724">
                  <c:v>59.900893127333305</c:v>
                </c:pt>
                <c:pt idx="725">
                  <c:v>59.901206015436451</c:v>
                </c:pt>
                <c:pt idx="726">
                  <c:v>59.90151890123898</c:v>
                </c:pt>
                <c:pt idx="727">
                  <c:v>59.901831784740942</c:v>
                </c:pt>
                <c:pt idx="728">
                  <c:v>59.902144665942259</c:v>
                </c:pt>
                <c:pt idx="729">
                  <c:v>59.902457544842946</c:v>
                </c:pt>
                <c:pt idx="730">
                  <c:v>59.902770421443037</c:v>
                </c:pt>
                <c:pt idx="731">
                  <c:v>59.903083295742498</c:v>
                </c:pt>
                <c:pt idx="732">
                  <c:v>59.903396167741327</c:v>
                </c:pt>
                <c:pt idx="733">
                  <c:v>59.903709037439519</c:v>
                </c:pt>
                <c:pt idx="734">
                  <c:v>59.904021904837066</c:v>
                </c:pt>
                <c:pt idx="735">
                  <c:v>59.904334769933982</c:v>
                </c:pt>
                <c:pt idx="736">
                  <c:v>59.904647632730196</c:v>
                </c:pt>
                <c:pt idx="737">
                  <c:v>59.904960493225765</c:v>
                </c:pt>
                <c:pt idx="738">
                  <c:v>59.905273351420654</c:v>
                </c:pt>
                <c:pt idx="739">
                  <c:v>59.905586207314869</c:v>
                </c:pt>
                <c:pt idx="740">
                  <c:v>59.905899060908418</c:v>
                </c:pt>
                <c:pt idx="741">
                  <c:v>59.906211912201265</c:v>
                </c:pt>
                <c:pt idx="742">
                  <c:v>59.906524761193424</c:v>
                </c:pt>
                <c:pt idx="743">
                  <c:v>59.906837607884867</c:v>
                </c:pt>
                <c:pt idx="744">
                  <c:v>59.907150452275616</c:v>
                </c:pt>
                <c:pt idx="745">
                  <c:v>59.90746329436562</c:v>
                </c:pt>
                <c:pt idx="746">
                  <c:v>59.907776134154943</c:v>
                </c:pt>
                <c:pt idx="747">
                  <c:v>59.908088971643501</c:v>
                </c:pt>
                <c:pt idx="748">
                  <c:v>59.908401806831364</c:v>
                </c:pt>
                <c:pt idx="749">
                  <c:v>59.908714639718454</c:v>
                </c:pt>
                <c:pt idx="750">
                  <c:v>59.909027470304821</c:v>
                </c:pt>
                <c:pt idx="751">
                  <c:v>59.909340298590422</c:v>
                </c:pt>
                <c:pt idx="752">
                  <c:v>59.909653124575279</c:v>
                </c:pt>
                <c:pt idx="753">
                  <c:v>59.909965948259348</c:v>
                </c:pt>
                <c:pt idx="754">
                  <c:v>59.910278769642666</c:v>
                </c:pt>
                <c:pt idx="755">
                  <c:v>59.91059158872519</c:v>
                </c:pt>
                <c:pt idx="756">
                  <c:v>59.910904405506933</c:v>
                </c:pt>
                <c:pt idx="757">
                  <c:v>59.911217219987897</c:v>
                </c:pt>
                <c:pt idx="758">
                  <c:v>59.911530032168052</c:v>
                </c:pt>
                <c:pt idx="759">
                  <c:v>59.911842842047427</c:v>
                </c:pt>
                <c:pt idx="760">
                  <c:v>59.912155649625959</c:v>
                </c:pt>
                <c:pt idx="761">
                  <c:v>59.912468454903689</c:v>
                </c:pt>
                <c:pt idx="762">
                  <c:v>59.91278125788061</c:v>
                </c:pt>
                <c:pt idx="763">
                  <c:v>59.913094058556723</c:v>
                </c:pt>
                <c:pt idx="764">
                  <c:v>59.913406856931971</c:v>
                </c:pt>
                <c:pt idx="765">
                  <c:v>59.913719653006382</c:v>
                </c:pt>
                <c:pt idx="766">
                  <c:v>59.914032446779956</c:v>
                </c:pt>
                <c:pt idx="767">
                  <c:v>59.914345238252643</c:v>
                </c:pt>
                <c:pt idx="768">
                  <c:v>59.914658027424515</c:v>
                </c:pt>
                <c:pt idx="769">
                  <c:v>59.914970814295501</c:v>
                </c:pt>
                <c:pt idx="770">
                  <c:v>59.915283598865628</c:v>
                </c:pt>
                <c:pt idx="771">
                  <c:v>59.915596381134897</c:v>
                </c:pt>
                <c:pt idx="772">
                  <c:v>59.915909161103222</c:v>
                </c:pt>
                <c:pt idx="773">
                  <c:v>59.916221938770704</c:v>
                </c:pt>
                <c:pt idx="774">
                  <c:v>59.916534714137264</c:v>
                </c:pt>
                <c:pt idx="775">
                  <c:v>59.916847487202951</c:v>
                </c:pt>
                <c:pt idx="776">
                  <c:v>59.917160257967723</c:v>
                </c:pt>
                <c:pt idx="777">
                  <c:v>59.917473026431551</c:v>
                </c:pt>
                <c:pt idx="778">
                  <c:v>59.917785792594472</c:v>
                </c:pt>
                <c:pt idx="779">
                  <c:v>59.918098556456464</c:v>
                </c:pt>
                <c:pt idx="780">
                  <c:v>59.918411318017547</c:v>
                </c:pt>
                <c:pt idx="781">
                  <c:v>59.918724077277659</c:v>
                </c:pt>
                <c:pt idx="782">
                  <c:v>59.919036834236842</c:v>
                </c:pt>
                <c:pt idx="783">
                  <c:v>59.919349588895059</c:v>
                </c:pt>
                <c:pt idx="784">
                  <c:v>59.919662341252334</c:v>
                </c:pt>
                <c:pt idx="785">
                  <c:v>59.919975091308629</c:v>
                </c:pt>
                <c:pt idx="786">
                  <c:v>59.920287839063953</c:v>
                </c:pt>
                <c:pt idx="787">
                  <c:v>59.920600584518297</c:v>
                </c:pt>
                <c:pt idx="788">
                  <c:v>59.920913327671684</c:v>
                </c:pt>
                <c:pt idx="789">
                  <c:v>59.921226068524057</c:v>
                </c:pt>
                <c:pt idx="790">
                  <c:v>59.921538807075457</c:v>
                </c:pt>
                <c:pt idx="791">
                  <c:v>59.921851543325829</c:v>
                </c:pt>
                <c:pt idx="792">
                  <c:v>59.922164277275215</c:v>
                </c:pt>
                <c:pt idx="793">
                  <c:v>59.922477008923536</c:v>
                </c:pt>
                <c:pt idx="794">
                  <c:v>59.922789738270872</c:v>
                </c:pt>
                <c:pt idx="795">
                  <c:v>59.923102465317164</c:v>
                </c:pt>
                <c:pt idx="796">
                  <c:v>59.923415190062443</c:v>
                </c:pt>
                <c:pt idx="797">
                  <c:v>59.923727912506699</c:v>
                </c:pt>
                <c:pt idx="798">
                  <c:v>59.924040632649877</c:v>
                </c:pt>
                <c:pt idx="799">
                  <c:v>59.924353350492034</c:v>
                </c:pt>
                <c:pt idx="800">
                  <c:v>59.924666066033083</c:v>
                </c:pt>
                <c:pt idx="801">
                  <c:v>59.924978779273125</c:v>
                </c:pt>
                <c:pt idx="802">
                  <c:v>59.925291490212039</c:v>
                </c:pt>
                <c:pt idx="803">
                  <c:v>59.925604198849925</c:v>
                </c:pt>
                <c:pt idx="804">
                  <c:v>59.92591690518671</c:v>
                </c:pt>
                <c:pt idx="805">
                  <c:v>59.926229609222396</c:v>
                </c:pt>
                <c:pt idx="806">
                  <c:v>59.926542310956982</c:v>
                </c:pt>
                <c:pt idx="807">
                  <c:v>59.926855010390483</c:v>
                </c:pt>
                <c:pt idx="808">
                  <c:v>59.927167707522834</c:v>
                </c:pt>
                <c:pt idx="809">
                  <c:v>59.927480402354107</c:v>
                </c:pt>
                <c:pt idx="810">
                  <c:v>59.927793094884272</c:v>
                </c:pt>
                <c:pt idx="811">
                  <c:v>59.928105785113281</c:v>
                </c:pt>
                <c:pt idx="812">
                  <c:v>59.928418473041162</c:v>
                </c:pt>
                <c:pt idx="813">
                  <c:v>59.928731158667944</c:v>
                </c:pt>
                <c:pt idx="814">
                  <c:v>59.92904384199354</c:v>
                </c:pt>
                <c:pt idx="815">
                  <c:v>59.929356523018015</c:v>
                </c:pt>
                <c:pt idx="816">
                  <c:v>59.929669201741319</c:v>
                </c:pt>
                <c:pt idx="817">
                  <c:v>59.929981878163439</c:v>
                </c:pt>
                <c:pt idx="818">
                  <c:v>59.930294552284394</c:v>
                </c:pt>
                <c:pt idx="819">
                  <c:v>59.930607224104193</c:v>
                </c:pt>
                <c:pt idx="820">
                  <c:v>59.930919893622772</c:v>
                </c:pt>
                <c:pt idx="821">
                  <c:v>59.931232560840201</c:v>
                </c:pt>
                <c:pt idx="822">
                  <c:v>59.931545225756423</c:v>
                </c:pt>
                <c:pt idx="823">
                  <c:v>59.931857888371447</c:v>
                </c:pt>
                <c:pt idx="824">
                  <c:v>59.932170548685235</c:v>
                </c:pt>
                <c:pt idx="825">
                  <c:v>59.932483206697874</c:v>
                </c:pt>
                <c:pt idx="826">
                  <c:v>59.932795862409229</c:v>
                </c:pt>
                <c:pt idx="827">
                  <c:v>59.933108515819363</c:v>
                </c:pt>
                <c:pt idx="828">
                  <c:v>59.933421166928262</c:v>
                </c:pt>
                <c:pt idx="829">
                  <c:v>59.933733815735934</c:v>
                </c:pt>
                <c:pt idx="830">
                  <c:v>59.93404646224235</c:v>
                </c:pt>
                <c:pt idx="831">
                  <c:v>59.934359106447538</c:v>
                </c:pt>
                <c:pt idx="832">
                  <c:v>59.934671748351427</c:v>
                </c:pt>
                <c:pt idx="833">
                  <c:v>59.934984387954081</c:v>
                </c:pt>
                <c:pt idx="834">
                  <c:v>59.935297025255458</c:v>
                </c:pt>
                <c:pt idx="835">
                  <c:v>59.935609660255587</c:v>
                </c:pt>
                <c:pt idx="836">
                  <c:v>59.935922292954373</c:v>
                </c:pt>
                <c:pt idx="837">
                  <c:v>59.93623492335194</c:v>
                </c:pt>
                <c:pt idx="838">
                  <c:v>59.936547551448157</c:v>
                </c:pt>
                <c:pt idx="839">
                  <c:v>59.936860177243084</c:v>
                </c:pt>
                <c:pt idx="840">
                  <c:v>59.937172800736725</c:v>
                </c:pt>
                <c:pt idx="841">
                  <c:v>59.937485421929061</c:v>
                </c:pt>
                <c:pt idx="842">
                  <c:v>59.937798040820027</c:v>
                </c:pt>
                <c:pt idx="843">
                  <c:v>59.938110657409723</c:v>
                </c:pt>
                <c:pt idx="844">
                  <c:v>59.938423271698049</c:v>
                </c:pt>
                <c:pt idx="845">
                  <c:v>59.938735883685041</c:v>
                </c:pt>
                <c:pt idx="846">
                  <c:v>59.939048493370727</c:v>
                </c:pt>
                <c:pt idx="847">
                  <c:v>59.939361100755015</c:v>
                </c:pt>
                <c:pt idx="848">
                  <c:v>59.939673705837968</c:v>
                </c:pt>
                <c:pt idx="849">
                  <c:v>59.939986308619545</c:v>
                </c:pt>
                <c:pt idx="850">
                  <c:v>59.940298909099766</c:v>
                </c:pt>
                <c:pt idx="851">
                  <c:v>59.940611507278589</c:v>
                </c:pt>
                <c:pt idx="852">
                  <c:v>59.940924103156057</c:v>
                </c:pt>
                <c:pt idx="853">
                  <c:v>59.941236696732112</c:v>
                </c:pt>
                <c:pt idx="854">
                  <c:v>59.941549288006776</c:v>
                </c:pt>
                <c:pt idx="855">
                  <c:v>59.94186187698007</c:v>
                </c:pt>
                <c:pt idx="856">
                  <c:v>59.942174463651952</c:v>
                </c:pt>
                <c:pt idx="857">
                  <c:v>59.942487048022407</c:v>
                </c:pt>
                <c:pt idx="858">
                  <c:v>59.94279963009145</c:v>
                </c:pt>
                <c:pt idx="859">
                  <c:v>59.943112209859045</c:v>
                </c:pt>
                <c:pt idx="860">
                  <c:v>59.943424787325213</c:v>
                </c:pt>
                <c:pt idx="861">
                  <c:v>59.943737362489969</c:v>
                </c:pt>
                <c:pt idx="862">
                  <c:v>59.944049935353256</c:v>
                </c:pt>
                <c:pt idx="863">
                  <c:v>59.944362505915123</c:v>
                </c:pt>
                <c:pt idx="864">
                  <c:v>59.944675074175514</c:v>
                </c:pt>
                <c:pt idx="865">
                  <c:v>59.944987640134428</c:v>
                </c:pt>
                <c:pt idx="866">
                  <c:v>59.945300203791881</c:v>
                </c:pt>
                <c:pt idx="867">
                  <c:v>59.945612765147857</c:v>
                </c:pt>
                <c:pt idx="868">
                  <c:v>59.945925324202371</c:v>
                </c:pt>
                <c:pt idx="869">
                  <c:v>59.946237880955394</c:v>
                </c:pt>
                <c:pt idx="870">
                  <c:v>59.946550435406898</c:v>
                </c:pt>
                <c:pt idx="871">
                  <c:v>59.946862987556941</c:v>
                </c:pt>
                <c:pt idx="872">
                  <c:v>59.947175537405457</c:v>
                </c:pt>
                <c:pt idx="873">
                  <c:v>59.947488084952454</c:v>
                </c:pt>
                <c:pt idx="874">
                  <c:v>59.947800630197968</c:v>
                </c:pt>
                <c:pt idx="875">
                  <c:v>59.948113173141905</c:v>
                </c:pt>
                <c:pt idx="876">
                  <c:v>59.948425713784331</c:v>
                </c:pt>
                <c:pt idx="877">
                  <c:v>59.948738252125217</c:v>
                </c:pt>
                <c:pt idx="878">
                  <c:v>59.94905078816457</c:v>
                </c:pt>
                <c:pt idx="879">
                  <c:v>59.949363321902368</c:v>
                </c:pt>
                <c:pt idx="880">
                  <c:v>59.949675853338633</c:v>
                </c:pt>
                <c:pt idx="881">
                  <c:v>59.949988382473315</c:v>
                </c:pt>
                <c:pt idx="882">
                  <c:v>59.950300909306428</c:v>
                </c:pt>
                <c:pt idx="883">
                  <c:v>59.950613433837965</c:v>
                </c:pt>
                <c:pt idx="884">
                  <c:v>59.950925956067941</c:v>
                </c:pt>
                <c:pt idx="885">
                  <c:v>59.95123847599632</c:v>
                </c:pt>
                <c:pt idx="886">
                  <c:v>59.951550993623108</c:v>
                </c:pt>
                <c:pt idx="887">
                  <c:v>59.951863508948264</c:v>
                </c:pt>
                <c:pt idx="888">
                  <c:v>59.952176021971852</c:v>
                </c:pt>
                <c:pt idx="889">
                  <c:v>59.952488532693806</c:v>
                </c:pt>
                <c:pt idx="890">
                  <c:v>59.952801041114164</c:v>
                </c:pt>
                <c:pt idx="891">
                  <c:v>59.95311354723291</c:v>
                </c:pt>
                <c:pt idx="892">
                  <c:v>59.953426051049981</c:v>
                </c:pt>
                <c:pt idx="893">
                  <c:v>59.953738552565468</c:v>
                </c:pt>
                <c:pt idx="894">
                  <c:v>59.954051051779302</c:v>
                </c:pt>
                <c:pt idx="895">
                  <c:v>59.954363548691447</c:v>
                </c:pt>
                <c:pt idx="896">
                  <c:v>59.954676043301973</c:v>
                </c:pt>
                <c:pt idx="897">
                  <c:v>59.954988535610816</c:v>
                </c:pt>
                <c:pt idx="898">
                  <c:v>59.95530102561802</c:v>
                </c:pt>
                <c:pt idx="899">
                  <c:v>59.955613513323556</c:v>
                </c:pt>
                <c:pt idx="900">
                  <c:v>59.955925998727366</c:v>
                </c:pt>
                <c:pt idx="901">
                  <c:v>59.95623848182953</c:v>
                </c:pt>
                <c:pt idx="902">
                  <c:v>59.956550962629997</c:v>
                </c:pt>
                <c:pt idx="903">
                  <c:v>59.956863441128775</c:v>
                </c:pt>
                <c:pt idx="904">
                  <c:v>59.95717591732582</c:v>
                </c:pt>
                <c:pt idx="905">
                  <c:v>59.957488391221183</c:v>
                </c:pt>
                <c:pt idx="906">
                  <c:v>59.957800862814807</c:v>
                </c:pt>
                <c:pt idx="907">
                  <c:v>59.958113332106713</c:v>
                </c:pt>
                <c:pt idx="908">
                  <c:v>59.958425799096887</c:v>
                </c:pt>
                <c:pt idx="909">
                  <c:v>59.958738263785357</c:v>
                </c:pt>
                <c:pt idx="910">
                  <c:v>59.959050726172045</c:v>
                </c:pt>
                <c:pt idx="911">
                  <c:v>59.959363186257008</c:v>
                </c:pt>
                <c:pt idx="912">
                  <c:v>59.959675644040239</c:v>
                </c:pt>
                <c:pt idx="913">
                  <c:v>59.959988099521652</c:v>
                </c:pt>
                <c:pt idx="914">
                  <c:v>59.960300552701376</c:v>
                </c:pt>
                <c:pt idx="915">
                  <c:v>59.960613003579283</c:v>
                </c:pt>
                <c:pt idx="916">
                  <c:v>59.960925452155394</c:v>
                </c:pt>
                <c:pt idx="917">
                  <c:v>59.961237898429779</c:v>
                </c:pt>
                <c:pt idx="918">
                  <c:v>59.961550342402326</c:v>
                </c:pt>
                <c:pt idx="919">
                  <c:v>59.961862784073084</c:v>
                </c:pt>
                <c:pt idx="920">
                  <c:v>59.962175223442046</c:v>
                </c:pt>
                <c:pt idx="921">
                  <c:v>59.962487660509204</c:v>
                </c:pt>
                <c:pt idx="922">
                  <c:v>59.962800095274538</c:v>
                </c:pt>
                <c:pt idx="923">
                  <c:v>59.963112527738062</c:v>
                </c:pt>
                <c:pt idx="924">
                  <c:v>59.96342495789974</c:v>
                </c:pt>
                <c:pt idx="925">
                  <c:v>59.9637373857596</c:v>
                </c:pt>
                <c:pt idx="926">
                  <c:v>59.964049811317622</c:v>
                </c:pt>
                <c:pt idx="927">
                  <c:v>59.964362234573805</c:v>
                </c:pt>
                <c:pt idx="928">
                  <c:v>59.964674655528114</c:v>
                </c:pt>
                <c:pt idx="929">
                  <c:v>59.964987074180563</c:v>
                </c:pt>
                <c:pt idx="930">
                  <c:v>59.965299490531166</c:v>
                </c:pt>
                <c:pt idx="931">
                  <c:v>59.965611904579902</c:v>
                </c:pt>
                <c:pt idx="932">
                  <c:v>59.965924316326749</c:v>
                </c:pt>
                <c:pt idx="933">
                  <c:v>59.966236725771729</c:v>
                </c:pt>
                <c:pt idx="934">
                  <c:v>59.966549132914786</c:v>
                </c:pt>
                <c:pt idx="935">
                  <c:v>59.966861537755989</c:v>
                </c:pt>
                <c:pt idx="936">
                  <c:v>59.967173940295247</c:v>
                </c:pt>
                <c:pt idx="937">
                  <c:v>59.967486340532652</c:v>
                </c:pt>
                <c:pt idx="938">
                  <c:v>59.967798738468083</c:v>
                </c:pt>
                <c:pt idx="939">
                  <c:v>59.968111134101655</c:v>
                </c:pt>
                <c:pt idx="940">
                  <c:v>59.968423527433245</c:v>
                </c:pt>
                <c:pt idx="941">
                  <c:v>59.968735918462912</c:v>
                </c:pt>
                <c:pt idx="942">
                  <c:v>59.969048307190675</c:v>
                </c:pt>
                <c:pt idx="943">
                  <c:v>59.969360693616487</c:v>
                </c:pt>
                <c:pt idx="944">
                  <c:v>59.969673077740353</c:v>
                </c:pt>
                <c:pt idx="945">
                  <c:v>59.969985459562231</c:v>
                </c:pt>
                <c:pt idx="946">
                  <c:v>59.970297839082171</c:v>
                </c:pt>
                <c:pt idx="947">
                  <c:v>59.970610216300109</c:v>
                </c:pt>
                <c:pt idx="948">
                  <c:v>59.970922591216095</c:v>
                </c:pt>
                <c:pt idx="949">
                  <c:v>59.971234963830113</c:v>
                </c:pt>
                <c:pt idx="950">
                  <c:v>59.971547334142144</c:v>
                </c:pt>
                <c:pt idx="951">
                  <c:v>59.971859702152152</c:v>
                </c:pt>
                <c:pt idx="952">
                  <c:v>59.972172067860193</c:v>
                </c:pt>
                <c:pt idx="953">
                  <c:v>59.972484431266217</c:v>
                </c:pt>
                <c:pt idx="954">
                  <c:v>59.972796792370211</c:v>
                </c:pt>
                <c:pt idx="955">
                  <c:v>59.973109151172203</c:v>
                </c:pt>
                <c:pt idx="956">
                  <c:v>59.973421507672185</c:v>
                </c:pt>
                <c:pt idx="957">
                  <c:v>59.973733861870137</c:v>
                </c:pt>
                <c:pt idx="958">
                  <c:v>59.974046213766037</c:v>
                </c:pt>
                <c:pt idx="959">
                  <c:v>59.974358563359878</c:v>
                </c:pt>
                <c:pt idx="960">
                  <c:v>59.97467091065171</c:v>
                </c:pt>
                <c:pt idx="961">
                  <c:v>59.974983255641476</c:v>
                </c:pt>
                <c:pt idx="962">
                  <c:v>59.975295598329161</c:v>
                </c:pt>
                <c:pt idx="963">
                  <c:v>59.975607938714774</c:v>
                </c:pt>
                <c:pt idx="964">
                  <c:v>59.975920276798341</c:v>
                </c:pt>
                <c:pt idx="965">
                  <c:v>59.976232612579828</c:v>
                </c:pt>
                <c:pt idx="966">
                  <c:v>59.976544946059221</c:v>
                </c:pt>
                <c:pt idx="967">
                  <c:v>59.976857277236505</c:v>
                </c:pt>
                <c:pt idx="968">
                  <c:v>59.977169606111723</c:v>
                </c:pt>
                <c:pt idx="969">
                  <c:v>59.977481932684803</c:v>
                </c:pt>
                <c:pt idx="970">
                  <c:v>59.977794256955804</c:v>
                </c:pt>
                <c:pt idx="971">
                  <c:v>59.978106578924688</c:v>
                </c:pt>
                <c:pt idx="972">
                  <c:v>59.978418898591428</c:v>
                </c:pt>
                <c:pt idx="973">
                  <c:v>59.978731215956039</c:v>
                </c:pt>
                <c:pt idx="974">
                  <c:v>59.979043531018519</c:v>
                </c:pt>
                <c:pt idx="975">
                  <c:v>59.979355843778869</c:v>
                </c:pt>
                <c:pt idx="976">
                  <c:v>59.979668154237075</c:v>
                </c:pt>
                <c:pt idx="977">
                  <c:v>59.979980462393115</c:v>
                </c:pt>
                <c:pt idx="978">
                  <c:v>59.980292768247004</c:v>
                </c:pt>
                <c:pt idx="979">
                  <c:v>59.980605071798749</c:v>
                </c:pt>
                <c:pt idx="980">
                  <c:v>59.980917373048243</c:v>
                </c:pt>
                <c:pt idx="981">
                  <c:v>59.981229671995649</c:v>
                </c:pt>
                <c:pt idx="982">
                  <c:v>59.98154196864084</c:v>
                </c:pt>
                <c:pt idx="983">
                  <c:v>59.98185426298383</c:v>
                </c:pt>
                <c:pt idx="984">
                  <c:v>59.982166555024641</c:v>
                </c:pt>
                <c:pt idx="985">
                  <c:v>59.982478844763236</c:v>
                </c:pt>
                <c:pt idx="986">
                  <c:v>59.982791132199623</c:v>
                </c:pt>
                <c:pt idx="987">
                  <c:v>59.983103417333801</c:v>
                </c:pt>
                <c:pt idx="988">
                  <c:v>59.983415700165743</c:v>
                </c:pt>
                <c:pt idx="989">
                  <c:v>59.983727980695505</c:v>
                </c:pt>
                <c:pt idx="990">
                  <c:v>59.984040258922995</c:v>
                </c:pt>
                <c:pt idx="991">
                  <c:v>59.984352534848263</c:v>
                </c:pt>
                <c:pt idx="992">
                  <c:v>59.984664808471258</c:v>
                </c:pt>
                <c:pt idx="993">
                  <c:v>59.984977079792024</c:v>
                </c:pt>
                <c:pt idx="994">
                  <c:v>59.985289348810539</c:v>
                </c:pt>
                <c:pt idx="995">
                  <c:v>59.985601615526782</c:v>
                </c:pt>
                <c:pt idx="996">
                  <c:v>59.985913879940775</c:v>
                </c:pt>
                <c:pt idx="997">
                  <c:v>59.986226142052445</c:v>
                </c:pt>
                <c:pt idx="998">
                  <c:v>59.986538401861864</c:v>
                </c:pt>
                <c:pt idx="999">
                  <c:v>59.986850659369026</c:v>
                </c:pt>
                <c:pt idx="1000">
                  <c:v>59.987162914573858</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Calculs!$I$4:$I$1004</c:f>
              <c:numCache>
                <c:formatCode>0.00</c:formatCode>
                <c:ptCount val="1001"/>
                <c:pt idx="0">
                  <c:v>0</c:v>
                </c:pt>
                <c:pt idx="1">
                  <c:v>0</c:v>
                </c:pt>
                <c:pt idx="2">
                  <c:v>0.19294288351649691</c:v>
                </c:pt>
                <c:pt idx="3">
                  <c:v>0.57903752930739572</c:v>
                </c:pt>
                <c:pt idx="4">
                  <c:v>1.158441946650314</c:v>
                </c:pt>
                <c:pt idx="5">
                  <c:v>1.9313686283796598</c:v>
                </c:pt>
                <c:pt idx="6">
                  <c:v>2.8002264221587563</c:v>
                </c:pt>
                <c:pt idx="7">
                  <c:v>3.6672472600260031</c:v>
                </c:pt>
                <c:pt idx="8">
                  <c:v>4.5324218511071832</c:v>
                </c:pt>
                <c:pt idx="9">
                  <c:v>5.3957409388631525</c:v>
                </c:pt>
                <c:pt idx="10">
                  <c:v>6.257195301438462</c:v>
                </c:pt>
                <c:pt idx="11">
                  <c:v>7.1167757520071993</c:v>
                </c:pt>
                <c:pt idx="12">
                  <c:v>7.9744731391160064</c:v>
                </c:pt>
                <c:pt idx="13">
                  <c:v>8.8302783470242385</c:v>
                </c:pt>
                <c:pt idx="14">
                  <c:v>9.6841822960412429</c:v>
                </c:pt>
                <c:pt idx="15">
                  <c:v>10.536175942860723</c:v>
                </c:pt>
                <c:pt idx="16">
                  <c:v>11.386250280892149</c:v>
                </c:pt>
                <c:pt idx="17">
                  <c:v>12.234396340589207</c:v>
                </c:pt>
                <c:pt idx="18">
                  <c:v>13.08060518977525</c:v>
                </c:pt>
                <c:pt idx="19">
                  <c:v>13.924867933965709</c:v>
                </c:pt>
                <c:pt idx="20">
                  <c:v>14.767175716687463</c:v>
                </c:pt>
                <c:pt idx="21">
                  <c:v>15.607519719795123</c:v>
                </c:pt>
                <c:pt idx="22">
                  <c:v>16.445891163784214</c:v>
                </c:pt>
                <c:pt idx="23">
                  <c:v>17.282281308101233</c:v>
                </c:pt>
                <c:pt idx="24">
                  <c:v>18.116681451450511</c:v>
                </c:pt>
                <c:pt idx="25">
                  <c:v>18.949082932097951</c:v>
                </c:pt>
                <c:pt idx="26">
                  <c:v>19.779477128171525</c:v>
                </c:pt>
                <c:pt idx="27">
                  <c:v>20.607855457958554</c:v>
                </c:pt>
                <c:pt idx="28">
                  <c:v>21.434209380199714</c:v>
                </c:pt>
                <c:pt idx="29">
                  <c:v>22.258530394379815</c:v>
                </c:pt>
                <c:pt idx="30">
                  <c:v>23.080810041015223</c:v>
                </c:pt>
                <c:pt idx="31">
                  <c:v>23.90103990193801</c:v>
                </c:pt>
                <c:pt idx="32">
                  <c:v>24.719211600576752</c:v>
                </c:pt>
                <c:pt idx="33">
                  <c:v>25.535316802233947</c:v>
                </c:pt>
                <c:pt idx="34">
                  <c:v>26.349347214360062</c:v>
                </c:pt>
                <c:pt idx="35">
                  <c:v>27.161299770143511</c:v>
                </c:pt>
                <c:pt idx="36">
                  <c:v>27.971171661670496</c:v>
                </c:pt>
                <c:pt idx="37">
                  <c:v>28.77895449160571</c:v>
                </c:pt>
                <c:pt idx="38">
                  <c:v>29.584639917676537</c:v>
                </c:pt>
                <c:pt idx="39">
                  <c:v>30.388219651958877</c:v>
                </c:pt>
                <c:pt idx="40">
                  <c:v>31.189685460296225</c:v>
                </c:pt>
                <c:pt idx="41">
                  <c:v>31.989029161799284</c:v>
                </c:pt>
                <c:pt idx="42">
                  <c:v>32.786242628415728</c:v>
                </c:pt>
                <c:pt idx="43">
                  <c:v>33.581317784561101</c:v>
                </c:pt>
                <c:pt idx="44">
                  <c:v>34.374246606803382</c:v>
                </c:pt>
                <c:pt idx="45">
                  <c:v>35.165021123594464</c:v>
                </c:pt>
                <c:pt idx="46">
                  <c:v>35.953633415042951</c:v>
                </c:pt>
                <c:pt idx="47">
                  <c:v>36.740075612723345</c:v>
                </c:pt>
                <c:pt idx="48">
                  <c:v>37.524339899517237</c:v>
                </c:pt>
                <c:pt idx="49">
                  <c:v>38.306418509482867</c:v>
                </c:pt>
                <c:pt idx="50">
                  <c:v>39.086303727749659</c:v>
                </c:pt>
                <c:pt idx="51">
                  <c:v>39.864502664287834</c:v>
                </c:pt>
                <c:pt idx="52">
                  <c:v>40.641523206489353</c:v>
                </c:pt>
                <c:pt idx="53">
                  <c:v>41.417358774329969</c:v>
                </c:pt>
                <c:pt idx="54">
                  <c:v>42.192002813054458</c:v>
                </c:pt>
                <c:pt idx="55">
                  <c:v>42.965448793184699</c:v>
                </c:pt>
                <c:pt idx="56">
                  <c:v>43.737690210540556</c:v>
                </c:pt>
                <c:pt idx="57">
                  <c:v>44.50872058627214</c:v>
                </c:pt>
                <c:pt idx="58">
                  <c:v>45.278533466902452</c:v>
                </c:pt>
                <c:pt idx="59">
                  <c:v>46.047122424379381</c:v>
                </c:pt>
                <c:pt idx="60">
                  <c:v>46.814481056136053</c:v>
                </c:pt>
                <c:pt idx="61">
                  <c:v>47.58060298515889</c:v>
                </c:pt>
                <c:pt idx="62">
                  <c:v>48.345481860062463</c:v>
                </c:pt>
                <c:pt idx="63">
                  <c:v>49.109111355170562</c:v>
                </c:pt>
                <c:pt idx="64">
                  <c:v>49.871485170602824</c:v>
                </c:pt>
                <c:pt idx="65">
                  <c:v>50.632597032366455</c:v>
                </c:pt>
                <c:pt idx="66">
                  <c:v>51.392440692452389</c:v>
                </c:pt>
                <c:pt idx="67">
                  <c:v>52.151009928935572</c:v>
                </c:pt>
                <c:pt idx="68">
                  <c:v>52.90829854607879</c:v>
                </c:pt>
                <c:pt idx="69">
                  <c:v>53.664300374439868</c:v>
                </c:pt>
                <c:pt idx="70">
                  <c:v>54.419009270981647</c:v>
                </c:pt>
                <c:pt idx="71">
                  <c:v>55.172419119184553</c:v>
                </c:pt>
                <c:pt idx="72">
                  <c:v>55.924523829161473</c:v>
                </c:pt>
                <c:pt idx="73">
                  <c:v>56.675317337774558</c:v>
                </c:pt>
                <c:pt idx="74">
                  <c:v>57.424793608753774</c:v>
                </c:pt>
                <c:pt idx="75">
                  <c:v>58.172946632816945</c:v>
                </c:pt>
                <c:pt idx="76">
                  <c:v>58.919770427791079</c:v>
                </c:pt>
                <c:pt idx="77">
                  <c:v>59.665259038734767</c:v>
                </c:pt>
                <c:pt idx="78">
                  <c:v>60.409406538061418</c:v>
                </c:pt>
                <c:pt idx="79">
                  <c:v>61.152207025663273</c:v>
                </c:pt>
                <c:pt idx="80">
                  <c:v>61.893654629035922</c:v>
                </c:pt>
                <c:pt idx="81">
                  <c:v>62.633743503403252</c:v>
                </c:pt>
                <c:pt idx="82">
                  <c:v>63.372467831842606</c:v>
                </c:pt>
                <c:pt idx="83">
                  <c:v>64.109821825410066</c:v>
                </c:pt>
                <c:pt idx="84">
                  <c:v>64.845799723265898</c:v>
                </c:pt>
                <c:pt idx="85">
                  <c:v>65.580395792799564</c:v>
                </c:pt>
                <c:pt idx="86">
                  <c:v>66.313604329754895</c:v>
                </c:pt>
                <c:pt idx="87">
                  <c:v>67.045419658354632</c:v>
                </c:pt>
                <c:pt idx="88">
                  <c:v>67.775836131424782</c:v>
                </c:pt>
                <c:pt idx="89">
                  <c:v>68.504848130518369</c:v>
                </c:pt>
                <c:pt idx="90">
                  <c:v>69.232450066038567</c:v>
                </c:pt>
                <c:pt idx="91">
                  <c:v>69.958636377361287</c:v>
                </c:pt>
                <c:pt idx="92">
                  <c:v>70.683401532957035</c:v>
                </c:pt>
                <c:pt idx="93">
                  <c:v>71.406740030511813</c:v>
                </c:pt>
                <c:pt idx="94">
                  <c:v>72.128646397047362</c:v>
                </c:pt>
                <c:pt idx="95">
                  <c:v>72.849115189040319</c:v>
                </c:pt>
                <c:pt idx="96">
                  <c:v>73.568140992540549</c:v>
                </c:pt>
                <c:pt idx="97">
                  <c:v>74.285718423288287</c:v>
                </c:pt>
                <c:pt idx="98">
                  <c:v>75.001842126830383</c:v>
                </c:pt>
                <c:pt idx="99">
                  <c:v>75.716506778635178</c:v>
                </c:pt>
                <c:pt idx="100">
                  <c:v>76.42970708420647</c:v>
                </c:pt>
                <c:pt idx="101">
                  <c:v>77.141200537250214</c:v>
                </c:pt>
                <c:pt idx="102">
                  <c:v>77.850744431876066</c:v>
                </c:pt>
                <c:pt idx="103">
                  <c:v>78.558333310056824</c:v>
                </c:pt>
                <c:pt idx="104">
                  <c:v>79.263961755374154</c:v>
                </c:pt>
                <c:pt idx="105">
                  <c:v>79.967624393101431</c:v>
                </c:pt>
                <c:pt idx="106">
                  <c:v>80.669315890284665</c:v>
                </c:pt>
                <c:pt idx="107">
                  <c:v>81.369030955820833</c:v>
                </c:pt>
                <c:pt idx="108">
                  <c:v>82.066764340534277</c:v>
                </c:pt>
                <c:pt idx="109">
                  <c:v>82.762510837250574</c:v>
                </c:pt>
                <c:pt idx="110">
                  <c:v>83.456265280868337</c:v>
                </c:pt>
                <c:pt idx="111">
                  <c:v>84.148022548428401</c:v>
                </c:pt>
                <c:pt idx="112">
                  <c:v>84.837777559180907</c:v>
                </c:pt>
                <c:pt idx="113">
                  <c:v>85.525525274649894</c:v>
                </c:pt>
                <c:pt idx="114">
                  <c:v>86.211260698695583</c:v>
                </c:pt>
                <c:pt idx="115">
                  <c:v>86.894978877574161</c:v>
                </c:pt>
                <c:pt idx="116">
                  <c:v>87.576674899995211</c:v>
                </c:pt>
                <c:pt idx="117">
                  <c:v>88.256343897176734</c:v>
                </c:pt>
                <c:pt idx="118">
                  <c:v>88.933981042897727</c:v>
                </c:pt>
                <c:pt idx="119">
                  <c:v>89.609581553548281</c:v>
                </c:pt>
                <c:pt idx="120">
                  <c:v>90.283140688177198</c:v>
                </c:pt>
                <c:pt idx="121">
                  <c:v>90.954653748537226</c:v>
                </c:pt>
                <c:pt idx="122">
                  <c:v>91.624116079127759</c:v>
                </c:pt>
                <c:pt idx="123">
                  <c:v>92.291523067235076</c:v>
                </c:pt>
                <c:pt idx="124">
                  <c:v>92.956870142970047</c:v>
                </c:pt>
                <c:pt idx="125">
                  <c:v>93.620152779303453</c:v>
                </c:pt>
                <c:pt idx="126">
                  <c:v>94.28136649209867</c:v>
                </c:pt>
                <c:pt idx="127">
                  <c:v>94.940506840141964</c:v>
                </c:pt>
                <c:pt idx="128">
                  <c:v>95.597569425170249</c:v>
                </c:pt>
                <c:pt idx="129">
                  <c:v>96.252549891896336</c:v>
                </c:pt>
                <c:pt idx="130">
                  <c:v>96.905443928031673</c:v>
                </c:pt>
                <c:pt idx="131">
                  <c:v>97.556247264306563</c:v>
                </c:pt>
                <c:pt idx="132">
                  <c:v>98.20495567448792</c:v>
                </c:pt>
                <c:pt idx="133">
                  <c:v>98.851564975394552</c:v>
                </c:pt>
                <c:pt idx="134">
                  <c:v>99.496071026909775</c:v>
                </c:pt>
                <c:pt idx="135">
                  <c:v>100.13846973199178</c:v>
                </c:pt>
                <c:pt idx="136">
                  <c:v>100.77875703668127</c:v>
                </c:pt>
                <c:pt idx="137">
                  <c:v>101.41692893010666</c:v>
                </c:pt>
                <c:pt idx="138">
                  <c:v>102.05298144448697</c:v>
                </c:pt>
                <c:pt idx="139">
                  <c:v>102.68691065513195</c:v>
                </c:pt>
                <c:pt idx="140">
                  <c:v>103.31871268043997</c:v>
                </c:pt>
                <c:pt idx="141">
                  <c:v>103.94838368189319</c:v>
                </c:pt>
                <c:pt idx="142">
                  <c:v>104.57591986405049</c:v>
                </c:pt>
                <c:pt idx="143">
                  <c:v>105.2013174745378</c:v>
                </c:pt>
                <c:pt idx="144">
                  <c:v>105.82457280403611</c:v>
                </c:pt>
                <c:pt idx="145">
                  <c:v>106.44568218626671</c:v>
                </c:pt>
                <c:pt idx="146">
                  <c:v>107.06464199797443</c:v>
                </c:pt>
                <c:pt idx="147">
                  <c:v>107.68144865890811</c:v>
                </c:pt>
                <c:pt idx="148">
                  <c:v>108.29609863179876</c:v>
                </c:pt>
                <c:pt idx="149">
                  <c:v>108.90858842233534</c:v>
                </c:pt>
                <c:pt idx="150">
                  <c:v>109.51891457913806</c:v>
                </c:pt>
                <c:pt idx="151">
                  <c:v>110.12715436445822</c:v>
                </c:pt>
                <c:pt idx="152">
                  <c:v>110.73338512323541</c:v>
                </c:pt>
                <c:pt idx="153">
                  <c:v>111.33760354879252</c:v>
                </c:pt>
                <c:pt idx="154">
                  <c:v>111.93980637373255</c:v>
                </c:pt>
                <c:pt idx="155">
                  <c:v>112.53999036991702</c:v>
                </c:pt>
                <c:pt idx="156">
                  <c:v>113.13815234844199</c:v>
                </c:pt>
                <c:pt idx="157">
                  <c:v>113.73428915961229</c:v>
                </c:pt>
                <c:pt idx="158">
                  <c:v>114.32839769291336</c:v>
                </c:pt>
                <c:pt idx="159">
                  <c:v>114.92047487698116</c:v>
                </c:pt>
                <c:pt idx="160">
                  <c:v>115.51051767956986</c:v>
                </c:pt>
                <c:pt idx="161">
                  <c:v>116.09852310751762</c:v>
                </c:pt>
                <c:pt idx="162">
                  <c:v>116.6844882067101</c:v>
                </c:pt>
                <c:pt idx="163">
                  <c:v>117.26841006204209</c:v>
                </c:pt>
                <c:pt idx="164">
                  <c:v>117.85028579737704</c:v>
                </c:pt>
                <c:pt idx="165">
                  <c:v>118.43011257550438</c:v>
                </c:pt>
                <c:pt idx="166">
                  <c:v>119.00788759809514</c:v>
                </c:pt>
                <c:pt idx="167">
                  <c:v>119.5836081056552</c:v>
                </c:pt>
                <c:pt idx="168">
                  <c:v>120.1572713774769</c:v>
                </c:pt>
                <c:pt idx="169">
                  <c:v>120.72887473158825</c:v>
                </c:pt>
                <c:pt idx="170">
                  <c:v>121.29841552470054</c:v>
                </c:pt>
                <c:pt idx="171">
                  <c:v>121.86589115215378</c:v>
                </c:pt>
                <c:pt idx="172">
                  <c:v>122.43129904786011</c:v>
                </c:pt>
                <c:pt idx="173">
                  <c:v>122.99463668424552</c:v>
                </c:pt>
                <c:pt idx="174">
                  <c:v>123.55590157218941</c:v>
                </c:pt>
                <c:pt idx="175">
                  <c:v>124.11509126096232</c:v>
                </c:pt>
                <c:pt idx="176">
                  <c:v>124.67220333816175</c:v>
                </c:pt>
                <c:pt idx="177">
                  <c:v>125.22723542964613</c:v>
                </c:pt>
                <c:pt idx="178">
                  <c:v>125.78018519946679</c:v>
                </c:pt>
                <c:pt idx="179">
                  <c:v>126.33105034979816</c:v>
                </c:pt>
                <c:pt idx="180">
                  <c:v>126.87982862086614</c:v>
                </c:pt>
                <c:pt idx="181">
                  <c:v>127.4265177908745</c:v>
                </c:pt>
                <c:pt idx="182">
                  <c:v>127.97111567592967</c:v>
                </c:pt>
                <c:pt idx="183">
                  <c:v>128.51362012996347</c:v>
                </c:pt>
                <c:pt idx="184">
                  <c:v>129.05402904465424</c:v>
                </c:pt>
                <c:pt idx="185">
                  <c:v>129.59234034934607</c:v>
                </c:pt>
                <c:pt idx="186">
                  <c:v>130.12855201096633</c:v>
                </c:pt>
                <c:pt idx="187">
                  <c:v>130.6626620339415</c:v>
                </c:pt>
                <c:pt idx="188">
                  <c:v>131.19466846011099</c:v>
                </c:pt>
                <c:pt idx="189">
                  <c:v>131.72456936863966</c:v>
                </c:pt>
                <c:pt idx="190">
                  <c:v>132.25236287592821</c:v>
                </c:pt>
                <c:pt idx="191">
                  <c:v>132.77804713552229</c:v>
                </c:pt>
                <c:pt idx="192">
                  <c:v>133.30162033801949</c:v>
                </c:pt>
                <c:pt idx="193">
                  <c:v>133.82308071097506</c:v>
                </c:pt>
                <c:pt idx="194">
                  <c:v>134.34242651880575</c:v>
                </c:pt>
                <c:pt idx="195">
                  <c:v>134.8596560626921</c:v>
                </c:pt>
                <c:pt idx="196">
                  <c:v>135.37476768047904</c:v>
                </c:pt>
                <c:pt idx="197">
                  <c:v>135.88775974657517</c:v>
                </c:pt>
                <c:pt idx="198">
                  <c:v>136.39863067184993</c:v>
                </c:pt>
                <c:pt idx="199">
                  <c:v>136.90737890352975</c:v>
                </c:pt>
                <c:pt idx="200">
                  <c:v>137.41400292509226</c:v>
                </c:pt>
                <c:pt idx="201">
                  <c:v>137.91850125615932</c:v>
                </c:pt>
                <c:pt idx="202">
                  <c:v>138.42087245238807</c:v>
                </c:pt>
                <c:pt idx="203">
                  <c:v>138.92111510536085</c:v>
                </c:pt>
                <c:pt idx="204">
                  <c:v>139.41922784247365</c:v>
                </c:pt>
                <c:pt idx="205">
                  <c:v>139.91520932682269</c:v>
                </c:pt>
                <c:pt idx="206">
                  <c:v>140.40905825709001</c:v>
                </c:pt>
                <c:pt idx="207">
                  <c:v>140.90077336742732</c:v>
                </c:pt>
                <c:pt idx="208">
                  <c:v>141.39035342733868</c:v>
                </c:pt>
                <c:pt idx="209">
                  <c:v>141.87779724156138</c:v>
                </c:pt>
                <c:pt idx="210">
                  <c:v>142.36310364994594</c:v>
                </c:pt>
                <c:pt idx="211">
                  <c:v>142.84627152733438</c:v>
                </c:pt>
                <c:pt idx="212">
                  <c:v>143.32729978343713</c:v>
                </c:pt>
                <c:pt idx="213">
                  <c:v>143.8061873627089</c:v>
                </c:pt>
                <c:pt idx="214">
                  <c:v>144.28293324422293</c:v>
                </c:pt>
                <c:pt idx="215">
                  <c:v>144.75753644154406</c:v>
                </c:pt>
                <c:pt idx="216">
                  <c:v>145.22999600260053</c:v>
                </c:pt>
                <c:pt idx="217">
                  <c:v>145.70031100955441</c:v>
                </c:pt>
                <c:pt idx="218">
                  <c:v>146.16848057867099</c:v>
                </c:pt>
                <c:pt idx="219">
                  <c:v>146.63450386018664</c:v>
                </c:pt>
                <c:pt idx="220">
                  <c:v>147.09838003817566</c:v>
                </c:pt>
                <c:pt idx="221">
                  <c:v>147.56010833041594</c:v>
                </c:pt>
                <c:pt idx="222">
                  <c:v>148.01968798825325</c:v>
                </c:pt>
                <c:pt idx="223">
                  <c:v>148.47711829646457</c:v>
                </c:pt>
                <c:pt idx="224">
                  <c:v>148.93239857312017</c:v>
                </c:pt>
                <c:pt idx="225">
                  <c:v>149.38552816944457</c:v>
                </c:pt>
                <c:pt idx="226">
                  <c:v>149.83650646967632</c:v>
                </c:pt>
                <c:pt idx="227">
                  <c:v>150.28533289092681</c:v>
                </c:pt>
                <c:pt idx="228">
                  <c:v>150.73200688303791</c:v>
                </c:pt>
                <c:pt idx="229">
                  <c:v>151.17652792843859</c:v>
                </c:pt>
                <c:pt idx="230">
                  <c:v>151.61889554200044</c:v>
                </c:pt>
                <c:pt idx="231">
                  <c:v>152.05910927089218</c:v>
                </c:pt>
                <c:pt idx="232">
                  <c:v>152.49716869443327</c:v>
                </c:pt>
                <c:pt idx="233">
                  <c:v>152.93307342394621</c:v>
                </c:pt>
                <c:pt idx="234">
                  <c:v>153.36682310260829</c:v>
                </c:pt>
                <c:pt idx="235">
                  <c:v>153.79841740530208</c:v>
                </c:pt>
                <c:pt idx="236">
                  <c:v>154.22785603846492</c:v>
                </c:pt>
                <c:pt idx="237">
                  <c:v>154.65513873993791</c:v>
                </c:pt>
                <c:pt idx="238">
                  <c:v>155.08026527881339</c:v>
                </c:pt>
                <c:pt idx="239">
                  <c:v>155.50323545528201</c:v>
                </c:pt>
                <c:pt idx="240">
                  <c:v>155.92404910047864</c:v>
                </c:pt>
                <c:pt idx="241">
                  <c:v>156.34270607632769</c:v>
                </c:pt>
                <c:pt idx="242">
                  <c:v>156.75920627538719</c:v>
                </c:pt>
                <c:pt idx="243">
                  <c:v>157.17354962069246</c:v>
                </c:pt>
                <c:pt idx="244">
                  <c:v>157.58573606559864</c:v>
                </c:pt>
                <c:pt idx="245">
                  <c:v>157.99576559362271</c:v>
                </c:pt>
                <c:pt idx="246">
                  <c:v>158.40363821828447</c:v>
                </c:pt>
                <c:pt idx="247">
                  <c:v>158.80935398294696</c:v>
                </c:pt>
                <c:pt idx="248">
                  <c:v>159.21291296065607</c:v>
                </c:pt>
                <c:pt idx="249">
                  <c:v>159.6143152539793</c:v>
                </c:pt>
                <c:pt idx="250">
                  <c:v>160.013560994844</c:v>
                </c:pt>
                <c:pt idx="251">
                  <c:v>160.4103029616418</c:v>
                </c:pt>
                <c:pt idx="252">
                  <c:v>160.80419407343456</c:v>
                </c:pt>
                <c:pt idx="253">
                  <c:v>161.19523499219613</c:v>
                </c:pt>
                <c:pt idx="254">
                  <c:v>161.58342642011522</c:v>
                </c:pt>
                <c:pt idx="255">
                  <c:v>161.9687690993122</c:v>
                </c:pt>
                <c:pt idx="256">
                  <c:v>162.3512638115555</c:v>
                </c:pt>
                <c:pt idx="257">
                  <c:v>162.73091137797681</c:v>
                </c:pt>
                <c:pt idx="258">
                  <c:v>163.10771265878574</c:v>
                </c:pt>
                <c:pt idx="259">
                  <c:v>163.48166855298393</c:v>
                </c:pt>
                <c:pt idx="260">
                  <c:v>163.85277999807812</c:v>
                </c:pt>
                <c:pt idx="261">
                  <c:v>164.22104796979289</c:v>
                </c:pt>
                <c:pt idx="262">
                  <c:v>164.58647348178258</c:v>
                </c:pt>
                <c:pt idx="263">
                  <c:v>164.94905758534273</c:v>
                </c:pt>
                <c:pt idx="264">
                  <c:v>165.3088013691208</c:v>
                </c:pt>
                <c:pt idx="265">
                  <c:v>165.66570595882663</c:v>
                </c:pt>
                <c:pt idx="266">
                  <c:v>166.01977251694211</c:v>
                </c:pt>
                <c:pt idx="267">
                  <c:v>166.37100224243051</c:v>
                </c:pt>
                <c:pt idx="268">
                  <c:v>166.71939637044525</c:v>
                </c:pt>
                <c:pt idx="269">
                  <c:v>167.06495617203856</c:v>
                </c:pt>
                <c:pt idx="270">
                  <c:v>167.40768295386917</c:v>
                </c:pt>
                <c:pt idx="271">
                  <c:v>167.74757805791032</c:v>
                </c:pt>
                <c:pt idx="272">
                  <c:v>168.08464286115677</c:v>
                </c:pt>
                <c:pt idx="273">
                  <c:v>168.41887877533205</c:v>
                </c:pt>
                <c:pt idx="274">
                  <c:v>168.75028724659498</c:v>
                </c:pt>
                <c:pt idx="275">
                  <c:v>169.0788697552463</c:v>
                </c:pt>
                <c:pt idx="276">
                  <c:v>169.40462781543474</c:v>
                </c:pt>
                <c:pt idx="277">
                  <c:v>169.72756297486305</c:v>
                </c:pt>
                <c:pt idx="278">
                  <c:v>170.04767681449397</c:v>
                </c:pt>
                <c:pt idx="279">
                  <c:v>170.36497094825566</c:v>
                </c:pt>
                <c:pt idx="280">
                  <c:v>170.67944702274744</c:v>
                </c:pt>
                <c:pt idx="281">
                  <c:v>170.99110671694513</c:v>
                </c:pt>
                <c:pt idx="282">
                  <c:v>171.2999517419064</c:v>
                </c:pt>
                <c:pt idx="283">
                  <c:v>171.60598384047609</c:v>
                </c:pt>
                <c:pt idx="284">
                  <c:v>171.90920478699138</c:v>
                </c:pt>
                <c:pt idx="285">
                  <c:v>172.20961638698716</c:v>
                </c:pt>
                <c:pt idx="286">
                  <c:v>172.50722047690127</c:v>
                </c:pt>
                <c:pt idx="287">
                  <c:v>172.80201892377971</c:v>
                </c:pt>
                <c:pt idx="288">
                  <c:v>173.09401362498215</c:v>
                </c:pt>
                <c:pt idx="289">
                  <c:v>173.38320650788725</c:v>
                </c:pt>
                <c:pt idx="290">
                  <c:v>173.66959952959837</c:v>
                </c:pt>
                <c:pt idx="291">
                  <c:v>173.95319467664916</c:v>
                </c:pt>
                <c:pt idx="292">
                  <c:v>174.23399396470947</c:v>
                </c:pt>
                <c:pt idx="293">
                  <c:v>174.51199943829138</c:v>
                </c:pt>
                <c:pt idx="294">
                  <c:v>174.78721317045546</c:v>
                </c:pt>
                <c:pt idx="295">
                  <c:v>175.05963726251719</c:v>
                </c:pt>
                <c:pt idx="296">
                  <c:v>175.32927384375375</c:v>
                </c:pt>
                <c:pt idx="297">
                  <c:v>175.59612507111089</c:v>
                </c:pt>
                <c:pt idx="298">
                  <c:v>175.85638388893838</c:v>
                </c:pt>
                <c:pt idx="299">
                  <c:v>176.10624601303894</c:v>
                </c:pt>
                <c:pt idx="300">
                  <c:v>176.34572117606251</c:v>
                </c:pt>
                <c:pt idx="301">
                  <c:v>176.57481932246341</c:v>
                </c:pt>
                <c:pt idx="302">
                  <c:v>176.79355060488786</c:v>
                </c:pt>
                <c:pt idx="303">
                  <c:v>177.00192538056444</c:v>
                </c:pt>
                <c:pt idx="304">
                  <c:v>177.19995420769806</c:v>
                </c:pt>
                <c:pt idx="305">
                  <c:v>177.38764784186853</c:v>
                </c:pt>
                <c:pt idx="306">
                  <c:v>177.56501723243343</c:v>
                </c:pt>
                <c:pt idx="307">
                  <c:v>177.73207351893691</c:v>
                </c:pt>
                <c:pt idx="308">
                  <c:v>177.88882802752403</c:v>
                </c:pt>
                <c:pt idx="309">
                  <c:v>178.03529226736191</c:v>
                </c:pt>
                <c:pt idx="310">
                  <c:v>178.17147792706788</c:v>
                </c:pt>
                <c:pt idx="311">
                  <c:v>178.29739687114528</c:v>
                </c:pt>
                <c:pt idx="312">
                  <c:v>178.41306113642733</c:v>
                </c:pt>
                <c:pt idx="313">
                  <c:v>178.51848292852992</c:v>
                </c:pt>
                <c:pt idx="314">
                  <c:v>178.6136746183133</c:v>
                </c:pt>
                <c:pt idx="315">
                  <c:v>178.69864873835368</c:v>
                </c:pt>
                <c:pt idx="316">
                  <c:v>178.77341797942492</c:v>
                </c:pt>
                <c:pt idx="317">
                  <c:v>178.83799518699095</c:v>
                </c:pt>
                <c:pt idx="318">
                  <c:v>178.89239335770912</c:v>
                </c:pt>
                <c:pt idx="319">
                  <c:v>178.93662563594543</c:v>
                </c:pt>
                <c:pt idx="320">
                  <c:v>178.97070531030172</c:v>
                </c:pt>
                <c:pt idx="321">
                  <c:v>178.99616013846884</c:v>
                </c:pt>
                <c:pt idx="322">
                  <c:v>179.01451615874075</c:v>
                </c:pt>
                <c:pt idx="323">
                  <c:v>179.02578292028565</c:v>
                </c:pt>
                <c:pt idx="324">
                  <c:v>179.02997003248586</c:v>
                </c:pt>
                <c:pt idx="325">
                  <c:v>179.02708716327049</c:v>
                </c:pt>
                <c:pt idx="326">
                  <c:v>179.01714403745629</c:v>
                </c:pt>
                <c:pt idx="327">
                  <c:v>179.00015043509651</c:v>
                </c:pt>
                <c:pt idx="328">
                  <c:v>178.97611618983842</c:v>
                </c:pt>
                <c:pt idx="329">
                  <c:v>178.94505118728884</c:v>
                </c:pt>
                <c:pt idx="330">
                  <c:v>178.90696536338848</c:v>
                </c:pt>
                <c:pt idx="331">
                  <c:v>178.86186870279491</c:v>
                </c:pt>
                <c:pt idx="332">
                  <c:v>178.80977123727399</c:v>
                </c:pt>
                <c:pt idx="333">
                  <c:v>178.75068304410044</c:v>
                </c:pt>
                <c:pt idx="334">
                  <c:v>178.68461424446716</c:v>
                </c:pt>
                <c:pt idx="335">
                  <c:v>178.61157500190356</c:v>
                </c:pt>
                <c:pt idx="336">
                  <c:v>178.531575520703</c:v>
                </c:pt>
                <c:pt idx="337">
                  <c:v>178.44462604435947</c:v>
                </c:pt>
                <c:pt idx="338">
                  <c:v>178.35073685401326</c:v>
                </c:pt>
                <c:pt idx="339">
                  <c:v>178.24991826690643</c:v>
                </c:pt>
                <c:pt idx="340">
                  <c:v>178.14218063484708</c:v>
                </c:pt>
                <c:pt idx="341">
                  <c:v>178.02753434268359</c:v>
                </c:pt>
                <c:pt idx="342">
                  <c:v>177.90598980678811</c:v>
                </c:pt>
                <c:pt idx="343">
                  <c:v>177.77755747354979</c:v>
                </c:pt>
                <c:pt idx="344">
                  <c:v>177.64224781787749</c:v>
                </c:pt>
                <c:pt idx="345">
                  <c:v>177.50007134171233</c:v>
                </c:pt>
                <c:pt idx="346">
                  <c:v>177.35103857255007</c:v>
                </c:pt>
                <c:pt idx="347">
                  <c:v>177.19516006197298</c:v>
                </c:pt>
                <c:pt idx="348">
                  <c:v>177.03260965756363</c:v>
                </c:pt>
                <c:pt idx="349">
                  <c:v>176.86356097033743</c:v>
                </c:pt>
                <c:pt idx="350">
                  <c:v>176.68802408597111</c:v>
                </c:pt>
                <c:pt idx="351">
                  <c:v>176.50600910453821</c:v>
                </c:pt>
                <c:pt idx="352">
                  <c:v>176.31752613923214</c:v>
                </c:pt>
                <c:pt idx="353">
                  <c:v>176.12258531509809</c:v>
                </c:pt>
                <c:pt idx="354">
                  <c:v>175.92119676777406</c:v>
                </c:pt>
                <c:pt idx="355">
                  <c:v>175.71337064224119</c:v>
                </c:pt>
                <c:pt idx="356">
                  <c:v>175.49911709158337</c:v>
                </c:pt>
                <c:pt idx="357">
                  <c:v>175.27844627575581</c:v>
                </c:pt>
                <c:pt idx="358">
                  <c:v>175.05136836036311</c:v>
                </c:pt>
                <c:pt idx="359">
                  <c:v>174.81789351544651</c:v>
                </c:pt>
                <c:pt idx="360">
                  <c:v>174.58142744290669</c:v>
                </c:pt>
                <c:pt idx="361">
                  <c:v>174.34537008082162</c:v>
                </c:pt>
                <c:pt idx="362">
                  <c:v>174.10972009569366</c:v>
                </c:pt>
                <c:pt idx="363">
                  <c:v>173.87447615983484</c:v>
                </c:pt>
                <c:pt idx="364">
                  <c:v>173.63963695133512</c:v>
                </c:pt>
                <c:pt idx="365">
                  <c:v>173.40520115403106</c:v>
                </c:pt>
                <c:pt idx="366">
                  <c:v>173.17116745747478</c:v>
                </c:pt>
                <c:pt idx="367">
                  <c:v>172.93753455690276</c:v>
                </c:pt>
                <c:pt idx="368">
                  <c:v>172.70430115320511</c:v>
                </c:pt>
                <c:pt idx="369">
                  <c:v>172.47146595289507</c:v>
                </c:pt>
                <c:pt idx="370">
                  <c:v>172.23902766807848</c:v>
                </c:pt>
                <c:pt idx="371">
                  <c:v>172.00698501642378</c:v>
                </c:pt>
                <c:pt idx="372">
                  <c:v>171.77533672113188</c:v>
                </c:pt>
                <c:pt idx="373">
                  <c:v>171.54408151090641</c:v>
                </c:pt>
                <c:pt idx="374">
                  <c:v>171.3132181199241</c:v>
                </c:pt>
                <c:pt idx="375">
                  <c:v>171.08274528780555</c:v>
                </c:pt>
                <c:pt idx="376">
                  <c:v>170.85266175958571</c:v>
                </c:pt>
                <c:pt idx="377">
                  <c:v>170.62296628568518</c:v>
                </c:pt>
                <c:pt idx="378">
                  <c:v>170.39365762188112</c:v>
                </c:pt>
                <c:pt idx="379">
                  <c:v>170.1647345292788</c:v>
                </c:pt>
                <c:pt idx="380">
                  <c:v>169.93619577428311</c:v>
                </c:pt>
                <c:pt idx="381">
                  <c:v>169.7080401285701</c:v>
                </c:pt>
                <c:pt idx="382">
                  <c:v>169.48026636905922</c:v>
                </c:pt>
                <c:pt idx="383">
                  <c:v>169.25287327788516</c:v>
                </c:pt>
                <c:pt idx="384">
                  <c:v>169.02585964237019</c:v>
                </c:pt>
                <c:pt idx="385">
                  <c:v>168.79922425499669</c:v>
                </c:pt>
                <c:pt idx="386">
                  <c:v>168.5729659133797</c:v>
                </c:pt>
                <c:pt idx="387">
                  <c:v>168.34708342023973</c:v>
                </c:pt>
                <c:pt idx="388">
                  <c:v>168.1215755833758</c:v>
                </c:pt>
                <c:pt idx="389">
                  <c:v>167.89644121563856</c:v>
                </c:pt>
                <c:pt idx="390">
                  <c:v>167.67167913490368</c:v>
                </c:pt>
                <c:pt idx="391">
                  <c:v>167.44728816404526</c:v>
                </c:pt>
                <c:pt idx="392">
                  <c:v>167.22326713090956</c:v>
                </c:pt>
                <c:pt idx="393">
                  <c:v>166.99961486828889</c:v>
                </c:pt>
                <c:pt idx="394">
                  <c:v>166.77633021389545</c:v>
                </c:pt>
                <c:pt idx="395">
                  <c:v>166.55341201033576</c:v>
                </c:pt>
                <c:pt idx="396">
                  <c:v>166.33085910508476</c:v>
                </c:pt>
                <c:pt idx="397">
                  <c:v>166.1086703504605</c:v>
                </c:pt>
                <c:pt idx="398">
                  <c:v>165.88684460359869</c:v>
                </c:pt>
                <c:pt idx="399">
                  <c:v>165.66538072642754</c:v>
                </c:pt>
                <c:pt idx="400">
                  <c:v>165.44427758564288</c:v>
                </c:pt>
                <c:pt idx="401">
                  <c:v>163.23699970143841</c:v>
                </c:pt>
                <c:pt idx="402">
                  <c:v>161.06531423882043</c:v>
                </c:pt>
                <c:pt idx="403">
                  <c:v>158.92812523544836</c:v>
                </c:pt>
                <c:pt idx="404">
                  <c:v>156.82438153931687</c:v>
                </c:pt>
                <c:pt idx="405">
                  <c:v>154.75307455292065</c:v>
                </c:pt>
                <c:pt idx="406">
                  <c:v>152.71323611530821</c:v>
                </c:pt>
                <c:pt idx="407">
                  <c:v>150.703936512387</c:v>
                </c:pt>
                <c:pt idx="408">
                  <c:v>148.72428260661363</c:v>
                </c:pt>
                <c:pt idx="409">
                  <c:v>146.77341607790896</c:v>
                </c:pt>
                <c:pt idx="410">
                  <c:v>144.85051176828051</c:v>
                </c:pt>
                <c:pt idx="411">
                  <c:v>142.95477612322077</c:v>
                </c:pt>
                <c:pt idx="412">
                  <c:v>141.085445723487</c:v>
                </c:pt>
                <c:pt idx="413">
                  <c:v>139.24178590135929</c:v>
                </c:pt>
                <c:pt idx="414">
                  <c:v>137.42308943592187</c:v>
                </c:pt>
                <c:pt idx="415">
                  <c:v>135.62867532232633</c:v>
                </c:pt>
                <c:pt idx="416">
                  <c:v>133.85788761037227</c:v>
                </c:pt>
                <c:pt idx="417">
                  <c:v>132.11009430808963</c:v>
                </c:pt>
                <c:pt idx="418">
                  <c:v>130.38468634632517</c:v>
                </c:pt>
                <c:pt idx="419">
                  <c:v>128.68107660063072</c:v>
                </c:pt>
                <c:pt idx="420">
                  <c:v>126.99869896702199</c:v>
                </c:pt>
                <c:pt idx="421">
                  <c:v>125.33700748842553</c:v>
                </c:pt>
                <c:pt idx="422">
                  <c:v>123.69547552886455</c:v>
                </c:pt>
                <c:pt idx="423">
                  <c:v>122.07359499264611</c:v>
                </c:pt>
                <c:pt idx="424">
                  <c:v>120.47087558601095</c:v>
                </c:pt>
                <c:pt idx="425">
                  <c:v>118.88684411889071</c:v>
                </c:pt>
                <c:pt idx="426">
                  <c:v>117.32104384458692</c:v>
                </c:pt>
                <c:pt idx="427">
                  <c:v>115.7730338353453</c:v>
                </c:pt>
                <c:pt idx="428">
                  <c:v>114.24238839194531</c:v>
                </c:pt>
                <c:pt idx="429">
                  <c:v>112.7286964855636</c:v>
                </c:pt>
                <c:pt idx="430">
                  <c:v>111.23156123029715</c:v>
                </c:pt>
                <c:pt idx="431">
                  <c:v>109.75059938485317</c:v>
                </c:pt>
                <c:pt idx="432">
                  <c:v>108.28544088202547</c:v>
                </c:pt>
                <c:pt idx="433">
                  <c:v>106.83572838468203</c:v>
                </c:pt>
                <c:pt idx="434">
                  <c:v>105.40111686709058</c:v>
                </c:pt>
                <c:pt idx="435">
                  <c:v>103.98127322050121</c:v>
                </c:pt>
                <c:pt idx="436">
                  <c:v>102.5758758819958</c:v>
                </c:pt>
                <c:pt idx="437">
                  <c:v>101.18461448569956</c:v>
                </c:pt>
                <c:pt idx="438">
                  <c:v>99.807189535529773</c:v>
                </c:pt>
                <c:pt idx="439">
                  <c:v>98.443312098736101</c:v>
                </c:pt>
                <c:pt idx="440">
                  <c:v>97.09270351956053</c:v>
                </c:pt>
                <c:pt idx="441">
                  <c:v>95.755095152417624</c:v>
                </c:pt>
                <c:pt idx="442">
                  <c:v>94.430228114065926</c:v>
                </c:pt>
                <c:pt idx="443">
                  <c:v>93.117853054308824</c:v>
                </c:pt>
                <c:pt idx="444">
                  <c:v>91.817729944830759</c:v>
                </c:pt>
                <c:pt idx="445">
                  <c:v>90.529627885839574</c:v>
                </c:pt>
                <c:pt idx="446">
                  <c:v>89.253324930251566</c:v>
                </c:pt>
                <c:pt idx="447">
                  <c:v>87.98860792521954</c:v>
                </c:pt>
                <c:pt idx="448">
                  <c:v>86.73527237086941</c:v>
                </c:pt>
                <c:pt idx="449">
                  <c:v>85.493122296175656</c:v>
                </c:pt>
                <c:pt idx="450">
                  <c:v>84.261970151971454</c:v>
                </c:pt>
                <c:pt idx="451">
                  <c:v>83.041636721156081</c:v>
                </c:pt>
                <c:pt idx="452">
                  <c:v>81.831951046230216</c:v>
                </c:pt>
                <c:pt idx="453">
                  <c:v>80.632750374359361</c:v>
                </c:pt>
                <c:pt idx="454">
                  <c:v>79.44388012023785</c:v>
                </c:pt>
                <c:pt idx="455">
                  <c:v>78.265193847099567</c:v>
                </c:pt>
                <c:pt idx="456">
                  <c:v>77.096553266299253</c:v>
                </c:pt>
                <c:pt idx="457">
                  <c:v>75.937828255967759</c:v>
                </c:pt>
                <c:pt idx="458">
                  <c:v>74.788896899328904</c:v>
                </c:pt>
                <c:pt idx="459">
                  <c:v>73.649645543352619</c:v>
                </c:pt>
                <c:pt idx="460">
                  <c:v>72.519968878510824</c:v>
                </c:pt>
                <c:pt idx="461">
                  <c:v>71.399770040498581</c:v>
                </c:pt>
                <c:pt idx="462">
                  <c:v>70.288960734883574</c:v>
                </c:pt>
                <c:pt idx="463">
                  <c:v>69.187461385752727</c:v>
                </c:pt>
                <c:pt idx="464">
                  <c:v>68.095201309535497</c:v>
                </c:pt>
                <c:pt idx="465">
                  <c:v>67.012118915298657</c:v>
                </c:pt>
                <c:pt idx="466">
                  <c:v>65.938161932928679</c:v>
                </c:pt>
                <c:pt idx="467">
                  <c:v>64.873287670743267</c:v>
                </c:pt>
                <c:pt idx="468">
                  <c:v>63.817463304203145</c:v>
                </c:pt>
                <c:pt idx="469">
                  <c:v>62.770666197529934</c:v>
                </c:pt>
                <c:pt idx="470">
                  <c:v>61.732884260171616</c:v>
                </c:pt>
                <c:pt idx="471">
                  <c:v>60.704116340196038</c:v>
                </c:pt>
                <c:pt idx="472">
                  <c:v>59.68437265683027</c:v>
                </c:pt>
                <c:pt idx="473">
                  <c:v>58.673675274499125</c:v>
                </c:pt>
                <c:pt idx="474">
                  <c:v>57.672058620845242</c:v>
                </c:pt>
                <c:pt idx="475">
                  <c:v>56.679570051332838</c:v>
                </c:pt>
                <c:pt idx="476">
                  <c:v>55.696270463141524</c:v>
                </c:pt>
                <c:pt idx="477">
                  <c:v>54.722234961139563</c:v>
                </c:pt>
                <c:pt idx="478">
                  <c:v>53.757553578779742</c:v>
                </c:pt>
                <c:pt idx="479">
                  <c:v>52.802332056774567</c:v>
                </c:pt>
                <c:pt idx="480">
                  <c:v>51.856692682369783</c:v>
                </c:pt>
                <c:pt idx="481">
                  <c:v>50.920775191930382</c:v>
                </c:pt>
                <c:pt idx="482">
                  <c:v>49.994737739362996</c:v>
                </c:pt>
                <c:pt idx="483">
                  <c:v>49.07875793260105</c:v>
                </c:pt>
                <c:pt idx="484">
                  <c:v>48.17303393994758</c:v>
                </c:pt>
                <c:pt idx="485">
                  <c:v>47.27778566747331</c:v>
                </c:pt>
                <c:pt idx="486">
                  <c:v>46.393256007867691</c:v>
                </c:pt>
                <c:pt idx="487">
                  <c:v>45.519712160093427</c:v>
                </c:pt>
                <c:pt idx="488">
                  <c:v>44.657447017850558</c:v>
                </c:pt>
                <c:pt idx="489">
                  <c:v>43.806780623155731</c:v>
                </c:pt>
                <c:pt idx="490">
                  <c:v>42.96806167921978</c:v>
                </c:pt>
                <c:pt idx="491">
                  <c:v>42.141669114189156</c:v>
                </c:pt>
                <c:pt idx="492">
                  <c:v>41.328013684123725</c:v>
                </c:pt>
                <c:pt idx="493">
                  <c:v>40.527539599730133</c:v>
                </c:pt>
                <c:pt idx="494">
                  <c:v>39.740726156769874</c:v>
                </c:pt>
                <c:pt idx="495">
                  <c:v>38.96808934463013</c:v>
                </c:pt>
                <c:pt idx="496">
                  <c:v>38.210183401209108</c:v>
                </c:pt>
                <c:pt idx="497">
                  <c:v>37.467602274971377</c:v>
                </c:pt>
                <c:pt idx="498">
                  <c:v>36.740980946749303</c:v>
                </c:pt>
                <c:pt idx="499">
                  <c:v>36.03099655463123</c:v>
                </c:pt>
                <c:pt idx="500">
                  <c:v>35.338369255181803</c:v>
                </c:pt>
                <c:pt idx="501">
                  <c:v>34.663862743479328</c:v>
                </c:pt>
                <c:pt idx="502">
                  <c:v>34.008284343346567</c:v>
                </c:pt>
                <c:pt idx="503">
                  <c:v>33.372484568175459</c:v>
                </c:pt>
                <c:pt idx="504">
                  <c:v>32.757356042568865</c:v>
                </c:pt>
                <c:pt idx="505">
                  <c:v>32.16383166653398</c:v>
                </c:pt>
                <c:pt idx="506">
                  <c:v>31.592881898286226</c:v>
                </c:pt>
                <c:pt idx="507">
                  <c:v>31.04551103022138</c:v>
                </c:pt>
                <c:pt idx="508">
                  <c:v>30.522752336851749</c:v>
                </c:pt>
                <c:pt idx="509">
                  <c:v>30.025661985178147</c:v>
                </c:pt>
                <c:pt idx="510">
                  <c:v>29.555311618784906</c:v>
                </c:pt>
                <c:pt idx="511">
                  <c:v>29.112779558421671</c:v>
                </c:pt>
                <c:pt idx="512">
                  <c:v>28.699140605060009</c:v>
                </c:pt>
                <c:pt idx="513">
                  <c:v>28.315454486736986</c:v>
                </c:pt>
                <c:pt idx="514">
                  <c:v>27.962753057208236</c:v>
                </c:pt>
                <c:pt idx="515">
                  <c:v>27.642026430447579</c:v>
                </c:pt>
                <c:pt idx="516">
                  <c:v>27.354208316677106</c:v>
                </c:pt>
                <c:pt idx="517">
                  <c:v>27.100160907578918</c:v>
                </c:pt>
                <c:pt idx="518">
                  <c:v>26.8806597338627</c:v>
                </c:pt>
                <c:pt idx="519">
                  <c:v>26.696378979711607</c:v>
                </c:pt>
                <c:pt idx="520">
                  <c:v>26.54787777789311</c:v>
                </c:pt>
                <c:pt idx="521">
                  <c:v>26.435588019445419</c:v>
                </c:pt>
                <c:pt idx="522">
                  <c:v>26.359804187770692</c:v>
                </c:pt>
                <c:pt idx="523">
                  <c:v>26.320675666660993</c:v>
                </c:pt>
                <c:pt idx="524">
                  <c:v>26.318201877001847</c:v>
                </c:pt>
                <c:pt idx="525">
                  <c:v>26.352230473373861</c:v>
                </c:pt>
                <c:pt idx="526">
                  <c:v>26.42245868880045</c:v>
                </c:pt>
                <c:pt idx="527">
                  <c:v>26.52843776528421</c:v>
                </c:pt>
                <c:pt idx="528">
                  <c:v>26.669580262368587</c:v>
                </c:pt>
                <c:pt idx="529">
                  <c:v>26.845169907910378</c:v>
                </c:pt>
                <c:pt idx="530">
                  <c:v>27.054373554459989</c:v>
                </c:pt>
                <c:pt idx="531">
                  <c:v>27.296254737625535</c:v>
                </c:pt>
                <c:pt idx="532">
                  <c:v>27.56978830208784</c:v>
                </c:pt>
                <c:pt idx="533">
                  <c:v>27.873875565206763</c:v>
                </c:pt>
                <c:pt idx="534">
                  <c:v>28.20735952285083</c:v>
                </c:pt>
                <c:pt idx="535">
                  <c:v>28.569039660400076</c:v>
                </c:pt>
                <c:pt idx="536">
                  <c:v>28.957686005941163</c:v>
                </c:pt>
                <c:pt idx="537">
                  <c:v>29.372052144607991</c:v>
                </c:pt>
                <c:pt idx="538">
                  <c:v>29.810886995774993</c:v>
                </c:pt>
                <c:pt idx="539">
                  <c:v>30.272945232729747</c:v>
                </c:pt>
                <c:pt idx="540">
                  <c:v>30.756996293522057</c:v>
                </c:pt>
                <c:pt idx="541">
                  <c:v>31.261831989521745</c:v>
                </c:pt>
                <c:pt idx="542">
                  <c:v>31.786272763866119</c:v>
                </c:pt>
                <c:pt idx="543">
                  <c:v>32.32917268562575</c:v>
                </c:pt>
                <c:pt idx="544">
                  <c:v>32.889423288155875</c:v>
                </c:pt>
                <c:pt idx="545">
                  <c:v>33.465956373212322</c:v>
                </c:pt>
                <c:pt idx="546">
                  <c:v>34.0577459077047</c:v>
                </c:pt>
                <c:pt idx="547">
                  <c:v>34.663809139168308</c:v>
                </c:pt>
                <c:pt idx="548">
                  <c:v>35.283207050776291</c:v>
                </c:pt>
                <c:pt idx="549">
                  <c:v>35.915044268404444</c:v>
                </c:pt>
                <c:pt idx="550">
                  <c:v>36.558468522084929</c:v>
                </c:pt>
                <c:pt idx="551">
                  <c:v>37.212669753080796</c:v>
                </c:pt>
                <c:pt idx="552">
                  <c:v>37.87687894649509</c:v>
                </c:pt>
                <c:pt idx="553">
                  <c:v>38.550366758307575</c:v>
                </c:pt>
                <c:pt idx="554">
                  <c:v>39.232441995357171</c:v>
                </c:pt>
                <c:pt idx="555">
                  <c:v>39.922449997270519</c:v>
                </c:pt>
                <c:pt idx="556">
                  <c:v>40.619770960788621</c:v>
                </c:pt>
                <c:pt idx="557">
                  <c:v>41.323818239397959</c:v>
                </c:pt>
                <c:pt idx="558">
                  <c:v>42.034036644613245</c:v>
                </c:pt>
                <c:pt idx="559">
                  <c:v>42.749900769631878</c:v>
                </c:pt>
                <c:pt idx="560">
                  <c:v>43.470913351311225</c:v>
                </c:pt>
                <c:pt idx="561">
                  <c:v>44.196603682424197</c:v>
                </c:pt>
                <c:pt idx="562">
                  <c:v>44.926526082836574</c:v>
                </c:pt>
                <c:pt idx="563">
                  <c:v>45.660258435534281</c:v>
                </c:pt>
                <c:pt idx="564">
                  <c:v>46.397400791227327</c:v>
                </c:pt>
                <c:pt idx="565">
                  <c:v>47.137574043493608</c:v>
                </c:pt>
                <c:pt idx="566">
                  <c:v>47.880418675031351</c:v>
                </c:pt>
                <c:pt idx="567">
                  <c:v>48.625593574503526</c:v>
                </c:pt>
                <c:pt idx="568">
                  <c:v>49.372774922628096</c:v>
                </c:pt>
                <c:pt idx="569">
                  <c:v>50.121655145548459</c:v>
                </c:pt>
                <c:pt idx="570">
                  <c:v>50.871941933070985</c:v>
                </c:pt>
                <c:pt idx="571">
                  <c:v>51.623357319047265</c:v>
                </c:pt>
                <c:pt idx="572">
                  <c:v>52.375636820980304</c:v>
                </c:pt>
                <c:pt idx="573">
                  <c:v>53.128528635823592</c:v>
                </c:pt>
                <c:pt idx="574">
                  <c:v>53.881792888900627</c:v>
                </c:pt>
                <c:pt idx="575">
                  <c:v>54.635200932883656</c:v>
                </c:pt>
                <c:pt idx="576">
                  <c:v>55.388534693822869</c:v>
                </c:pt>
                <c:pt idx="577">
                  <c:v>56.141586061298902</c:v>
                </c:pt>
                <c:pt idx="578">
                  <c:v>56.894156319875172</c:v>
                </c:pt>
                <c:pt idx="579">
                  <c:v>57.646055619145017</c:v>
                </c:pt>
                <c:pt idx="580">
                  <c:v>58.39710247979643</c:v>
                </c:pt>
                <c:pt idx="581">
                  <c:v>59.147123333250867</c:v>
                </c:pt>
                <c:pt idx="582">
                  <c:v>59.895952092567725</c:v>
                </c:pt>
                <c:pt idx="583">
                  <c:v>60.643429752441513</c:v>
                </c:pt>
                <c:pt idx="584">
                  <c:v>61.389404016251447</c:v>
                </c:pt>
                <c:pt idx="585">
                  <c:v>62.133728948252653</c:v>
                </c:pt>
                <c:pt idx="586">
                  <c:v>62.876264649122419</c:v>
                </c:pt>
                <c:pt idx="587">
                  <c:v>63.616876953194762</c:v>
                </c:pt>
                <c:pt idx="588">
                  <c:v>64.35543714582947</c:v>
                </c:pt>
                <c:pt idx="589">
                  <c:v>65.091821699470088</c:v>
                </c:pt>
                <c:pt idx="590">
                  <c:v>65.825912027046016</c:v>
                </c:pt>
                <c:pt idx="591">
                  <c:v>66.557594251470007</c:v>
                </c:pt>
                <c:pt idx="592">
                  <c:v>67.286758990071377</c:v>
                </c:pt>
                <c:pt idx="593">
                  <c:v>68.013301152889028</c:v>
                </c:pt>
                <c:pt idx="594">
                  <c:v>68.737119753826576</c:v>
                </c:pt>
                <c:pt idx="595">
                  <c:v>69.458117733744643</c:v>
                </c:pt>
                <c:pt idx="596">
                  <c:v>70.176201794633016</c:v>
                </c:pt>
                <c:pt idx="597">
                  <c:v>70.891282244068549</c:v>
                </c:pt>
                <c:pt idx="598">
                  <c:v>71.603272849222705</c:v>
                </c:pt>
                <c:pt idx="599">
                  <c:v>72.312090699737496</c:v>
                </c:pt>
                <c:pt idx="600">
                  <c:v>73.017656078838073</c:v>
                </c:pt>
                <c:pt idx="601">
                  <c:v>73.719892342097481</c:v>
                </c:pt>
                <c:pt idx="602">
                  <c:v>74.418725803311574</c:v>
                </c:pt>
                <c:pt idx="603">
                  <c:v>75.114085626982529</c:v>
                </c:pt>
                <c:pt idx="604">
                  <c:v>75.805903726945914</c:v>
                </c:pt>
                <c:pt idx="605">
                  <c:v>76.494114670710587</c:v>
                </c:pt>
                <c:pt idx="606">
                  <c:v>77.178655589112239</c:v>
                </c:pt>
                <c:pt idx="607">
                  <c:v>77.859466090910814</c:v>
                </c:pt>
                <c:pt idx="608">
                  <c:v>78.536488181988474</c:v>
                </c:pt>
                <c:pt idx="609">
                  <c:v>79.209666188830923</c:v>
                </c:pt>
                <c:pt idx="610">
                  <c:v>79.878946685996226</c:v>
                </c:pt>
                <c:pt idx="611">
                  <c:v>80.544278427298835</c:v>
                </c:pt>
                <c:pt idx="612">
                  <c:v>81.205612280454304</c:v>
                </c:pt>
                <c:pt idx="613">
                  <c:v>81.86290116494979</c:v>
                </c:pt>
                <c:pt idx="614">
                  <c:v>82.516099992921767</c:v>
                </c:pt>
                <c:pt idx="615">
                  <c:v>83.16516561283845</c:v>
                </c:pt>
                <c:pt idx="616">
                  <c:v>83.810056755798342</c:v>
                </c:pt>
                <c:pt idx="617">
                  <c:v>84.45073398427057</c:v>
                </c:pt>
                <c:pt idx="618">
                  <c:v>85.087159643114404</c:v>
                </c:pt>
                <c:pt idx="619">
                  <c:v>85.719297812727248</c:v>
                </c:pt>
                <c:pt idx="620">
                  <c:v>86.347114264181187</c:v>
                </c:pt>
                <c:pt idx="621">
                  <c:v>86.970576416217654</c:v>
                </c:pt>
                <c:pt idx="622">
                  <c:v>87.589653293979438</c:v>
                </c:pt>
                <c:pt idx="623">
                  <c:v>88.204315489367545</c:v>
                </c:pt>
                <c:pt idx="624">
                  <c:v>88.814535122918286</c:v>
                </c:pt>
                <c:pt idx="625">
                  <c:v>89.420285807103497</c:v>
                </c:pt>
                <c:pt idx="626">
                  <c:v>90.021542610963479</c:v>
                </c:pt>
                <c:pt idx="627">
                  <c:v>90.618282025988435</c:v>
                </c:pt>
                <c:pt idx="628">
                  <c:v>91.210481933170641</c:v>
                </c:pt>
                <c:pt idx="629">
                  <c:v>91.798121571154056</c:v>
                </c:pt>
                <c:pt idx="630">
                  <c:v>92.381181505414318</c:v>
                </c:pt>
                <c:pt idx="631">
                  <c:v>92.959643598405677</c:v>
                </c:pt>
                <c:pt idx="632">
                  <c:v>93.533490980616818</c:v>
                </c:pt>
                <c:pt idx="633">
                  <c:v>94.102708022480769</c:v>
                </c:pt>
                <c:pt idx="634">
                  <c:v>94.667280307088319</c:v>
                </c:pt>
                <c:pt idx="635">
                  <c:v>95.227194603657992</c:v>
                </c:pt>
                <c:pt idx="636">
                  <c:v>95.782438841718559</c:v>
                </c:pt>
                <c:pt idx="637">
                  <c:v>96.333002085963372</c:v>
                </c:pt>
                <c:pt idx="638">
                  <c:v>96.878874511738715</c:v>
                </c:pt>
                <c:pt idx="639">
                  <c:v>97.420047381130715</c:v>
                </c:pt>
                <c:pt idx="640">
                  <c:v>97.956513019618143</c:v>
                </c:pt>
                <c:pt idx="641">
                  <c:v>98.488264793260726</c:v>
                </c:pt>
                <c:pt idx="642">
                  <c:v>99.015297086394298</c:v>
                </c:pt>
                <c:pt idx="643">
                  <c:v>99.537605279806854</c:v>
                </c:pt>
                <c:pt idx="644">
                  <c:v>100.05518572937085</c:v>
                </c:pt>
                <c:pt idx="645">
                  <c:v>100.56803574510877</c:v>
                </c:pt>
                <c:pt idx="646">
                  <c:v>101.07615357067144</c:v>
                </c:pt>
                <c:pt idx="647">
                  <c:v>101.57953836320875</c:v>
                </c:pt>
                <c:pt idx="648">
                  <c:v>102.07819017361533</c:v>
                </c:pt>
                <c:pt idx="649">
                  <c:v>102.57210992713354</c:v>
                </c:pt>
                <c:pt idx="650">
                  <c:v>103.06129940429875</c:v>
                </c:pt>
                <c:pt idx="651">
                  <c:v>103.54576122221194</c:v>
                </c:pt>
                <c:pt idx="652">
                  <c:v>104.02549881612639</c:v>
                </c:pt>
                <c:pt idx="653">
                  <c:v>104.50051642133585</c:v>
                </c:pt>
                <c:pt idx="654">
                  <c:v>104.97081905535264</c:v>
                </c:pt>
                <c:pt idx="655">
                  <c:v>105.43641250036502</c:v>
                </c:pt>
                <c:pt idx="656">
                  <c:v>105.89730328596394</c:v>
                </c:pt>
                <c:pt idx="657">
                  <c:v>106.35349867212983</c:v>
                </c:pt>
                <c:pt idx="658">
                  <c:v>106.80500663247113</c:v>
                </c:pt>
                <c:pt idx="659">
                  <c:v>107.25183583770672</c:v>
                </c:pt>
                <c:pt idx="660">
                  <c:v>107.69399563938489</c:v>
                </c:pt>
                <c:pt idx="661">
                  <c:v>108.13149605383219</c:v>
                </c:pt>
                <c:pt idx="662">
                  <c:v>108.56434774632613</c:v>
                </c:pt>
                <c:pt idx="663">
                  <c:v>108.9925620154859</c:v>
                </c:pt>
                <c:pt idx="664">
                  <c:v>109.41615077787586</c:v>
                </c:pt>
                <c:pt idx="665">
                  <c:v>109.83512655281696</c:v>
                </c:pt>
                <c:pt idx="666">
                  <c:v>110.24950244740194</c:v>
                </c:pt>
                <c:pt idx="667">
                  <c:v>110.65929214170957</c:v>
                </c:pt>
                <c:pt idx="668">
                  <c:v>111.06450987421488</c:v>
                </c:pt>
                <c:pt idx="669">
                  <c:v>111.4651704273913</c:v>
                </c:pt>
                <c:pt idx="670">
                  <c:v>111.86128911350193</c:v>
                </c:pt>
                <c:pt idx="671">
                  <c:v>112.25288176057681</c:v>
                </c:pt>
                <c:pt idx="672">
                  <c:v>112.63996469857352</c:v>
                </c:pt>
                <c:pt idx="673">
                  <c:v>113.02255474571861</c:v>
                </c:pt>
                <c:pt idx="674">
                  <c:v>113.40066919502758</c:v>
                </c:pt>
                <c:pt idx="675">
                  <c:v>113.77432580100138</c:v>
                </c:pt>
                <c:pt idx="676">
                  <c:v>114.14354276649742</c:v>
                </c:pt>
                <c:pt idx="677">
                  <c:v>114.5083387297732</c:v>
                </c:pt>
                <c:pt idx="678">
                  <c:v>114.86873275170126</c:v>
                </c:pt>
                <c:pt idx="679">
                  <c:v>115.22474430315341</c:v>
                </c:pt>
                <c:pt idx="680">
                  <c:v>115.57639325255344</c:v>
                </c:pt>
                <c:pt idx="681">
                  <c:v>115.92369985359643</c:v>
                </c:pt>
                <c:pt idx="682">
                  <c:v>116.26668473313386</c:v>
                </c:pt>
                <c:pt idx="683">
                  <c:v>116.60536887922326</c:v>
                </c:pt>
                <c:pt idx="684">
                  <c:v>116.93977362934126</c:v>
                </c:pt>
                <c:pt idx="685">
                  <c:v>117.26992065875918</c:v>
                </c:pt>
                <c:pt idx="686">
                  <c:v>117.59583196908018</c:v>
                </c:pt>
                <c:pt idx="687">
                  <c:v>117.9175298769371</c:v>
                </c:pt>
                <c:pt idx="688">
                  <c:v>118.23503700285018</c:v>
                </c:pt>
                <c:pt idx="689">
                  <c:v>118.54837626024381</c:v>
                </c:pt>
                <c:pt idx="690">
                  <c:v>118.85757084462161</c:v>
                </c:pt>
                <c:pt idx="691">
                  <c:v>119.16264422289895</c:v>
                </c:pt>
                <c:pt idx="692">
                  <c:v>119.46362012289259</c:v>
                </c:pt>
                <c:pt idx="693">
                  <c:v>119.7605225229662</c:v>
                </c:pt>
                <c:pt idx="694">
                  <c:v>120.05337564183144</c:v>
                </c:pt>
                <c:pt idx="695">
                  <c:v>120.34220392850388</c:v>
                </c:pt>
                <c:pt idx="696">
                  <c:v>120.62703205241306</c:v>
                </c:pt>
                <c:pt idx="697">
                  <c:v>120.90788489366585</c:v>
                </c:pt>
                <c:pt idx="698">
                  <c:v>121.18478753346281</c:v>
                </c:pt>
                <c:pt idx="699">
                  <c:v>121.4577652446665</c:v>
                </c:pt>
                <c:pt idx="700">
                  <c:v>121.72684348252129</c:v>
                </c:pt>
                <c:pt idx="701">
                  <c:v>121.99204787552397</c:v>
                </c:pt>
                <c:pt idx="702">
                  <c:v>122.25340421644437</c:v>
                </c:pt>
                <c:pt idx="703">
                  <c:v>122.51093845349533</c:v>
                </c:pt>
                <c:pt idx="704">
                  <c:v>122.76467668165131</c:v>
                </c:pt>
                <c:pt idx="705">
                  <c:v>123.01464513411499</c:v>
                </c:pt>
                <c:pt idx="706">
                  <c:v>123.01489130950799</c:v>
                </c:pt>
                <c:pt idx="707">
                  <c:v>123.01513748119407</c:v>
                </c:pt>
                <c:pt idx="708">
                  <c:v>123.0153836491733</c:v>
                </c:pt>
                <c:pt idx="709">
                  <c:v>123.01562981344566</c:v>
                </c:pt>
                <c:pt idx="710">
                  <c:v>123.01587597401121</c:v>
                </c:pt>
                <c:pt idx="711">
                  <c:v>123.01612213086995</c:v>
                </c:pt>
                <c:pt idx="712">
                  <c:v>123.01636828402191</c:v>
                </c:pt>
                <c:pt idx="713">
                  <c:v>123.01661443346714</c:v>
                </c:pt>
                <c:pt idx="714">
                  <c:v>123.01686057920566</c:v>
                </c:pt>
                <c:pt idx="715">
                  <c:v>123.01710672123745</c:v>
                </c:pt>
                <c:pt idx="716">
                  <c:v>123.01735285956261</c:v>
                </c:pt>
                <c:pt idx="717">
                  <c:v>123.01759899418111</c:v>
                </c:pt>
                <c:pt idx="718">
                  <c:v>123.01784512509302</c:v>
                </c:pt>
                <c:pt idx="719">
                  <c:v>123.01809125229832</c:v>
                </c:pt>
                <c:pt idx="720">
                  <c:v>123.01833737579706</c:v>
                </c:pt>
                <c:pt idx="721">
                  <c:v>123.01858349558927</c:v>
                </c:pt>
                <c:pt idx="722">
                  <c:v>123.01882961167496</c:v>
                </c:pt>
                <c:pt idx="723">
                  <c:v>123.01907572405418</c:v>
                </c:pt>
                <c:pt idx="724">
                  <c:v>123.01932183272693</c:v>
                </c:pt>
                <c:pt idx="725">
                  <c:v>123.01956793769325</c:v>
                </c:pt>
                <c:pt idx="726">
                  <c:v>123.01981403895317</c:v>
                </c:pt>
                <c:pt idx="727">
                  <c:v>123.02006013650673</c:v>
                </c:pt>
                <c:pt idx="728">
                  <c:v>123.02030623035391</c:v>
                </c:pt>
                <c:pt idx="729">
                  <c:v>123.02055232049477</c:v>
                </c:pt>
                <c:pt idx="730">
                  <c:v>123.02079840692933</c:v>
                </c:pt>
                <c:pt idx="731">
                  <c:v>123.02104448965761</c:v>
                </c:pt>
                <c:pt idx="732">
                  <c:v>123.02129056867966</c:v>
                </c:pt>
                <c:pt idx="733">
                  <c:v>123.02153664399549</c:v>
                </c:pt>
                <c:pt idx="734">
                  <c:v>123.02178271560511</c:v>
                </c:pt>
                <c:pt idx="735">
                  <c:v>123.02202878350857</c:v>
                </c:pt>
                <c:pt idx="736">
                  <c:v>123.02227484770589</c:v>
                </c:pt>
                <c:pt idx="737">
                  <c:v>123.02252090819709</c:v>
                </c:pt>
                <c:pt idx="738">
                  <c:v>123.0227669649822</c:v>
                </c:pt>
                <c:pt idx="739">
                  <c:v>123.02301301806123</c:v>
                </c:pt>
                <c:pt idx="740">
                  <c:v>123.02325906743425</c:v>
                </c:pt>
                <c:pt idx="741">
                  <c:v>123.02350511310124</c:v>
                </c:pt>
                <c:pt idx="742">
                  <c:v>123.02375115506226</c:v>
                </c:pt>
                <c:pt idx="743">
                  <c:v>123.0239971933173</c:v>
                </c:pt>
                <c:pt idx="744">
                  <c:v>123.02424322786642</c:v>
                </c:pt>
                <c:pt idx="745">
                  <c:v>123.02448925870962</c:v>
                </c:pt>
                <c:pt idx="746">
                  <c:v>123.02473528584696</c:v>
                </c:pt>
                <c:pt idx="747">
                  <c:v>123.02498130927844</c:v>
                </c:pt>
                <c:pt idx="748">
                  <c:v>123.02522732900408</c:v>
                </c:pt>
                <c:pt idx="749">
                  <c:v>123.02547334502393</c:v>
                </c:pt>
                <c:pt idx="750">
                  <c:v>123.02571935733801</c:v>
                </c:pt>
                <c:pt idx="751">
                  <c:v>123.02596536594632</c:v>
                </c:pt>
                <c:pt idx="752">
                  <c:v>123.02621137084893</c:v>
                </c:pt>
                <c:pt idx="753">
                  <c:v>123.02645737204583</c:v>
                </c:pt>
                <c:pt idx="754">
                  <c:v>123.02670336953705</c:v>
                </c:pt>
                <c:pt idx="755">
                  <c:v>123.02694936332264</c:v>
                </c:pt>
                <c:pt idx="756">
                  <c:v>123.0271953534026</c:v>
                </c:pt>
                <c:pt idx="757">
                  <c:v>123.02744133977698</c:v>
                </c:pt>
                <c:pt idx="758">
                  <c:v>123.02768732244579</c:v>
                </c:pt>
                <c:pt idx="759">
                  <c:v>123.02793330140905</c:v>
                </c:pt>
                <c:pt idx="760">
                  <c:v>123.02817927666682</c:v>
                </c:pt>
                <c:pt idx="761">
                  <c:v>123.02842524821908</c:v>
                </c:pt>
                <c:pt idx="762">
                  <c:v>123.02867121606589</c:v>
                </c:pt>
                <c:pt idx="763">
                  <c:v>123.02891718020727</c:v>
                </c:pt>
                <c:pt idx="764">
                  <c:v>123.02916314064323</c:v>
                </c:pt>
                <c:pt idx="765">
                  <c:v>123.0294090973738</c:v>
                </c:pt>
                <c:pt idx="766">
                  <c:v>123.02965505039903</c:v>
                </c:pt>
                <c:pt idx="767">
                  <c:v>123.02990099971892</c:v>
                </c:pt>
                <c:pt idx="768">
                  <c:v>123.03014694533351</c:v>
                </c:pt>
                <c:pt idx="769">
                  <c:v>123.03039288724283</c:v>
                </c:pt>
                <c:pt idx="770">
                  <c:v>123.03063882544689</c:v>
                </c:pt>
                <c:pt idx="771">
                  <c:v>123.03088475994574</c:v>
                </c:pt>
                <c:pt idx="772">
                  <c:v>123.03113069073936</c:v>
                </c:pt>
                <c:pt idx="773">
                  <c:v>123.03137661782783</c:v>
                </c:pt>
                <c:pt idx="774">
                  <c:v>123.03162254121115</c:v>
                </c:pt>
                <c:pt idx="775">
                  <c:v>123.03186846088934</c:v>
                </c:pt>
                <c:pt idx="776">
                  <c:v>123.03211437686245</c:v>
                </c:pt>
                <c:pt idx="777">
                  <c:v>123.03236028913049</c:v>
                </c:pt>
                <c:pt idx="778">
                  <c:v>123.03260619769348</c:v>
                </c:pt>
                <c:pt idx="779">
                  <c:v>123.03285210255146</c:v>
                </c:pt>
                <c:pt idx="780">
                  <c:v>123.03309800370445</c:v>
                </c:pt>
                <c:pt idx="781">
                  <c:v>123.03334390115246</c:v>
                </c:pt>
                <c:pt idx="782">
                  <c:v>123.03358979489556</c:v>
                </c:pt>
                <c:pt idx="783">
                  <c:v>123.03383568493375</c:v>
                </c:pt>
                <c:pt idx="784">
                  <c:v>123.03408157126704</c:v>
                </c:pt>
                <c:pt idx="785">
                  <c:v>123.03432745389547</c:v>
                </c:pt>
                <c:pt idx="786">
                  <c:v>123.03457333281906</c:v>
                </c:pt>
                <c:pt idx="787">
                  <c:v>123.03481920803786</c:v>
                </c:pt>
                <c:pt idx="788">
                  <c:v>123.03506507955188</c:v>
                </c:pt>
                <c:pt idx="789">
                  <c:v>123.03531094736115</c:v>
                </c:pt>
                <c:pt idx="790">
                  <c:v>123.0355568114657</c:v>
                </c:pt>
                <c:pt idx="791">
                  <c:v>123.03580267186554</c:v>
                </c:pt>
                <c:pt idx="792">
                  <c:v>123.0360485285607</c:v>
                </c:pt>
                <c:pt idx="793">
                  <c:v>123.0362943815512</c:v>
                </c:pt>
                <c:pt idx="794">
                  <c:v>123.03654023083709</c:v>
                </c:pt>
                <c:pt idx="795">
                  <c:v>123.03678607641838</c:v>
                </c:pt>
                <c:pt idx="796">
                  <c:v>123.0370319182951</c:v>
                </c:pt>
                <c:pt idx="797">
                  <c:v>123.03727775646729</c:v>
                </c:pt>
                <c:pt idx="798">
                  <c:v>123.03752359093495</c:v>
                </c:pt>
                <c:pt idx="799">
                  <c:v>123.03776942169813</c:v>
                </c:pt>
                <c:pt idx="800">
                  <c:v>123.03801524875684</c:v>
                </c:pt>
                <c:pt idx="801">
                  <c:v>123.03826107211111</c:v>
                </c:pt>
                <c:pt idx="802">
                  <c:v>123.03850689176096</c:v>
                </c:pt>
                <c:pt idx="803">
                  <c:v>123.03875270770644</c:v>
                </c:pt>
                <c:pt idx="804">
                  <c:v>123.03899851994754</c:v>
                </c:pt>
                <c:pt idx="805">
                  <c:v>123.03924432848432</c:v>
                </c:pt>
                <c:pt idx="806">
                  <c:v>123.03949013331679</c:v>
                </c:pt>
                <c:pt idx="807">
                  <c:v>123.03973593444496</c:v>
                </c:pt>
                <c:pt idx="808">
                  <c:v>123.03998173186888</c:v>
                </c:pt>
                <c:pt idx="809">
                  <c:v>123.04022752558858</c:v>
                </c:pt>
                <c:pt idx="810">
                  <c:v>123.04047331560407</c:v>
                </c:pt>
                <c:pt idx="811">
                  <c:v>123.0407191019154</c:v>
                </c:pt>
                <c:pt idx="812">
                  <c:v>123.04096488452258</c:v>
                </c:pt>
                <c:pt idx="813">
                  <c:v>123.04121066342564</c:v>
                </c:pt>
                <c:pt idx="814">
                  <c:v>123.04145643862459</c:v>
                </c:pt>
                <c:pt idx="815">
                  <c:v>123.04170221011948</c:v>
                </c:pt>
                <c:pt idx="816">
                  <c:v>123.04194797791033</c:v>
                </c:pt>
                <c:pt idx="817">
                  <c:v>123.04219374199714</c:v>
                </c:pt>
                <c:pt idx="818">
                  <c:v>123.04243950237996</c:v>
                </c:pt>
                <c:pt idx="819">
                  <c:v>123.04268525905883</c:v>
                </c:pt>
                <c:pt idx="820">
                  <c:v>123.04293101203373</c:v>
                </c:pt>
                <c:pt idx="821">
                  <c:v>123.04317676130474</c:v>
                </c:pt>
                <c:pt idx="822">
                  <c:v>123.04342250687185</c:v>
                </c:pt>
                <c:pt idx="823">
                  <c:v>123.04366824873512</c:v>
                </c:pt>
                <c:pt idx="824">
                  <c:v>123.04391398689452</c:v>
                </c:pt>
                <c:pt idx="825">
                  <c:v>123.04415972135014</c:v>
                </c:pt>
                <c:pt idx="826">
                  <c:v>123.04440545210197</c:v>
                </c:pt>
                <c:pt idx="827">
                  <c:v>123.04465117915002</c:v>
                </c:pt>
                <c:pt idx="828">
                  <c:v>123.04489690249434</c:v>
                </c:pt>
                <c:pt idx="829">
                  <c:v>123.04514262213496</c:v>
                </c:pt>
                <c:pt idx="830">
                  <c:v>123.0453883380719</c:v>
                </c:pt>
                <c:pt idx="831">
                  <c:v>123.0456340503052</c:v>
                </c:pt>
                <c:pt idx="832">
                  <c:v>123.04587975883486</c:v>
                </c:pt>
                <c:pt idx="833">
                  <c:v>123.04612546366093</c:v>
                </c:pt>
                <c:pt idx="834">
                  <c:v>123.04637116478342</c:v>
                </c:pt>
                <c:pt idx="835">
                  <c:v>123.04661686220237</c:v>
                </c:pt>
                <c:pt idx="836">
                  <c:v>123.0468625559178</c:v>
                </c:pt>
                <c:pt idx="837">
                  <c:v>123.04710824592973</c:v>
                </c:pt>
                <c:pt idx="838">
                  <c:v>123.0473539322382</c:v>
                </c:pt>
                <c:pt idx="839">
                  <c:v>123.04759961484322</c:v>
                </c:pt>
                <c:pt idx="840">
                  <c:v>123.04784529374483</c:v>
                </c:pt>
                <c:pt idx="841">
                  <c:v>123.04809096894306</c:v>
                </c:pt>
                <c:pt idx="842">
                  <c:v>123.0483366404379</c:v>
                </c:pt>
                <c:pt idx="843">
                  <c:v>123.04858230822941</c:v>
                </c:pt>
                <c:pt idx="844">
                  <c:v>123.04882797231761</c:v>
                </c:pt>
                <c:pt idx="845">
                  <c:v>123.04907363270252</c:v>
                </c:pt>
                <c:pt idx="846">
                  <c:v>123.04931928938419</c:v>
                </c:pt>
                <c:pt idx="847">
                  <c:v>123.04956494236261</c:v>
                </c:pt>
                <c:pt idx="848">
                  <c:v>123.04981059163784</c:v>
                </c:pt>
                <c:pt idx="849">
                  <c:v>123.05005623720987</c:v>
                </c:pt>
                <c:pt idx="850">
                  <c:v>123.05030187907876</c:v>
                </c:pt>
                <c:pt idx="851">
                  <c:v>123.05054751724451</c:v>
                </c:pt>
                <c:pt idx="852">
                  <c:v>123.05079315170715</c:v>
                </c:pt>
                <c:pt idx="853">
                  <c:v>123.05103878246673</c:v>
                </c:pt>
                <c:pt idx="854">
                  <c:v>123.05128440952326</c:v>
                </c:pt>
                <c:pt idx="855">
                  <c:v>123.05153003287678</c:v>
                </c:pt>
                <c:pt idx="856">
                  <c:v>123.0517756525273</c:v>
                </c:pt>
                <c:pt idx="857">
                  <c:v>123.05202126847485</c:v>
                </c:pt>
                <c:pt idx="858">
                  <c:v>123.05226688071943</c:v>
                </c:pt>
                <c:pt idx="859">
                  <c:v>123.0525124892611</c:v>
                </c:pt>
                <c:pt idx="860">
                  <c:v>123.05275809409989</c:v>
                </c:pt>
                <c:pt idx="861">
                  <c:v>123.05300369523582</c:v>
                </c:pt>
                <c:pt idx="862">
                  <c:v>123.05324929266889</c:v>
                </c:pt>
                <c:pt idx="863">
                  <c:v>123.05349488639918</c:v>
                </c:pt>
                <c:pt idx="864">
                  <c:v>123.05374047642664</c:v>
                </c:pt>
                <c:pt idx="865">
                  <c:v>123.05398606275136</c:v>
                </c:pt>
                <c:pt idx="866">
                  <c:v>123.05423164537335</c:v>
                </c:pt>
                <c:pt idx="867">
                  <c:v>123.05447722429264</c:v>
                </c:pt>
                <c:pt idx="868">
                  <c:v>123.05472279950924</c:v>
                </c:pt>
                <c:pt idx="869">
                  <c:v>123.05496837102316</c:v>
                </c:pt>
                <c:pt idx="870">
                  <c:v>123.05521393883447</c:v>
                </c:pt>
                <c:pt idx="871">
                  <c:v>123.05545950294319</c:v>
                </c:pt>
                <c:pt idx="872">
                  <c:v>123.05570506334932</c:v>
                </c:pt>
                <c:pt idx="873">
                  <c:v>123.0559506200529</c:v>
                </c:pt>
                <c:pt idx="874">
                  <c:v>123.05619617305395</c:v>
                </c:pt>
                <c:pt idx="875">
                  <c:v>123.0564417223525</c:v>
                </c:pt>
                <c:pt idx="876">
                  <c:v>123.05668726794859</c:v>
                </c:pt>
                <c:pt idx="877">
                  <c:v>123.05693280984221</c:v>
                </c:pt>
                <c:pt idx="878">
                  <c:v>123.05717834803342</c:v>
                </c:pt>
                <c:pt idx="879">
                  <c:v>123.05742388252224</c:v>
                </c:pt>
                <c:pt idx="880">
                  <c:v>123.05766941330872</c:v>
                </c:pt>
                <c:pt idx="881">
                  <c:v>123.05791494039282</c:v>
                </c:pt>
                <c:pt idx="882">
                  <c:v>123.05816046377461</c:v>
                </c:pt>
                <c:pt idx="883">
                  <c:v>123.05840598345412</c:v>
                </c:pt>
                <c:pt idx="884">
                  <c:v>123.05865149943138</c:v>
                </c:pt>
                <c:pt idx="885">
                  <c:v>123.05889701170638</c:v>
                </c:pt>
                <c:pt idx="886">
                  <c:v>123.05914252027918</c:v>
                </c:pt>
                <c:pt idx="887">
                  <c:v>123.0593880251498</c:v>
                </c:pt>
                <c:pt idx="888">
                  <c:v>123.05963352631827</c:v>
                </c:pt>
                <c:pt idx="889">
                  <c:v>123.05987902378459</c:v>
                </c:pt>
                <c:pt idx="890">
                  <c:v>123.06012451754881</c:v>
                </c:pt>
                <c:pt idx="891">
                  <c:v>123.06037000761097</c:v>
                </c:pt>
                <c:pt idx="892">
                  <c:v>123.06061549397106</c:v>
                </c:pt>
                <c:pt idx="893">
                  <c:v>123.06086097662912</c:v>
                </c:pt>
                <c:pt idx="894">
                  <c:v>123.06110645558519</c:v>
                </c:pt>
                <c:pt idx="895">
                  <c:v>123.06135193083928</c:v>
                </c:pt>
                <c:pt idx="896">
                  <c:v>123.06159740239141</c:v>
                </c:pt>
                <c:pt idx="897">
                  <c:v>123.06184287024163</c:v>
                </c:pt>
                <c:pt idx="898">
                  <c:v>123.06208833438998</c:v>
                </c:pt>
                <c:pt idx="899">
                  <c:v>123.06233379483643</c:v>
                </c:pt>
                <c:pt idx="900">
                  <c:v>123.06257925158104</c:v>
                </c:pt>
                <c:pt idx="901">
                  <c:v>123.06282470462385</c:v>
                </c:pt>
                <c:pt idx="902">
                  <c:v>123.06307015396486</c:v>
                </c:pt>
                <c:pt idx="903">
                  <c:v>123.06331559960411</c:v>
                </c:pt>
                <c:pt idx="904">
                  <c:v>123.0635610415416</c:v>
                </c:pt>
                <c:pt idx="905">
                  <c:v>123.0638064797774</c:v>
                </c:pt>
                <c:pt idx="906">
                  <c:v>123.06405191431151</c:v>
                </c:pt>
                <c:pt idx="907">
                  <c:v>123.06429734514396</c:v>
                </c:pt>
                <c:pt idx="908">
                  <c:v>123.06454277227476</c:v>
                </c:pt>
                <c:pt idx="909">
                  <c:v>123.06478819570398</c:v>
                </c:pt>
                <c:pt idx="910">
                  <c:v>123.0650336154316</c:v>
                </c:pt>
                <c:pt idx="911">
                  <c:v>123.06527903145768</c:v>
                </c:pt>
                <c:pt idx="912">
                  <c:v>123.06552444378224</c:v>
                </c:pt>
                <c:pt idx="913">
                  <c:v>123.06576985240527</c:v>
                </c:pt>
                <c:pt idx="914">
                  <c:v>123.06601525732685</c:v>
                </c:pt>
                <c:pt idx="915">
                  <c:v>123.06626065854697</c:v>
                </c:pt>
                <c:pt idx="916">
                  <c:v>123.06650605606566</c:v>
                </c:pt>
                <c:pt idx="917">
                  <c:v>123.06675144988297</c:v>
                </c:pt>
                <c:pt idx="918">
                  <c:v>123.06699683999889</c:v>
                </c:pt>
                <c:pt idx="919">
                  <c:v>123.06724222641348</c:v>
                </c:pt>
                <c:pt idx="920">
                  <c:v>123.06748760912674</c:v>
                </c:pt>
                <c:pt idx="921">
                  <c:v>123.06773298813872</c:v>
                </c:pt>
                <c:pt idx="922">
                  <c:v>123.06797836344943</c:v>
                </c:pt>
                <c:pt idx="923">
                  <c:v>123.06822373505889</c:v>
                </c:pt>
                <c:pt idx="924">
                  <c:v>123.06846910296716</c:v>
                </c:pt>
                <c:pt idx="925">
                  <c:v>123.06871446717422</c:v>
                </c:pt>
                <c:pt idx="926">
                  <c:v>123.06895982768013</c:v>
                </c:pt>
                <c:pt idx="927">
                  <c:v>123.0692051844849</c:v>
                </c:pt>
                <c:pt idx="928">
                  <c:v>123.06945053758857</c:v>
                </c:pt>
                <c:pt idx="929">
                  <c:v>123.06969588699114</c:v>
                </c:pt>
                <c:pt idx="930">
                  <c:v>123.06994123269267</c:v>
                </c:pt>
                <c:pt idx="931">
                  <c:v>123.07018657469317</c:v>
                </c:pt>
                <c:pt idx="932">
                  <c:v>123.07043191299266</c:v>
                </c:pt>
                <c:pt idx="933">
                  <c:v>123.07067724759119</c:v>
                </c:pt>
                <c:pt idx="934">
                  <c:v>123.07092257848875</c:v>
                </c:pt>
                <c:pt idx="935">
                  <c:v>123.07116790568539</c:v>
                </c:pt>
                <c:pt idx="936">
                  <c:v>123.07141322918112</c:v>
                </c:pt>
                <c:pt idx="937">
                  <c:v>123.07165854897599</c:v>
                </c:pt>
                <c:pt idx="938">
                  <c:v>123.07190386507001</c:v>
                </c:pt>
                <c:pt idx="939">
                  <c:v>123.07214917746322</c:v>
                </c:pt>
                <c:pt idx="940">
                  <c:v>123.07239448615562</c:v>
                </c:pt>
                <c:pt idx="941">
                  <c:v>123.07263979114725</c:v>
                </c:pt>
                <c:pt idx="942">
                  <c:v>123.07288509243814</c:v>
                </c:pt>
                <c:pt idx="943">
                  <c:v>123.07313039002834</c:v>
                </c:pt>
                <c:pt idx="944">
                  <c:v>123.07337568391783</c:v>
                </c:pt>
                <c:pt idx="945">
                  <c:v>123.07362097410666</c:v>
                </c:pt>
                <c:pt idx="946">
                  <c:v>123.07386626059485</c:v>
                </c:pt>
                <c:pt idx="947">
                  <c:v>123.07411154338243</c:v>
                </c:pt>
                <c:pt idx="948">
                  <c:v>123.07435682246944</c:v>
                </c:pt>
                <c:pt idx="949">
                  <c:v>123.07460209785589</c:v>
                </c:pt>
                <c:pt idx="950">
                  <c:v>123.0748473695418</c:v>
                </c:pt>
                <c:pt idx="951">
                  <c:v>123.07509263752721</c:v>
                </c:pt>
                <c:pt idx="952">
                  <c:v>123.07533790181213</c:v>
                </c:pt>
                <c:pt idx="953">
                  <c:v>123.07558316239661</c:v>
                </c:pt>
                <c:pt idx="954">
                  <c:v>123.07582841928065</c:v>
                </c:pt>
                <c:pt idx="955">
                  <c:v>123.07607367246432</c:v>
                </c:pt>
                <c:pt idx="956">
                  <c:v>123.07631892194759</c:v>
                </c:pt>
                <c:pt idx="957">
                  <c:v>123.07656416773052</c:v>
                </c:pt>
                <c:pt idx="958">
                  <c:v>123.07680940981314</c:v>
                </c:pt>
                <c:pt idx="959">
                  <c:v>123.07705464819544</c:v>
                </c:pt>
                <c:pt idx="960">
                  <c:v>123.0772998828775</c:v>
                </c:pt>
                <c:pt idx="961">
                  <c:v>123.0775451138593</c:v>
                </c:pt>
                <c:pt idx="962">
                  <c:v>123.07779034114088</c:v>
                </c:pt>
                <c:pt idx="963">
                  <c:v>123.07803556472227</c:v>
                </c:pt>
                <c:pt idx="964">
                  <c:v>123.07828078460351</c:v>
                </c:pt>
                <c:pt idx="965">
                  <c:v>123.07852600078459</c:v>
                </c:pt>
                <c:pt idx="966">
                  <c:v>123.07877121326558</c:v>
                </c:pt>
                <c:pt idx="967">
                  <c:v>123.07901642204648</c:v>
                </c:pt>
                <c:pt idx="968">
                  <c:v>123.07926162712731</c:v>
                </c:pt>
                <c:pt idx="969">
                  <c:v>123.07950682850812</c:v>
                </c:pt>
                <c:pt idx="970">
                  <c:v>123.07975202618891</c:v>
                </c:pt>
                <c:pt idx="971">
                  <c:v>123.07999722016973</c:v>
                </c:pt>
                <c:pt idx="972">
                  <c:v>123.08024241045059</c:v>
                </c:pt>
                <c:pt idx="973">
                  <c:v>123.08048759703152</c:v>
                </c:pt>
                <c:pt idx="974">
                  <c:v>123.08073277991255</c:v>
                </c:pt>
                <c:pt idx="975">
                  <c:v>123.08097795909372</c:v>
                </c:pt>
                <c:pt idx="976">
                  <c:v>123.08122313457503</c:v>
                </c:pt>
                <c:pt idx="977">
                  <c:v>123.08146830635651</c:v>
                </c:pt>
                <c:pt idx="978">
                  <c:v>123.08171347443819</c:v>
                </c:pt>
                <c:pt idx="979">
                  <c:v>123.08195863882013</c:v>
                </c:pt>
                <c:pt idx="980">
                  <c:v>123.08220379950228</c:v>
                </c:pt>
                <c:pt idx="981">
                  <c:v>123.08244895648474</c:v>
                </c:pt>
                <c:pt idx="982">
                  <c:v>123.0826941097675</c:v>
                </c:pt>
                <c:pt idx="983">
                  <c:v>123.0829392593506</c:v>
                </c:pt>
                <c:pt idx="984">
                  <c:v>123.08318440523406</c:v>
                </c:pt>
                <c:pt idx="985">
                  <c:v>123.08342954741791</c:v>
                </c:pt>
                <c:pt idx="986">
                  <c:v>123.08367468590215</c:v>
                </c:pt>
                <c:pt idx="987">
                  <c:v>123.08391982068686</c:v>
                </c:pt>
                <c:pt idx="988">
                  <c:v>123.08416495177202</c:v>
                </c:pt>
                <c:pt idx="989">
                  <c:v>123.08441007915769</c:v>
                </c:pt>
                <c:pt idx="990">
                  <c:v>123.08465520284385</c:v>
                </c:pt>
                <c:pt idx="991">
                  <c:v>123.08490032283058</c:v>
                </c:pt>
                <c:pt idx="992">
                  <c:v>123.08514543911785</c:v>
                </c:pt>
                <c:pt idx="993">
                  <c:v>123.08539055170574</c:v>
                </c:pt>
                <c:pt idx="994">
                  <c:v>123.08563566059425</c:v>
                </c:pt>
                <c:pt idx="995">
                  <c:v>123.08588076578341</c:v>
                </c:pt>
                <c:pt idx="996">
                  <c:v>123.08612586727325</c:v>
                </c:pt>
                <c:pt idx="997">
                  <c:v>123.08637096506378</c:v>
                </c:pt>
                <c:pt idx="998">
                  <c:v>123.08661605915505</c:v>
                </c:pt>
                <c:pt idx="999">
                  <c:v>123.08686114954708</c:v>
                </c:pt>
                <c:pt idx="1000">
                  <c:v>123.08710623623986</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Calculs!$AG$4:$AG$1004</c:f>
              <c:numCache>
                <c:formatCode>0.00</c:formatCode>
                <c:ptCount val="1001"/>
                <c:pt idx="0">
                  <c:v>0</c:v>
                </c:pt>
                <c:pt idx="1">
                  <c:v>0</c:v>
                </c:pt>
                <c:pt idx="2">
                  <c:v>19.294288350061773</c:v>
                </c:pt>
                <c:pt idx="3">
                  <c:v>38.609464576914064</c:v>
                </c:pt>
                <c:pt idx="4">
                  <c:v>57.940441731439073</c:v>
                </c:pt>
                <c:pt idx="5">
                  <c:v>77.292668169386374</c:v>
                </c:pt>
                <c:pt idx="6">
                  <c:v>86.885779374006432</c:v>
                </c:pt>
                <c:pt idx="7">
                  <c:v>86.702083782819699</c:v>
                </c:pt>
                <c:pt idx="8">
                  <c:v>86.517459104215945</c:v>
                </c:pt>
                <c:pt idx="9">
                  <c:v>86.33190877169946</c:v>
                </c:pt>
                <c:pt idx="10">
                  <c:v>86.145436253638877</c:v>
                </c:pt>
                <c:pt idx="11">
                  <c:v>85.958045052987416</c:v>
                </c:pt>
                <c:pt idx="12">
                  <c:v>85.769738707000258</c:v>
                </c:pt>
                <c:pt idx="13">
                  <c:v>85.580520786948881</c:v>
                </c:pt>
                <c:pt idx="14">
                  <c:v>85.390394897832337</c:v>
                </c:pt>
                <c:pt idx="15">
                  <c:v>85.199364678085942</c:v>
                </c:pt>
                <c:pt idx="16">
                  <c:v>85.00743379928673</c:v>
                </c:pt>
                <c:pt idx="17">
                  <c:v>84.814605965856231</c:v>
                </c:pt>
                <c:pt idx="18">
                  <c:v>84.620884914760779</c:v>
                </c:pt>
                <c:pt idx="19">
                  <c:v>84.426274415208496</c:v>
                </c:pt>
                <c:pt idx="20">
                  <c:v>84.230778268344153</c:v>
                </c:pt>
                <c:pt idx="21">
                  <c:v>84.034400306941137</c:v>
                </c:pt>
                <c:pt idx="22">
                  <c:v>83.837144395090675</c:v>
                </c:pt>
                <c:pt idx="23">
                  <c:v>83.639014427888952</c:v>
                </c:pt>
                <c:pt idx="24">
                  <c:v>83.440014331121176</c:v>
                </c:pt>
                <c:pt idx="25">
                  <c:v>83.24014806094371</c:v>
                </c:pt>
                <c:pt idx="26">
                  <c:v>83.039419603563346</c:v>
                </c:pt>
                <c:pt idx="27">
                  <c:v>82.837832974914548</c:v>
                </c:pt>
                <c:pt idx="28">
                  <c:v>82.635392220334154</c:v>
                </c:pt>
                <c:pt idx="29">
                  <c:v>82.432101414233941</c:v>
                </c:pt>
                <c:pt idx="30">
                  <c:v>82.227964659770862</c:v>
                </c:pt>
                <c:pt idx="31">
                  <c:v>82.022986088515154</c:v>
                </c:pt>
                <c:pt idx="32">
                  <c:v>81.817169860116451</c:v>
                </c:pt>
                <c:pt idx="33">
                  <c:v>81.610520161967401</c:v>
                </c:pt>
                <c:pt idx="34">
                  <c:v>81.403041208865787</c:v>
                </c:pt>
                <c:pt idx="35">
                  <c:v>81.194737242674293</c:v>
                </c:pt>
                <c:pt idx="36">
                  <c:v>80.986666785372464</c:v>
                </c:pt>
                <c:pt idx="37">
                  <c:v>80.777771775670047</c:v>
                </c:pt>
                <c:pt idx="38">
                  <c:v>80.568041967852309</c:v>
                </c:pt>
                <c:pt idx="39">
                  <c:v>80.357482840560664</c:v>
                </c:pt>
                <c:pt idx="40">
                  <c:v>80.146099809898843</c:v>
                </c:pt>
                <c:pt idx="41">
                  <c:v>79.933898238042929</c:v>
                </c:pt>
                <c:pt idx="42">
                  <c:v>79.720883440726851</c:v>
                </c:pt>
                <c:pt idx="43">
                  <c:v>79.507060693769091</c:v>
                </c:pt>
                <c:pt idx="44">
                  <c:v>79.292435238778424</c:v>
                </c:pt>
                <c:pt idx="45">
                  <c:v>79.077012288153796</c:v>
                </c:pt>
                <c:pt idx="46">
                  <c:v>78.860797029475009</c:v>
                </c:pt>
                <c:pt idx="47">
                  <c:v>78.643794629365473</c:v>
                </c:pt>
                <c:pt idx="48">
                  <c:v>78.426010236896616</c:v>
                </c:pt>
                <c:pt idx="49">
                  <c:v>78.207448986591402</c:v>
                </c:pt>
                <c:pt idx="50">
                  <c:v>77.988116001078311</c:v>
                </c:pt>
                <c:pt idx="51">
                  <c:v>77.81949378389632</c:v>
                </c:pt>
                <c:pt idx="52">
                  <c:v>77.701660094921337</c:v>
                </c:pt>
                <c:pt idx="53">
                  <c:v>77.58316820384681</c:v>
                </c:pt>
                <c:pt idx="54">
                  <c:v>77.46402064807144</c:v>
                </c:pt>
                <c:pt idx="55">
                  <c:v>77.344219965069357</c:v>
                </c:pt>
                <c:pt idx="56">
                  <c:v>77.223768693725063</c:v>
                </c:pt>
                <c:pt idx="57">
                  <c:v>77.102669375536792</c:v>
                </c:pt>
                <c:pt idx="58">
                  <c:v>76.980924555702643</c:v>
                </c:pt>
                <c:pt idx="59">
                  <c:v>76.858536784100494</c:v>
                </c:pt>
                <c:pt idx="60">
                  <c:v>76.735508616173149</c:v>
                </c:pt>
                <c:pt idx="61">
                  <c:v>76.611842613726864</c:v>
                </c:pt>
                <c:pt idx="62">
                  <c:v>76.487541345652602</c:v>
                </c:pt>
                <c:pt idx="63">
                  <c:v>76.362607388576563</c:v>
                </c:pt>
                <c:pt idx="64">
                  <c:v>76.237043327446585</c:v>
                </c:pt>
                <c:pt idx="65">
                  <c:v>76.110851756060669</c:v>
                </c:pt>
                <c:pt idx="66">
                  <c:v>75.984035277542134</c:v>
                </c:pt>
                <c:pt idx="67">
                  <c:v>75.856596504766856</c:v>
                </c:pt>
                <c:pt idx="68">
                  <c:v>75.728538060745734</c:v>
                </c:pt>
                <c:pt idx="69">
                  <c:v>75.59986257896729</c:v>
                </c:pt>
                <c:pt idx="70">
                  <c:v>75.470572703702643</c:v>
                </c:pt>
                <c:pt idx="71">
                  <c:v>75.340671090276828</c:v>
                </c:pt>
                <c:pt idx="72">
                  <c:v>75.210160405308656</c:v>
                </c:pt>
                <c:pt idx="73">
                  <c:v>75.079043326921692</c:v>
                </c:pt>
                <c:pt idx="74">
                  <c:v>74.947322544928781</c:v>
                </c:pt>
                <c:pt idx="75">
                  <c:v>74.815000760991921</c:v>
                </c:pt>
                <c:pt idx="76">
                  <c:v>74.682080688759669</c:v>
                </c:pt>
                <c:pt idx="77">
                  <c:v>74.548565053983268</c:v>
                </c:pt>
                <c:pt idx="78">
                  <c:v>74.414456594613611</c:v>
                </c:pt>
                <c:pt idx="79">
                  <c:v>74.279758060879985</c:v>
                </c:pt>
                <c:pt idx="80">
                  <c:v>74.144472215352138</c:v>
                </c:pt>
                <c:pt idx="81">
                  <c:v>74.008601832986812</c:v>
                </c:pt>
                <c:pt idx="82">
                  <c:v>73.872149701159671</c:v>
                </c:pt>
                <c:pt idx="83">
                  <c:v>73.735118619683789</c:v>
                </c:pt>
                <c:pt idx="84">
                  <c:v>73.597511400815534</c:v>
                </c:pt>
                <c:pt idx="85">
                  <c:v>73.459330869248674</c:v>
                </c:pt>
                <c:pt idx="86">
                  <c:v>73.320579862097489</c:v>
                </c:pt>
                <c:pt idx="87">
                  <c:v>73.181261228869658</c:v>
                </c:pt>
                <c:pt idx="88">
                  <c:v>73.041377831429344</c:v>
                </c:pt>
                <c:pt idx="89">
                  <c:v>72.900932543951512</c:v>
                </c:pt>
                <c:pt idx="90">
                  <c:v>72.75992825286751</c:v>
                </c:pt>
                <c:pt idx="91">
                  <c:v>72.618367856803047</c:v>
                </c:pt>
                <c:pt idx="92">
                  <c:v>72.47625426650832</c:v>
                </c:pt>
                <c:pt idx="93">
                  <c:v>72.333590404781361</c:v>
                </c:pt>
                <c:pt idx="94">
                  <c:v>72.190379206384904</c:v>
                </c:pt>
                <c:pt idx="95">
                  <c:v>72.046623617956669</c:v>
                </c:pt>
                <c:pt idx="96">
                  <c:v>71.902326597914211</c:v>
                </c:pt>
                <c:pt idx="97">
                  <c:v>71.757491116353904</c:v>
                </c:pt>
                <c:pt idx="98">
                  <c:v>71.612120154945075</c:v>
                </c:pt>
                <c:pt idx="99">
                  <c:v>71.466216706818855</c:v>
                </c:pt>
                <c:pt idx="100">
                  <c:v>71.319783776452795</c:v>
                </c:pt>
                <c:pt idx="101">
                  <c:v>71.149100184215726</c:v>
                </c:pt>
                <c:pt idx="102">
                  <c:v>70.954145970633704</c:v>
                </c:pt>
                <c:pt idx="103">
                  <c:v>70.758645922923634</c:v>
                </c:pt>
                <c:pt idx="104">
                  <c:v>70.562604202834066</c:v>
                </c:pt>
                <c:pt idx="105">
                  <c:v>70.366024980376807</c:v>
                </c:pt>
                <c:pt idx="106">
                  <c:v>70.168912433607872</c:v>
                </c:pt>
                <c:pt idx="107">
                  <c:v>69.971270748405729</c:v>
                </c:pt>
                <c:pt idx="108">
                  <c:v>69.773104118246621</c:v>
                </c:pt>
                <c:pt idx="109">
                  <c:v>69.57441674397748</c:v>
                </c:pt>
                <c:pt idx="110">
                  <c:v>69.375212833586289</c:v>
                </c:pt>
                <c:pt idx="111">
                  <c:v>69.175496601970465</c:v>
                </c:pt>
                <c:pt idx="112">
                  <c:v>68.975272270702959</c:v>
                </c:pt>
                <c:pt idx="113">
                  <c:v>68.77454406779664</c:v>
                </c:pt>
                <c:pt idx="114">
                  <c:v>68.573316227466947</c:v>
                </c:pt>
                <c:pt idx="115">
                  <c:v>68.37159298989279</c:v>
                </c:pt>
                <c:pt idx="116">
                  <c:v>68.169378600976188</c:v>
                </c:pt>
                <c:pt idx="117">
                  <c:v>67.966677312100373</c:v>
                </c:pt>
                <c:pt idx="118">
                  <c:v>67.763493379886754</c:v>
                </c:pt>
                <c:pt idx="119">
                  <c:v>67.559831065950831</c:v>
                </c:pt>
                <c:pt idx="120">
                  <c:v>67.355694636657006</c:v>
                </c:pt>
                <c:pt idx="121">
                  <c:v>67.151088362872571</c:v>
                </c:pt>
                <c:pt idx="122">
                  <c:v>66.946016519720899</c:v>
                </c:pt>
                <c:pt idx="123">
                  <c:v>66.740483386333892</c:v>
                </c:pt>
                <c:pt idx="124">
                  <c:v>66.534493245603826</c:v>
                </c:pt>
                <c:pt idx="125">
                  <c:v>66.328050383934723</c:v>
                </c:pt>
                <c:pt idx="126">
                  <c:v>66.121159090993274</c:v>
                </c:pt>
                <c:pt idx="127">
                  <c:v>65.91382365945941</c:v>
                </c:pt>
                <c:pt idx="128">
                  <c:v>65.706048384776565</c:v>
                </c:pt>
                <c:pt idx="129">
                  <c:v>65.497837564901729</c:v>
                </c:pt>
                <c:pt idx="130">
                  <c:v>65.28919550005547</c:v>
                </c:pt>
                <c:pt idx="131">
                  <c:v>65.080126492471805</c:v>
                </c:pt>
                <c:pt idx="132">
                  <c:v>64.870634846148093</c:v>
                </c:pt>
                <c:pt idx="133">
                  <c:v>64.660724866595061</c:v>
                </c:pt>
                <c:pt idx="134">
                  <c:v>64.450400860586839</c:v>
                </c:pt>
                <c:pt idx="135">
                  <c:v>64.239667135911333</c:v>
                </c:pt>
                <c:pt idx="136">
                  <c:v>64.028528001120804</c:v>
                </c:pt>
                <c:pt idx="137">
                  <c:v>63.816987765282676</c:v>
                </c:pt>
                <c:pt idx="138">
                  <c:v>63.605050737730885</c:v>
                </c:pt>
                <c:pt idx="139">
                  <c:v>63.392721227817376</c:v>
                </c:pt>
                <c:pt idx="140">
                  <c:v>63.180003544664395</c:v>
                </c:pt>
                <c:pt idx="141">
                  <c:v>62.966901996917045</c:v>
                </c:pt>
                <c:pt idx="142">
                  <c:v>62.75342089249655</c:v>
                </c:pt>
                <c:pt idx="143">
                  <c:v>62.539564538354</c:v>
                </c:pt>
                <c:pt idx="144">
                  <c:v>62.325337240224968</c:v>
                </c:pt>
                <c:pt idx="145">
                  <c:v>62.110743302384556</c:v>
                </c:pt>
                <c:pt idx="146">
                  <c:v>61.895787027403443</c:v>
                </c:pt>
                <c:pt idx="147">
                  <c:v>61.680472715904493</c:v>
                </c:pt>
                <c:pt idx="148">
                  <c:v>61.464804666320425</c:v>
                </c:pt>
                <c:pt idx="149">
                  <c:v>61.248787174652151</c:v>
                </c:pt>
                <c:pt idx="150">
                  <c:v>61.03242453422807</c:v>
                </c:pt>
                <c:pt idx="151">
                  <c:v>60.823788108494988</c:v>
                </c:pt>
                <c:pt idx="152">
                  <c:v>60.62288616660728</c:v>
                </c:pt>
                <c:pt idx="153">
                  <c:v>60.421653547075323</c:v>
                </c:pt>
                <c:pt idx="154">
                  <c:v>60.220094178090108</c:v>
                </c:pt>
                <c:pt idx="155">
                  <c:v>60.018211985668529</c:v>
                </c:pt>
                <c:pt idx="156">
                  <c:v>59.816010893441138</c:v>
                </c:pt>
                <c:pt idx="157">
                  <c:v>59.613494822440302</c:v>
                </c:pt>
                <c:pt idx="158">
                  <c:v>59.410667690889625</c:v>
                </c:pt>
                <c:pt idx="159">
                  <c:v>59.207533413994</c:v>
                </c:pt>
                <c:pt idx="160">
                  <c:v>59.004095903730885</c:v>
                </c:pt>
                <c:pt idx="161">
                  <c:v>58.800359068642365</c:v>
                </c:pt>
                <c:pt idx="162">
                  <c:v>58.596326813628217</c:v>
                </c:pt>
                <c:pt idx="163">
                  <c:v>58.392003039740189</c:v>
                </c:pt>
                <c:pt idx="164">
                  <c:v>58.187391643977037</c:v>
                </c:pt>
                <c:pt idx="165">
                  <c:v>57.98249651908089</c:v>
                </c:pt>
                <c:pt idx="166">
                  <c:v>57.777321553334588</c:v>
                </c:pt>
                <c:pt idx="167">
                  <c:v>57.57187063036011</c:v>
                </c:pt>
                <c:pt idx="168">
                  <c:v>57.366147628918306</c:v>
                </c:pt>
                <c:pt idx="169">
                  <c:v>57.160156422709541</c:v>
                </c:pt>
                <c:pt idx="170">
                  <c:v>56.95390088017578</c:v>
                </c:pt>
                <c:pt idx="171">
                  <c:v>56.747384864303655</c:v>
                </c:pt>
                <c:pt idx="172">
                  <c:v>56.540612232428927</c:v>
                </c:pt>
                <c:pt idx="173">
                  <c:v>56.333586836042116</c:v>
                </c:pt>
                <c:pt idx="174">
                  <c:v>56.126312520595363</c:v>
                </c:pt>
                <c:pt idx="175">
                  <c:v>55.918793125310607</c:v>
                </c:pt>
                <c:pt idx="176">
                  <c:v>55.711032482989083</c:v>
                </c:pt>
                <c:pt idx="177">
                  <c:v>55.503034419822114</c:v>
                </c:pt>
                <c:pt idx="178">
                  <c:v>55.294802755203136</c:v>
                </c:pt>
                <c:pt idx="179">
                  <c:v>55.086341301541339</c:v>
                </c:pt>
                <c:pt idx="180">
                  <c:v>54.877653864076329</c:v>
                </c:pt>
                <c:pt idx="181">
                  <c:v>54.668744240694451</c:v>
                </c:pt>
                <c:pt idx="182">
                  <c:v>54.459616221746295</c:v>
                </c:pt>
                <c:pt idx="183">
                  <c:v>54.250273589865898</c:v>
                </c:pt>
                <c:pt idx="184">
                  <c:v>54.040720119791004</c:v>
                </c:pt>
                <c:pt idx="185">
                  <c:v>53.830959578184952</c:v>
                </c:pt>
                <c:pt idx="186">
                  <c:v>53.620995723460176</c:v>
                </c:pt>
                <c:pt idx="187">
                  <c:v>53.410832305602852</c:v>
                </c:pt>
                <c:pt idx="188">
                  <c:v>53.200473065999191</c:v>
                </c:pt>
                <c:pt idx="189">
                  <c:v>52.989921737263273</c:v>
                </c:pt>
                <c:pt idx="190">
                  <c:v>52.779182043066285</c:v>
                </c:pt>
                <c:pt idx="191">
                  <c:v>52.568257697967304</c:v>
                </c:pt>
                <c:pt idx="192">
                  <c:v>52.357152407245557</c:v>
                </c:pt>
                <c:pt idx="193">
                  <c:v>52.145869866734429</c:v>
                </c:pt>
                <c:pt idx="194">
                  <c:v>51.934413762656632</c:v>
                </c:pt>
                <c:pt idx="195">
                  <c:v>51.722787771461327</c:v>
                </c:pt>
                <c:pt idx="196">
                  <c:v>51.510995559662554</c:v>
                </c:pt>
                <c:pt idx="197">
                  <c:v>51.299040783679402</c:v>
                </c:pt>
                <c:pt idx="198">
                  <c:v>51.086927089677552</c:v>
                </c:pt>
                <c:pt idx="199">
                  <c:v>50.874658113412707</c:v>
                </c:pt>
                <c:pt idx="200">
                  <c:v>50.662237480075369</c:v>
                </c:pt>
                <c:pt idx="201">
                  <c:v>50.449668804137318</c:v>
                </c:pt>
                <c:pt idx="202">
                  <c:v>50.236955689199739</c:v>
                </c:pt>
                <c:pt idx="203">
                  <c:v>50.024101727843004</c:v>
                </c:pt>
                <c:pt idx="204">
                  <c:v>49.811110501477913</c:v>
                </c:pt>
                <c:pt idx="205">
                  <c:v>49.597985580198781</c:v>
                </c:pt>
                <c:pt idx="206">
                  <c:v>49.384730522638037</c:v>
                </c:pt>
                <c:pt idx="207">
                  <c:v>49.171348875822517</c:v>
                </c:pt>
                <c:pt idx="208">
                  <c:v>48.957844175031475</c:v>
                </c:pt>
                <c:pt idx="209">
                  <c:v>48.744219943656105</c:v>
                </c:pt>
                <c:pt idx="210">
                  <c:v>48.530479693060897</c:v>
                </c:pt>
                <c:pt idx="211">
                  <c:v>48.316626922446538</c:v>
                </c:pt>
                <c:pt idx="212">
                  <c:v>48.102665118714548</c:v>
                </c:pt>
                <c:pt idx="213">
                  <c:v>47.888597756333681</c:v>
                </c:pt>
                <c:pt idx="214">
                  <c:v>47.674428297207776</c:v>
                </c:pt>
                <c:pt idx="215">
                  <c:v>47.460160190545537</c:v>
                </c:pt>
                <c:pt idx="216">
                  <c:v>47.245796872731901</c:v>
                </c:pt>
                <c:pt idx="217">
                  <c:v>47.031341767201035</c:v>
                </c:pt>
                <c:pt idx="218">
                  <c:v>46.816798284311261</c:v>
                </c:pt>
                <c:pt idx="219">
                  <c:v>46.602169821221352</c:v>
                </c:pt>
                <c:pt idx="220">
                  <c:v>46.387459761768838</c:v>
                </c:pt>
                <c:pt idx="221">
                  <c:v>46.172671476349748</c:v>
                </c:pt>
                <c:pt idx="222">
                  <c:v>45.957808321800414</c:v>
                </c:pt>
                <c:pt idx="223">
                  <c:v>45.742873641280497</c:v>
                </c:pt>
                <c:pt idx="224">
                  <c:v>45.527870764158159</c:v>
                </c:pt>
                <c:pt idx="225">
                  <c:v>45.312803005896733</c:v>
                </c:pt>
                <c:pt idx="226">
                  <c:v>45.097673667943113</c:v>
                </c:pt>
                <c:pt idx="227">
                  <c:v>44.882486037617937</c:v>
                </c:pt>
                <c:pt idx="228">
                  <c:v>44.667243388007371</c:v>
                </c:pt>
                <c:pt idx="229">
                  <c:v>44.451948977856674</c:v>
                </c:pt>
                <c:pt idx="230">
                  <c:v>44.2366060514655</c:v>
                </c:pt>
                <c:pt idx="231">
                  <c:v>44.021217838584796</c:v>
                </c:pt>
                <c:pt idx="232">
                  <c:v>43.805787554315565</c:v>
                </c:pt>
                <c:pt idx="233">
                  <c:v>43.590318399009185</c:v>
                </c:pt>
                <c:pt idx="234">
                  <c:v>43.3748135581695</c:v>
                </c:pt>
                <c:pt idx="235">
                  <c:v>43.159276202356693</c:v>
                </c:pt>
                <c:pt idx="236">
                  <c:v>42.943709487092661</c:v>
                </c:pt>
                <c:pt idx="237">
                  <c:v>42.728116552768356</c:v>
                </c:pt>
                <c:pt idx="238">
                  <c:v>42.512500524552529</c:v>
                </c:pt>
                <c:pt idx="239">
                  <c:v>42.296864512302434</c:v>
                </c:pt>
                <c:pt idx="240">
                  <c:v>42.08121161047611</c:v>
                </c:pt>
                <c:pt idx="241">
                  <c:v>41.865544898046274</c:v>
                </c:pt>
                <c:pt idx="242">
                  <c:v>41.649867438416059</c:v>
                </c:pt>
                <c:pt idx="243">
                  <c:v>41.434182279336326</c:v>
                </c:pt>
                <c:pt idx="244">
                  <c:v>41.218492452824719</c:v>
                </c:pt>
                <c:pt idx="245">
                  <c:v>41.002800975086302</c:v>
                </c:pt>
                <c:pt idx="246">
                  <c:v>40.787110846435972</c:v>
                </c:pt>
                <c:pt idx="247">
                  <c:v>40.571425051222576</c:v>
                </c:pt>
                <c:pt idx="248">
                  <c:v>40.355746557754436</c:v>
                </c:pt>
                <c:pt idx="249">
                  <c:v>40.140078318226884</c:v>
                </c:pt>
                <c:pt idx="250">
                  <c:v>39.924423268651175</c:v>
                </c:pt>
                <c:pt idx="251">
                  <c:v>39.674046055143698</c:v>
                </c:pt>
                <c:pt idx="252">
                  <c:v>39.388960744437071</c:v>
                </c:pt>
                <c:pt idx="253">
                  <c:v>39.10394162776506</c:v>
                </c:pt>
                <c:pt idx="254">
                  <c:v>38.818992726638299</c:v>
                </c:pt>
                <c:pt idx="255">
                  <c:v>38.534118034263372</c:v>
                </c:pt>
                <c:pt idx="256">
                  <c:v>38.249321515462825</c:v>
                </c:pt>
                <c:pt idx="257">
                  <c:v>37.964607106598109</c:v>
                </c:pt>
                <c:pt idx="258">
                  <c:v>37.679978715495572</c:v>
                </c:pt>
                <c:pt idx="259">
                  <c:v>37.395440221375395</c:v>
                </c:pt>
                <c:pt idx="260">
                  <c:v>37.110995474783408</c:v>
                </c:pt>
                <c:pt idx="261">
                  <c:v>36.826648297525971</c:v>
                </c:pt>
                <c:pt idx="262">
                  <c:v>36.542402482607621</c:v>
                </c:pt>
                <c:pt idx="263">
                  <c:v>36.258261794171688</c:v>
                </c:pt>
                <c:pt idx="264">
                  <c:v>35.974229967443783</c:v>
                </c:pt>
                <c:pt idx="265">
                  <c:v>35.690310708678176</c:v>
                </c:pt>
                <c:pt idx="266">
                  <c:v>35.40650769510691</c:v>
                </c:pt>
                <c:pt idx="267">
                  <c:v>35.12282457489178</c:v>
                </c:pt>
                <c:pt idx="268">
                  <c:v>34.839264967079203</c:v>
                </c:pt>
                <c:pt idx="269">
                  <c:v>34.555832461557785</c:v>
                </c:pt>
                <c:pt idx="270">
                  <c:v>34.272530619018539</c:v>
                </c:pt>
                <c:pt idx="271">
                  <c:v>33.989362970918108</c:v>
                </c:pt>
                <c:pt idx="272">
                  <c:v>33.706333019444429</c:v>
                </c:pt>
                <c:pt idx="273">
                  <c:v>33.423444237485398</c:v>
                </c:pt>
                <c:pt idx="274">
                  <c:v>33.140700068599827</c:v>
                </c:pt>
                <c:pt idx="275">
                  <c:v>32.858103926991475</c:v>
                </c:pt>
                <c:pt idx="276">
                  <c:v>32.575659197485386</c:v>
                </c:pt>
                <c:pt idx="277">
                  <c:v>32.293369235507058</c:v>
                </c:pt>
                <c:pt idx="278">
                  <c:v>32.011237367064041</c:v>
                </c:pt>
                <c:pt idx="279">
                  <c:v>31.729266888730312</c:v>
                </c:pt>
                <c:pt idx="280">
                  <c:v>31.44746106763295</c:v>
                </c:pt>
                <c:pt idx="281">
                  <c:v>31.16582314144155</c:v>
                </c:pt>
                <c:pt idx="282">
                  <c:v>30.884356318360084</c:v>
                </c:pt>
                <c:pt idx="283">
                  <c:v>30.603063777121136</c:v>
                </c:pt>
                <c:pt idx="284">
                  <c:v>30.321948666982802</c:v>
                </c:pt>
                <c:pt idx="285">
                  <c:v>30.041014107727847</c:v>
                </c:pt>
                <c:pt idx="286">
                  <c:v>29.760263189665359</c:v>
                </c:pt>
                <c:pt idx="287">
                  <c:v>29.479698973634868</c:v>
                </c:pt>
                <c:pt idx="288">
                  <c:v>29.199324491012625</c:v>
                </c:pt>
                <c:pt idx="289">
                  <c:v>28.919142743720506</c:v>
                </c:pt>
                <c:pt idx="290">
                  <c:v>28.63915670423701</c:v>
                </c:pt>
                <c:pt idx="291">
                  <c:v>28.359369315610699</c:v>
                </c:pt>
                <c:pt idx="292">
                  <c:v>28.07978349147583</c:v>
                </c:pt>
                <c:pt idx="293">
                  <c:v>27.800402116070295</c:v>
                </c:pt>
                <c:pt idx="294">
                  <c:v>27.521228044255778</c:v>
                </c:pt>
                <c:pt idx="295">
                  <c:v>27.242264101540144</c:v>
                </c:pt>
                <c:pt idx="296">
                  <c:v>26.963513084101912</c:v>
                </c:pt>
                <c:pt idx="297">
                  <c:v>26.684977758817041</c:v>
                </c:pt>
                <c:pt idx="298">
                  <c:v>26.025736862959718</c:v>
                </c:pt>
                <c:pt idx="299">
                  <c:v>24.986067538719592</c:v>
                </c:pt>
                <c:pt idx="300">
                  <c:v>23.947371470862272</c:v>
                </c:pt>
                <c:pt idx="301">
                  <c:v>22.909669839869522</c:v>
                </c:pt>
                <c:pt idx="302">
                  <c:v>21.872983464966055</c:v>
                </c:pt>
                <c:pt idx="303">
                  <c:v>20.837332804420718</c:v>
                </c:pt>
                <c:pt idx="304">
                  <c:v>19.802737955908977</c:v>
                </c:pt>
                <c:pt idx="305">
                  <c:v>18.769218656935731</c:v>
                </c:pt>
                <c:pt idx="306">
                  <c:v>17.736794285317494</c:v>
                </c:pt>
                <c:pt idx="307">
                  <c:v>16.705483859722925</c:v>
                </c:pt>
                <c:pt idx="308">
                  <c:v>15.675306040270451</c:v>
                </c:pt>
                <c:pt idx="309">
                  <c:v>14.646279129182293</c:v>
                </c:pt>
                <c:pt idx="310">
                  <c:v>13.61842107149362</c:v>
                </c:pt>
                <c:pt idx="311">
                  <c:v>12.591749455815789</c:v>
                </c:pt>
                <c:pt idx="312">
                  <c:v>11.566281515152824</c:v>
                </c:pt>
                <c:pt idx="313">
                  <c:v>10.54203412776983</c:v>
                </c:pt>
                <c:pt idx="314">
                  <c:v>9.5190238181123821</c:v>
                </c:pt>
                <c:pt idx="315">
                  <c:v>8.4972667577760781</c:v>
                </c:pt>
                <c:pt idx="316">
                  <c:v>7.4767787665246939</c:v>
                </c:pt>
                <c:pt idx="317">
                  <c:v>6.4575753133564664</c:v>
                </c:pt>
                <c:pt idx="318">
                  <c:v>5.4396715176169685</c:v>
                </c:pt>
                <c:pt idx="319">
                  <c:v>4.4230821501578159</c:v>
                </c:pt>
                <c:pt idx="320">
                  <c:v>3.4078216345401167</c:v>
                </c:pt>
                <c:pt idx="321">
                  <c:v>2.5453368808972918</c:v>
                </c:pt>
                <c:pt idx="322">
                  <c:v>1.8354559507568542</c:v>
                </c:pt>
                <c:pt idx="323">
                  <c:v>1.1265299315326249</c:v>
                </c:pt>
                <c:pt idx="324">
                  <c:v>0.41856484461845511</c:v>
                </c:pt>
                <c:pt idx="325">
                  <c:v>-0.28843345532160036</c:v>
                </c:pt>
                <c:pt idx="326">
                  <c:v>-0.99445927954504221</c:v>
                </c:pt>
                <c:pt idx="327">
                  <c:v>-1.6995071044110146</c:v>
                </c:pt>
                <c:pt idx="328">
                  <c:v>-2.4035715705491389</c:v>
                </c:pt>
                <c:pt idx="329">
                  <c:v>-3.1066474820174337</c:v>
                </c:pt>
                <c:pt idx="330">
                  <c:v>-3.8087298054496888</c:v>
                </c:pt>
                <c:pt idx="331">
                  <c:v>-4.5098136691926154</c:v>
                </c:pt>
                <c:pt idx="332">
                  <c:v>-5.2098943624331309</c:v>
                </c:pt>
                <c:pt idx="333">
                  <c:v>-5.9089673343161149</c:v>
                </c:pt>
                <c:pt idx="334">
                  <c:v>-6.6070281930530044</c:v>
                </c:pt>
                <c:pt idx="335">
                  <c:v>-7.3040727050215084</c:v>
                </c:pt>
                <c:pt idx="336">
                  <c:v>-8.0000967938569048</c:v>
                </c:pt>
                <c:pt idx="337">
                  <c:v>-8.6950965395350046</c:v>
                </c:pt>
                <c:pt idx="338">
                  <c:v>-9.3890681774474523</c:v>
                </c:pt>
                <c:pt idx="339">
                  <c:v>-10.082008097469354</c:v>
                </c:pt>
                <c:pt idx="340">
                  <c:v>-10.773912843019835</c:v>
                </c:pt>
                <c:pt idx="341">
                  <c:v>-11.464779110115618</c:v>
                </c:pt>
                <c:pt idx="342">
                  <c:v>-12.154603746418152</c:v>
                </c:pt>
                <c:pt idx="343">
                  <c:v>-12.843383750274389</c:v>
                </c:pt>
                <c:pt idx="344">
                  <c:v>-13.531116269751731</c:v>
                </c:pt>
                <c:pt idx="345">
                  <c:v>-14.217798601667305</c:v>
                </c:pt>
                <c:pt idx="346">
                  <c:v>-14.903428190611901</c:v>
                </c:pt>
                <c:pt idx="347">
                  <c:v>-15.588002627968976</c:v>
                </c:pt>
                <c:pt idx="348">
                  <c:v>-16.255192313639718</c:v>
                </c:pt>
                <c:pt idx="349">
                  <c:v>-16.905020904222564</c:v>
                </c:pt>
                <c:pt idx="350">
                  <c:v>-17.553840933665093</c:v>
                </c:pt>
                <c:pt idx="351">
                  <c:v>-18.201650962318269</c:v>
                </c:pt>
                <c:pt idx="352">
                  <c:v>-18.848449678255772</c:v>
                </c:pt>
                <c:pt idx="353">
                  <c:v>-19.494235896358951</c:v>
                </c:pt>
                <c:pt idx="354">
                  <c:v>-20.139008557399649</c:v>
                </c:pt>
                <c:pt idx="355">
                  <c:v>-20.782766727121157</c:v>
                </c:pt>
                <c:pt idx="356">
                  <c:v>-21.425509595317429</c:v>
                </c:pt>
                <c:pt idx="357">
                  <c:v>-22.067236474911027</c:v>
                </c:pt>
                <c:pt idx="358">
                  <c:v>-22.707946801029628</c:v>
                </c:pt>
                <c:pt idx="359">
                  <c:v>-23.347640130081793</c:v>
                </c:pt>
                <c:pt idx="360">
                  <c:v>-23.646763273151159</c:v>
                </c:pt>
                <c:pt idx="361">
                  <c:v>-23.605892609494788</c:v>
                </c:pt>
                <c:pt idx="362">
                  <c:v>-23.565155296686413</c:v>
                </c:pt>
                <c:pt idx="363">
                  <c:v>-23.524550753766107</c:v>
                </c:pt>
                <c:pt idx="364">
                  <c:v>-23.484078402935193</c:v>
                </c:pt>
                <c:pt idx="365">
                  <c:v>-23.44373766953532</c:v>
                </c:pt>
                <c:pt idx="366">
                  <c:v>-23.403527982027754</c:v>
                </c:pt>
                <c:pt idx="367">
                  <c:v>-23.363448771972838</c:v>
                </c:pt>
                <c:pt idx="368">
                  <c:v>-23.323499474009555</c:v>
                </c:pt>
                <c:pt idx="369">
                  <c:v>-23.283679525835257</c:v>
                </c:pt>
                <c:pt idx="370">
                  <c:v>-23.243988368185612</c:v>
                </c:pt>
                <c:pt idx="371">
                  <c:v>-23.204425444814603</c:v>
                </c:pt>
                <c:pt idx="372">
                  <c:v>-23.164990202474783</c:v>
                </c:pt>
                <c:pt idx="373">
                  <c:v>-23.12568209089758</c:v>
                </c:pt>
                <c:pt idx="374">
                  <c:v>-23.086500562773843</c:v>
                </c:pt>
                <c:pt idx="375">
                  <c:v>-23.047445073734472</c:v>
                </c:pt>
                <c:pt idx="376">
                  <c:v>-23.008515082331247</c:v>
                </c:pt>
                <c:pt idx="377">
                  <c:v>-22.969710050017714</c:v>
                </c:pt>
                <c:pt idx="378">
                  <c:v>-22.931029441130345</c:v>
                </c:pt>
                <c:pt idx="379">
                  <c:v>-22.892472722869726</c:v>
                </c:pt>
                <c:pt idx="380">
                  <c:v>-22.854039365281938</c:v>
                </c:pt>
                <c:pt idx="381">
                  <c:v>-22.815728841240094</c:v>
                </c:pt>
                <c:pt idx="382">
                  <c:v>-22.777540626425957</c:v>
                </c:pt>
                <c:pt idx="383">
                  <c:v>-22.739474199311768</c:v>
                </c:pt>
                <c:pt idx="384">
                  <c:v>-22.701529041142148</c:v>
                </c:pt>
                <c:pt idx="385">
                  <c:v>-22.663704635916186</c:v>
                </c:pt>
                <c:pt idx="386">
                  <c:v>-22.626000470369622</c:v>
                </c:pt>
                <c:pt idx="387">
                  <c:v>-22.588416033957181</c:v>
                </c:pt>
                <c:pt idx="388">
                  <c:v>-22.550950818835034</c:v>
                </c:pt>
                <c:pt idx="389">
                  <c:v>-22.51360431984342</c:v>
                </c:pt>
                <c:pt idx="390">
                  <c:v>-22.476376034489338</c:v>
                </c:pt>
                <c:pt idx="391">
                  <c:v>-22.439265462929423</c:v>
                </c:pt>
                <c:pt idx="392">
                  <c:v>-22.402272107952932</c:v>
                </c:pt>
                <c:pt idx="393">
                  <c:v>-22.365395474964824</c:v>
                </c:pt>
                <c:pt idx="394">
                  <c:v>-22.328635071969039</c:v>
                </c:pt>
                <c:pt idx="395">
                  <c:v>-22.291990409551808</c:v>
                </c:pt>
                <c:pt idx="396">
                  <c:v>-22.255461000865196</c:v>
                </c:pt>
                <c:pt idx="397">
                  <c:v>-22.219046361610637</c:v>
                </c:pt>
                <c:pt idx="398">
                  <c:v>-22.182746010022711</c:v>
                </c:pt>
                <c:pt idx="399">
                  <c:v>-22.146559466852977</c:v>
                </c:pt>
                <c:pt idx="400">
                  <c:v>-22.110486255353941</c:v>
                </c:pt>
                <c:pt idx="401">
                  <c:v>-22.074525901263129</c:v>
                </c:pt>
                <c:pt idx="402">
                  <c:v>-21.718645939162553</c:v>
                </c:pt>
                <c:pt idx="403">
                  <c:v>-21.373726935592224</c:v>
                </c:pt>
                <c:pt idx="404">
                  <c:v>-21.039320839996115</c:v>
                </c:pt>
                <c:pt idx="405">
                  <c:v>-20.715002162603767</c:v>
                </c:pt>
                <c:pt idx="406">
                  <c:v>-20.400366595667634</c:v>
                </c:pt>
                <c:pt idx="407">
                  <c:v>-20.095029731094922</c:v>
                </c:pt>
                <c:pt idx="408">
                  <c:v>-19.798625866740799</c:v>
                </c:pt>
                <c:pt idx="409">
                  <c:v>-19.510806894316644</c:v>
                </c:pt>
                <c:pt idx="410">
                  <c:v>-19.231241262486375</c:v>
                </c:pt>
                <c:pt idx="411">
                  <c:v>-18.959613009282627</c:v>
                </c:pt>
                <c:pt idx="412">
                  <c:v>-18.695620858479202</c:v>
                </c:pt>
                <c:pt idx="413">
                  <c:v>-18.438977375012566</c:v>
                </c:pt>
                <c:pt idx="414">
                  <c:v>-18.189408174958118</c:v>
                </c:pt>
                <c:pt idx="415">
                  <c:v>-17.946651185940944</c:v>
                </c:pt>
                <c:pt idx="416">
                  <c:v>-17.710455954199915</c:v>
                </c:pt>
                <c:pt idx="417">
                  <c:v>-17.480582994831448</c:v>
                </c:pt>
                <c:pt idx="418">
                  <c:v>-17.25680318201875</c:v>
                </c:pt>
                <c:pt idx="419">
                  <c:v>-17.038897176305987</c:v>
                </c:pt>
                <c:pt idx="420">
                  <c:v>-16.826654886207479</c:v>
                </c:pt>
                <c:pt idx="421">
                  <c:v>-16.619874961652201</c:v>
                </c:pt>
                <c:pt idx="422">
                  <c:v>-16.418364316954396</c:v>
                </c:pt>
                <c:pt idx="423">
                  <c:v>-16.221937681175614</c:v>
                </c:pt>
                <c:pt idx="424">
                  <c:v>-16.030417173901416</c:v>
                </c:pt>
                <c:pt idx="425">
                  <c:v>-15.843631904600674</c:v>
                </c:pt>
                <c:pt idx="426">
                  <c:v>-15.661417593866776</c:v>
                </c:pt>
                <c:pt idx="427">
                  <c:v>-15.483616214959886</c:v>
                </c:pt>
                <c:pt idx="428">
                  <c:v>-15.310075654178606</c:v>
                </c:pt>
                <c:pt idx="429">
                  <c:v>-15.14064938868886</c:v>
                </c:pt>
                <c:pt idx="430">
                  <c:v>-14.975196180528137</c:v>
                </c:pt>
                <c:pt idx="431">
                  <c:v>-14.813579785585638</c:v>
                </c:pt>
                <c:pt idx="432">
                  <c:v>-14.655668676433496</c:v>
                </c:pt>
                <c:pt idx="433">
                  <c:v>-14.501335777951969</c:v>
                </c:pt>
                <c:pt idx="434">
                  <c:v>-14.35045821475277</c:v>
                </c:pt>
                <c:pt idx="435">
                  <c:v>-14.202917069460016</c:v>
                </c:pt>
                <c:pt idx="436">
                  <c:v>-14.058597150957869</c:v>
                </c:pt>
                <c:pt idx="437">
                  <c:v>-13.917386771758503</c:v>
                </c:pt>
                <c:pt idx="438">
                  <c:v>-13.779177533683647</c:v>
                </c:pt>
                <c:pt idx="439">
                  <c:v>-13.643864121087784</c:v>
                </c:pt>
                <c:pt idx="440">
                  <c:v>-13.511344100881807</c:v>
                </c:pt>
                <c:pt idx="441">
                  <c:v>-13.381517728642345</c:v>
                </c:pt>
                <c:pt idx="442">
                  <c:v>-13.254287760114437</c:v>
                </c:pt>
                <c:pt idx="443">
                  <c:v>-13.129559267433855</c:v>
                </c:pt>
                <c:pt idx="444">
                  <c:v>-13.007239459410389</c:v>
                </c:pt>
                <c:pt idx="445">
                  <c:v>-12.887237505224665</c:v>
                </c:pt>
                <c:pt idx="446">
                  <c:v>-12.76946436089899</c:v>
                </c:pt>
                <c:pt idx="447">
                  <c:v>-12.653832597907051</c:v>
                </c:pt>
                <c:pt idx="448">
                  <c:v>-12.540256233288211</c:v>
                </c:pt>
                <c:pt idx="449">
                  <c:v>-12.428650560629753</c:v>
                </c:pt>
                <c:pt idx="450">
                  <c:v>-12.31893198127449</c:v>
                </c:pt>
                <c:pt idx="451">
                  <c:v>-12.211017835102069</c:v>
                </c:pt>
                <c:pt idx="452">
                  <c:v>-12.104826230219398</c:v>
                </c:pt>
                <c:pt idx="453">
                  <c:v>-12.000275870879722</c:v>
                </c:pt>
                <c:pt idx="454">
                  <c:v>-11.897285882930245</c:v>
                </c:pt>
                <c:pt idx="455">
                  <c:v>-11.795775636065137</c:v>
                </c:pt>
                <c:pt idx="456">
                  <c:v>-11.695664562134281</c:v>
                </c:pt>
                <c:pt idx="457">
                  <c:v>-11.59687196872806</c:v>
                </c:pt>
                <c:pt idx="458">
                  <c:v>-11.499316847225117</c:v>
                </c:pt>
                <c:pt idx="459">
                  <c:v>-11.402917674453093</c:v>
                </c:pt>
                <c:pt idx="460">
                  <c:v>-11.30759220707238</c:v>
                </c:pt>
                <c:pt idx="461">
                  <c:v>-11.213257267749707</c:v>
                </c:pt>
                <c:pt idx="462">
                  <c:v>-11.119828522142612</c:v>
                </c:pt>
                <c:pt idx="463">
                  <c:v>-11.027220245667449</c:v>
                </c:pt>
                <c:pt idx="464">
                  <c:v>-10.935345078973778</c:v>
                </c:pt>
                <c:pt idx="465">
                  <c:v>-10.844113770996724</c:v>
                </c:pt>
                <c:pt idx="466">
                  <c:v>-10.753434908407897</c:v>
                </c:pt>
                <c:pt idx="467">
                  <c:v>-10.6632146302357</c:v>
                </c:pt>
                <c:pt idx="468">
                  <c:v>-10.573356326378907</c:v>
                </c:pt>
                <c:pt idx="469">
                  <c:v>-10.483760318695673</c:v>
                </c:pt>
                <c:pt idx="470">
                  <c:v>-10.394323523316288</c:v>
                </c:pt>
                <c:pt idx="471">
                  <c:v>-10.304939092805231</c:v>
                </c:pt>
                <c:pt idx="472">
                  <c:v>-10.21549603679102</c:v>
                </c:pt>
                <c:pt idx="473">
                  <c:v>-10.1258788196961</c:v>
                </c:pt>
                <c:pt idx="474">
                  <c:v>-10.035966934240179</c:v>
                </c:pt>
                <c:pt idx="475">
                  <c:v>-9.9456344494672138</c:v>
                </c:pt>
                <c:pt idx="476">
                  <c:v>-9.8547495321683485</c:v>
                </c:pt>
                <c:pt idx="477">
                  <c:v>-9.7631739407529281</c:v>
                </c:pt>
                <c:pt idx="478">
                  <c:v>-9.6707624908715797</c:v>
                </c:pt>
                <c:pt idx="479">
                  <c:v>-9.577362492437036</c:v>
                </c:pt>
                <c:pt idx="480">
                  <c:v>-9.4828131581411377</c:v>
                </c:pt>
                <c:pt idx="481">
                  <c:v>-9.3869449841554129</c:v>
                </c:pt>
                <c:pt idx="482">
                  <c:v>-9.2895791044578075</c:v>
                </c:pt>
                <c:pt idx="483">
                  <c:v>-9.1905266211846026</c:v>
                </c:pt>
                <c:pt idx="484">
                  <c:v>-9.0895879146056018</c:v>
                </c:pt>
                <c:pt idx="485">
                  <c:v>-8.9865519378093577</c:v>
                </c:pt>
                <c:pt idx="486">
                  <c:v>-8.8811955030179988</c:v>
                </c:pt>
                <c:pt idx="487">
                  <c:v>-8.7732825686888578</c:v>
                </c:pt>
                <c:pt idx="488">
                  <c:v>-8.6625635392699643</c:v>
                </c:pt>
                <c:pt idx="489">
                  <c:v>-8.5487745927313998</c:v>
                </c:pt>
                <c:pt idx="490">
                  <c:v>-8.4316370548706665</c:v>
                </c:pt>
                <c:pt idx="491">
                  <c:v>-8.3108568439643111</c:v>
                </c:pt>
                <c:pt idx="492">
                  <c:v>-8.1861240146809671</c:v>
                </c:pt>
                <c:pt idx="493">
                  <c:v>-8.0571124363427256</c:v>
                </c:pt>
                <c:pt idx="494">
                  <c:v>-7.9234796476573131</c:v>
                </c:pt>
                <c:pt idx="495">
                  <c:v>-7.7848669379424287</c:v>
                </c:pt>
                <c:pt idx="496">
                  <c:v>-7.6408997135667951</c:v>
                </c:pt>
                <c:pt idx="497">
                  <c:v>-7.4911882177008255</c:v>
                </c:pt>
                <c:pt idx="498">
                  <c:v>-7.335328681251406</c:v>
                </c:pt>
                <c:pt idx="499">
                  <c:v>-7.1729049926497037</c:v>
                </c:pt>
                <c:pt idx="500">
                  <c:v>-7.0034909833770085</c:v>
                </c:pt>
                <c:pt idx="501">
                  <c:v>-6.8266534339248377</c:v>
                </c:pt>
                <c:pt idx="502">
                  <c:v>-6.6419559101862262</c:v>
                </c:pt>
                <c:pt idx="503">
                  <c:v>-6.4489635416454254</c:v>
                </c:pt>
                <c:pt idx="504">
                  <c:v>-6.2472488484231157</c:v>
                </c:pt>
                <c:pt idx="505">
                  <c:v>-6.0363987121803291</c:v>
                </c:pt>
                <c:pt idx="506">
                  <c:v>-5.8160225637808471</c:v>
                </c:pt>
                <c:pt idx="507">
                  <c:v>-5.5857618260542417</c:v>
                </c:pt>
                <c:pt idx="508">
                  <c:v>-5.3453006007287076</c:v>
                </c:pt>
                <c:pt idx="509">
                  <c:v>-5.0943775228527013</c:v>
                </c:pt>
                <c:pt idx="510">
                  <c:v>-4.832798623012982</c:v>
                </c:pt>
                <c:pt idx="511">
                  <c:v>-4.5604509381611189</c:v>
                </c:pt>
                <c:pt idx="512">
                  <c:v>-4.2773164988570471</c:v>
                </c:pt>
                <c:pt idx="513">
                  <c:v>-3.9834862000027558</c:v>
                </c:pt>
                <c:pt idx="514">
                  <c:v>-3.6791729426631794</c:v>
                </c:pt>
                <c:pt idx="515">
                  <c:v>-3.3647233286111167</c:v>
                </c:pt>
                <c:pt idx="516">
                  <c:v>-3.0406271117899268</c:v>
                </c:pt>
                <c:pt idx="517">
                  <c:v>-2.7075235784530811</c:v>
                </c:pt>
                <c:pt idx="518">
                  <c:v>-2.3662040562373616</c:v>
                </c:pt>
                <c:pt idx="519">
                  <c:v>-2.0176098544679015</c:v>
                </c:pt>
                <c:pt idx="520">
                  <c:v>-1.6628251197840158</c:v>
                </c:pt>
                <c:pt idx="521">
                  <c:v>-1.3030643496587606</c:v>
                </c:pt>
                <c:pt idx="522">
                  <c:v>-0.93965462736444449</c:v>
                </c:pt>
                <c:pt idx="523">
                  <c:v>-0.5740129999021929</c:v>
                </c:pt>
                <c:pt idx="524">
                  <c:v>-0.20761978058585154</c:v>
                </c:pt>
                <c:pt idx="525">
                  <c:v>0.15801111942573193</c:v>
                </c:pt>
                <c:pt idx="526">
                  <c:v>0.52136348013687162</c:v>
                </c:pt>
                <c:pt idx="527">
                  <c:v>0.88095019327930757</c:v>
                </c:pt>
                <c:pt idx="528">
                  <c:v>1.2353433129836113</c:v>
                </c:pt>
                <c:pt idx="529">
                  <c:v>1.5832013504095452</c:v>
                </c:pt>
                <c:pt idx="530">
                  <c:v>1.9232926541569819</c:v>
                </c:pt>
                <c:pt idx="531">
                  <c:v>2.254514029783004</c:v>
                </c:pt>
                <c:pt idx="532">
                  <c:v>2.5759041088863874</c:v>
                </c:pt>
                <c:pt idx="533">
                  <c:v>2.886651340774264</c:v>
                </c:pt>
                <c:pt idx="534">
                  <c:v>3.1860968113663373</c:v>
                </c:pt>
                <c:pt idx="535">
                  <c:v>3.4737323669861122</c:v>
                </c:pt>
                <c:pt idx="536">
                  <c:v>3.749194718436081</c:v>
                </c:pt>
                <c:pt idx="537">
                  <c:v>4.0122563180537458</c:v>
                </c:pt>
                <c:pt idx="538">
                  <c:v>4.2628138439069154</c:v>
                </c:pt>
                <c:pt idx="539">
                  <c:v>4.5008751025926603</c:v>
                </c:pt>
                <c:pt idx="540">
                  <c:v>4.7265450908903635</c:v>
                </c:pt>
                <c:pt idx="541">
                  <c:v>4.9400118534974444</c:v>
                </c:pt>
                <c:pt idx="542">
                  <c:v>5.1415326548021767</c:v>
                </c:pt>
                <c:pt idx="543">
                  <c:v>5.3314208600908577</c:v>
                </c:pt>
                <c:pt idx="544">
                  <c:v>5.5100338054668327</c:v>
                </c:pt>
                <c:pt idx="545">
                  <c:v>5.6777618324991259</c:v>
                </c:pt>
                <c:pt idx="546">
                  <c:v>5.8350185767082605</c:v>
                </c:pt>
                <c:pt idx="547">
                  <c:v>5.9822325295765157</c:v>
                </c:pt>
                <c:pt idx="548">
                  <c:v>6.1198398412794353</c:v>
                </c:pt>
                <c:pt idx="549">
                  <c:v>6.2482782941215138</c:v>
                </c:pt>
                <c:pt idx="550">
                  <c:v>6.3679823524830494</c:v>
                </c:pt>
                <c:pt idx="551">
                  <c:v>6.4793791815075119</c:v>
                </c:pt>
                <c:pt idx="552">
                  <c:v>6.5828855214051476</c:v>
                </c:pt>
                <c:pt idx="553">
                  <c:v>6.6789053049724023</c:v>
                </c:pt>
                <c:pt idx="554">
                  <c:v>6.7678279108930273</c:v>
                </c:pt>
                <c:pt idx="555">
                  <c:v>6.8500269530964486</c:v>
                </c:pt>
                <c:pt idx="556">
                  <c:v>6.9258595157284395</c:v>
                </c:pt>
                <c:pt idx="557">
                  <c:v>6.9956657532555973</c:v>
                </c:pt>
                <c:pt idx="558">
                  <c:v>7.0597687852432784</c:v>
                </c:pt>
                <c:pt idx="559">
                  <c:v>7.1184748249834167</c:v>
                </c:pt>
                <c:pt idx="560">
                  <c:v>7.1720734901281702</c:v>
                </c:pt>
                <c:pt idx="561">
                  <c:v>7.220838251652264</c:v>
                </c:pt>
                <c:pt idx="562">
                  <c:v>7.2650269847526427</c:v>
                </c:pt>
                <c:pt idx="563">
                  <c:v>7.3048825916913183</c:v>
                </c:pt>
                <c:pt idx="564">
                  <c:v>7.3406336721298446</c:v>
                </c:pt>
                <c:pt idx="565">
                  <c:v>7.3724952212500021</c:v>
                </c:pt>
                <c:pt idx="566">
                  <c:v>7.4006693399781494</c:v>
                </c:pt>
                <c:pt idx="567">
                  <c:v>7.4253459450080044</c:v>
                </c:pt>
                <c:pt idx="568">
                  <c:v>7.4467034691278871</c:v>
                </c:pt>
                <c:pt idx="569">
                  <c:v>7.4649095446780356</c:v>
                </c:pt>
                <c:pt idx="570">
                  <c:v>7.4801216648625619</c:v>
                </c:pt>
                <c:pt idx="571">
                  <c:v>7.4924878191810418</c:v>
                </c:pt>
                <c:pt idx="572">
                  <c:v>7.5021471004841898</c:v>
                </c:pt>
                <c:pt idx="573">
                  <c:v>7.5092302821449</c:v>
                </c:pt>
                <c:pt idx="574">
                  <c:v>7.5138603646136755</c:v>
                </c:pt>
                <c:pt idx="575">
                  <c:v>7.5161530912321579</c:v>
                </c:pt>
                <c:pt idx="576">
                  <c:v>7.5162174336418923</c:v>
                </c:pt>
                <c:pt idx="577">
                  <c:v>7.5141560474733167</c:v>
                </c:pt>
                <c:pt idx="578">
                  <c:v>7.5100656992547306</c:v>
                </c:pt>
                <c:pt idx="579">
                  <c:v>7.5040376656608654</c:v>
                </c:pt>
                <c:pt idx="580">
                  <c:v>7.4961581063408271</c:v>
                </c:pt>
                <c:pt idx="581">
                  <c:v>7.4865084116382059</c:v>
                </c:pt>
                <c:pt idx="582">
                  <c:v>7.4751655265523382</c:v>
                </c:pt>
                <c:pt idx="583">
                  <c:v>7.4622022522974243</c:v>
                </c:pt>
                <c:pt idx="584">
                  <c:v>7.4476875268021629</c:v>
                </c:pt>
                <c:pt idx="585">
                  <c:v>7.4316866854624948</c:v>
                </c:pt>
                <c:pt idx="586">
                  <c:v>7.4142617034180622</c:v>
                </c:pt>
                <c:pt idx="587">
                  <c:v>7.3954714205727887</c:v>
                </c:pt>
                <c:pt idx="588">
                  <c:v>7.375371750524339</c:v>
                </c:pt>
                <c:pt idx="589">
                  <c:v>7.3540158745082316</c:v>
                </c:pt>
                <c:pt idx="590">
                  <c:v>7.3314544214017996</c:v>
                </c:pt>
                <c:pt idx="591">
                  <c:v>7.307735634772329</c:v>
                </c:pt>
                <c:pt idx="592">
                  <c:v>7.2829055278934964</c:v>
                </c:pt>
                <c:pt idx="593">
                  <c:v>7.2570080275955213</c:v>
                </c:pt>
                <c:pt idx="594">
                  <c:v>7.2300851077575796</c:v>
                </c:pt>
                <c:pt idx="595">
                  <c:v>7.2021769131966114</c:v>
                </c:pt>
                <c:pt idx="596">
                  <c:v>7.1733218746546425</c:v>
                </c:pt>
                <c:pt idx="597">
                  <c:v>7.1435568155375506</c:v>
                </c:pt>
                <c:pt idx="598">
                  <c:v>7.1129170510117863</c:v>
                </c:pt>
                <c:pt idx="599">
                  <c:v>7.081436480021809</c:v>
                </c:pt>
                <c:pt idx="600">
                  <c:v>7.0491476707500613</c:v>
                </c:pt>
                <c:pt idx="601">
                  <c:v>7.0160819400030361</c:v>
                </c:pt>
                <c:pt idx="602">
                  <c:v>6.9822694269712686</c:v>
                </c:pt>
                <c:pt idx="603">
                  <c:v>6.9477391617778093</c:v>
                </c:pt>
                <c:pt idx="604">
                  <c:v>6.9125191291988308</c:v>
                </c:pt>
                <c:pt idx="605">
                  <c:v>6.8766363279113438</c:v>
                </c:pt>
                <c:pt idx="606">
                  <c:v>6.8401168255963469</c:v>
                </c:pt>
                <c:pt idx="607">
                  <c:v>6.80298581020112</c:v>
                </c:pt>
                <c:pt idx="608">
                  <c:v>6.7652676376415259</c:v>
                </c:pt>
                <c:pt idx="609">
                  <c:v>6.7269858762041181</c:v>
                </c:pt>
                <c:pt idx="610">
                  <c:v>6.6881633478882714</c:v>
                </c:pt>
                <c:pt idx="611">
                  <c:v>6.6488221669106355</c:v>
                </c:pt>
                <c:pt idx="612">
                  <c:v>6.6089837755774159</c:v>
                </c:pt>
                <c:pt idx="613">
                  <c:v>6.5686689777147551</c:v>
                </c:pt>
                <c:pt idx="614">
                  <c:v>6.5278979698331536</c:v>
                </c:pt>
                <c:pt idx="615">
                  <c:v>6.4866903701888878</c:v>
                </c:pt>
                <c:pt idx="616">
                  <c:v>6.4450652458931383</c:v>
                </c:pt>
                <c:pt idx="617">
                  <c:v>6.4030411382085362</c:v>
                </c:pt>
                <c:pt idx="618">
                  <c:v>6.3606360861623799</c:v>
                </c:pt>
                <c:pt idx="619">
                  <c:v>6.317867648596315</c:v>
                </c:pt>
                <c:pt idx="620">
                  <c:v>6.274752924763531</c:v>
                </c:pt>
                <c:pt idx="621">
                  <c:v>6.2313085735762765</c:v>
                </c:pt>
                <c:pt idx="622">
                  <c:v>6.1875508315991983</c:v>
                </c:pt>
                <c:pt idx="623">
                  <c:v>6.1434955298768026</c:v>
                </c:pt>
                <c:pt idx="624">
                  <c:v>6.0991581096773047</c:v>
                </c:pt>
                <c:pt idx="625">
                  <c:v>6.0545536372288318</c:v>
                </c:pt>
                <c:pt idx="626">
                  <c:v>6.009696817518785</c:v>
                </c:pt>
                <c:pt idx="627">
                  <c:v>5.9646020072219379</c:v>
                </c:pt>
                <c:pt idx="628">
                  <c:v>5.9192832268182283</c:v>
                </c:pt>
                <c:pt idx="629">
                  <c:v>5.8737541719568664</c:v>
                </c:pt>
                <c:pt idx="630">
                  <c:v>5.8280282241193877</c:v>
                </c:pt>
                <c:pt idx="631">
                  <c:v>5.7821184606305236</c:v>
                </c:pt>
                <c:pt idx="632">
                  <c:v>5.7360376640624224</c:v>
                </c:pt>
                <c:pt idx="633">
                  <c:v>5.6897983310744191</c:v>
                </c:pt>
                <c:pt idx="634">
                  <c:v>5.6434126807277849</c:v>
                </c:pt>
                <c:pt idx="635">
                  <c:v>5.5968926623119692</c:v>
                </c:pt>
                <c:pt idx="636">
                  <c:v>5.5502499627164665</c:v>
                </c:pt>
                <c:pt idx="637">
                  <c:v>5.5034960133799631</c:v>
                </c:pt>
                <c:pt idx="638">
                  <c:v>5.4566419968462849</c:v>
                </c:pt>
                <c:pt idx="639">
                  <c:v>5.4096988529546461</c:v>
                </c:pt>
                <c:pt idx="640">
                  <c:v>5.3626772846898225</c:v>
                </c:pt>
                <c:pt idx="641">
                  <c:v>5.3155877637159996</c:v>
                </c:pt>
                <c:pt idx="642">
                  <c:v>5.2684405356166284</c:v>
                </c:pt>
                <c:pt idx="643">
                  <c:v>5.2212456248608881</c:v>
                </c:pt>
                <c:pt idx="644">
                  <c:v>5.174012839516096</c:v>
                </c:pt>
                <c:pt idx="645">
                  <c:v>5.1267517757239887</c:v>
                </c:pt>
                <c:pt idx="646">
                  <c:v>5.0794718219576946</c:v>
                </c:pt>
                <c:pt idx="647">
                  <c:v>5.0321821630748929</c:v>
                </c:pt>
                <c:pt idx="648">
                  <c:v>4.9848917841818228</c:v>
                </c:pt>
                <c:pt idx="649">
                  <c:v>4.9376094743216097</c:v>
                </c:pt>
                <c:pt idx="650">
                  <c:v>4.890343829999571</c:v>
                </c:pt>
                <c:pt idx="651">
                  <c:v>4.8431032585573011</c:v>
                </c:pt>
                <c:pt idx="652">
                  <c:v>4.795895981406443</c:v>
                </c:pt>
                <c:pt idx="653">
                  <c:v>4.7487300371323968</c:v>
                </c:pt>
                <c:pt idx="654">
                  <c:v>4.7016132844774985</c:v>
                </c:pt>
                <c:pt idx="655">
                  <c:v>4.6545534052124982</c:v>
                </c:pt>
                <c:pt idx="656">
                  <c:v>4.6075579069046118</c:v>
                </c:pt>
                <c:pt idx="657">
                  <c:v>4.5606341255898108</c:v>
                </c:pt>
                <c:pt idx="658">
                  <c:v>4.5137892283565177</c:v>
                </c:pt>
                <c:pt idx="659">
                  <c:v>4.4670302158473598</c:v>
                </c:pt>
                <c:pt idx="660">
                  <c:v>4.4203639246851214</c:v>
                </c:pt>
                <c:pt idx="661">
                  <c:v>4.3737970298286921</c:v>
                </c:pt>
                <c:pt idx="662">
                  <c:v>4.3273360468643451</c:v>
                </c:pt>
                <c:pt idx="663">
                  <c:v>4.2809873342372722</c:v>
                </c:pt>
                <c:pt idx="664">
                  <c:v>4.2347570954279847</c:v>
                </c:pt>
                <c:pt idx="665">
                  <c:v>4.1886513810778911</c:v>
                </c:pt>
                <c:pt idx="666">
                  <c:v>4.1426760910679734</c:v>
                </c:pt>
                <c:pt idx="667">
                  <c:v>4.0968369765541723</c:v>
                </c:pt>
                <c:pt idx="668">
                  <c:v>4.0511396419630037</c:v>
                </c:pt>
                <c:pt idx="669">
                  <c:v>4.0055895469503859</c:v>
                </c:pt>
                <c:pt idx="670">
                  <c:v>3.9601920083267084</c:v>
                </c:pt>
                <c:pt idx="671">
                  <c:v>3.9149522019506904</c:v>
                </c:pt>
                <c:pt idx="672">
                  <c:v>3.8698751645945872</c:v>
                </c:pt>
                <c:pt idx="673">
                  <c:v>3.8249657957829459</c:v>
                </c:pt>
                <c:pt idx="674">
                  <c:v>3.7802288596070124</c:v>
                </c:pt>
                <c:pt idx="675">
                  <c:v>3.7356689865166954</c:v>
                </c:pt>
                <c:pt idx="676">
                  <c:v>3.6912906750918255</c:v>
                </c:pt>
                <c:pt idx="677">
                  <c:v>3.6470982937943264</c:v>
                </c:pt>
                <c:pt idx="678">
                  <c:v>3.6030960827027227</c:v>
                </c:pt>
                <c:pt idx="679">
                  <c:v>3.5592881552303366</c:v>
                </c:pt>
                <c:pt idx="680">
                  <c:v>3.5156784998283808</c:v>
                </c:pt>
                <c:pt idx="681">
                  <c:v>3.4722709816749671</c:v>
                </c:pt>
                <c:pt idx="682">
                  <c:v>3.429069344351162</c:v>
                </c:pt>
                <c:pt idx="683">
                  <c:v>3.3860772115047606</c:v>
                </c:pt>
                <c:pt idx="684">
                  <c:v>3.3432980885027819</c:v>
                </c:pt>
                <c:pt idx="685">
                  <c:v>3.3007353640732422</c:v>
                </c:pt>
                <c:pt idx="686">
                  <c:v>3.2583923119368539</c:v>
                </c:pt>
                <c:pt idx="687">
                  <c:v>3.2162720924292927</c:v>
                </c:pt>
                <c:pt idx="688">
                  <c:v>3.1743777541143698</c:v>
                </c:pt>
                <c:pt idx="689">
                  <c:v>3.1327122353886159</c:v>
                </c:pt>
                <c:pt idx="690">
                  <c:v>3.0912783660776331</c:v>
                </c:pt>
                <c:pt idx="691">
                  <c:v>3.0500788690244329</c:v>
                </c:pt>
                <c:pt idx="692">
                  <c:v>3.0091163616701246</c:v>
                </c:pt>
                <c:pt idx="693">
                  <c:v>2.9683933576270416</c:v>
                </c:pt>
                <c:pt idx="694">
                  <c:v>2.9279122682445413</c:v>
                </c:pt>
                <c:pt idx="695">
                  <c:v>2.8876754041675712</c:v>
                </c:pt>
                <c:pt idx="696">
                  <c:v>2.8476849768880452</c:v>
                </c:pt>
                <c:pt idx="697">
                  <c:v>2.8079431002891289</c:v>
                </c:pt>
                <c:pt idx="698">
                  <c:v>2.7684517921824501</c:v>
                </c:pt>
                <c:pt idx="699">
                  <c:v>2.7292129758381387</c:v>
                </c:pt>
                <c:pt idx="700">
                  <c:v>2.6902284815077691</c:v>
                </c:pt>
                <c:pt idx="701">
                  <c:v>2.651500047940071</c:v>
                </c:pt>
                <c:pt idx="702">
                  <c:v>2.6130293238893403</c:v>
                </c:pt>
                <c:pt idx="703">
                  <c:v>2.5748178696164441</c:v>
                </c:pt>
                <c:pt idx="704">
                  <c:v>2.5368671583823357</c:v>
                </c:pt>
                <c:pt idx="705">
                  <c:v>2.4991785779338782</c:v>
                </c:pt>
                <c:pt idx="706">
                  <c:v>2.4617534319819008</c:v>
                </c:pt>
                <c:pt idx="707">
                  <c:v>2.4617163629646708</c:v>
                </c:pt>
                <c:pt idx="708">
                  <c:v>2.4616792942094996</c:v>
                </c:pt>
                <c:pt idx="709">
                  <c:v>2.4616422257163784</c:v>
                </c:pt>
                <c:pt idx="710">
                  <c:v>2.4616051574853186</c:v>
                </c:pt>
                <c:pt idx="711">
                  <c:v>2.4615680895163106</c:v>
                </c:pt>
                <c:pt idx="712">
                  <c:v>2.4615310218093676</c:v>
                </c:pt>
                <c:pt idx="713">
                  <c:v>2.461493954364478</c:v>
                </c:pt>
                <c:pt idx="714">
                  <c:v>2.4614568871816482</c:v>
                </c:pt>
                <c:pt idx="715">
                  <c:v>2.4614198202608826</c:v>
                </c:pt>
                <c:pt idx="716">
                  <c:v>2.4613827536021819</c:v>
                </c:pt>
                <c:pt idx="717">
                  <c:v>2.4613456872055419</c:v>
                </c:pt>
                <c:pt idx="718">
                  <c:v>2.4613086210709669</c:v>
                </c:pt>
                <c:pt idx="719">
                  <c:v>2.4612715551984587</c:v>
                </c:pt>
                <c:pt idx="720">
                  <c:v>2.4612344895880209</c:v>
                </c:pt>
                <c:pt idx="721">
                  <c:v>2.4611974242396499</c:v>
                </c:pt>
                <c:pt idx="722">
                  <c:v>2.4611603591533493</c:v>
                </c:pt>
                <c:pt idx="723">
                  <c:v>2.4611232943291164</c:v>
                </c:pt>
                <c:pt idx="724">
                  <c:v>2.4610862297669582</c:v>
                </c:pt>
                <c:pt idx="725">
                  <c:v>2.4610491654668749</c:v>
                </c:pt>
                <c:pt idx="726">
                  <c:v>2.4610121014288611</c:v>
                </c:pt>
                <c:pt idx="727">
                  <c:v>2.4609750376529256</c:v>
                </c:pt>
                <c:pt idx="728">
                  <c:v>2.4609379741390631</c:v>
                </c:pt>
                <c:pt idx="729">
                  <c:v>2.4609009108872817</c:v>
                </c:pt>
                <c:pt idx="730">
                  <c:v>2.4608638478975822</c:v>
                </c:pt>
                <c:pt idx="731">
                  <c:v>2.4608267851699583</c:v>
                </c:pt>
                <c:pt idx="732">
                  <c:v>2.4607897227044182</c:v>
                </c:pt>
                <c:pt idx="733">
                  <c:v>2.46075266050096</c:v>
                </c:pt>
                <c:pt idx="734">
                  <c:v>2.4607155985595828</c:v>
                </c:pt>
                <c:pt idx="735">
                  <c:v>2.4606785368802901</c:v>
                </c:pt>
                <c:pt idx="736">
                  <c:v>2.4606414754630803</c:v>
                </c:pt>
                <c:pt idx="737">
                  <c:v>2.4606044143079657</c:v>
                </c:pt>
                <c:pt idx="738">
                  <c:v>2.4605673534149348</c:v>
                </c:pt>
                <c:pt idx="739">
                  <c:v>2.4605302927839929</c:v>
                </c:pt>
                <c:pt idx="740">
                  <c:v>2.4604932324151445</c:v>
                </c:pt>
                <c:pt idx="741">
                  <c:v>2.4604561723083815</c:v>
                </c:pt>
                <c:pt idx="742">
                  <c:v>2.4604191124637147</c:v>
                </c:pt>
                <c:pt idx="743">
                  <c:v>2.4603820528811395</c:v>
                </c:pt>
                <c:pt idx="744">
                  <c:v>2.4603449935606632</c:v>
                </c:pt>
                <c:pt idx="745">
                  <c:v>2.4603079345022785</c:v>
                </c:pt>
                <c:pt idx="746">
                  <c:v>2.4602708757059952</c:v>
                </c:pt>
                <c:pt idx="747">
                  <c:v>2.4602338171718054</c:v>
                </c:pt>
                <c:pt idx="748">
                  <c:v>2.4601967588997189</c:v>
                </c:pt>
                <c:pt idx="749">
                  <c:v>2.4601597008897311</c:v>
                </c:pt>
                <c:pt idx="750">
                  <c:v>2.4601226431418475</c:v>
                </c:pt>
                <c:pt idx="751">
                  <c:v>2.4600855856560626</c:v>
                </c:pt>
                <c:pt idx="752">
                  <c:v>2.4600485284323845</c:v>
                </c:pt>
                <c:pt idx="753">
                  <c:v>2.4600114714708106</c:v>
                </c:pt>
                <c:pt idx="754">
                  <c:v>2.4599744147713443</c:v>
                </c:pt>
                <c:pt idx="755">
                  <c:v>2.4599373583339856</c:v>
                </c:pt>
                <c:pt idx="756">
                  <c:v>2.4599003021587347</c:v>
                </c:pt>
                <c:pt idx="757">
                  <c:v>2.4598632462455932</c:v>
                </c:pt>
                <c:pt idx="758">
                  <c:v>2.4598261905945638</c:v>
                </c:pt>
                <c:pt idx="759">
                  <c:v>2.4597891352056456</c:v>
                </c:pt>
                <c:pt idx="760">
                  <c:v>2.4597520800788368</c:v>
                </c:pt>
                <c:pt idx="761">
                  <c:v>2.4597150252141473</c:v>
                </c:pt>
                <c:pt idx="762">
                  <c:v>2.4596779706115743</c:v>
                </c:pt>
                <c:pt idx="763">
                  <c:v>2.4596409162711144</c:v>
                </c:pt>
                <c:pt idx="764">
                  <c:v>2.4596038621927692</c:v>
                </c:pt>
                <c:pt idx="765">
                  <c:v>2.4595668083765476</c:v>
                </c:pt>
                <c:pt idx="766">
                  <c:v>2.4595297548224462</c:v>
                </c:pt>
                <c:pt idx="767">
                  <c:v>2.4594927015304631</c:v>
                </c:pt>
                <c:pt idx="768">
                  <c:v>2.4594556485006089</c:v>
                </c:pt>
                <c:pt idx="769">
                  <c:v>2.4594185957328714</c:v>
                </c:pt>
                <c:pt idx="770">
                  <c:v>2.4593815432272601</c:v>
                </c:pt>
                <c:pt idx="771">
                  <c:v>2.4593444909837743</c:v>
                </c:pt>
                <c:pt idx="772">
                  <c:v>2.4593074390024121</c:v>
                </c:pt>
                <c:pt idx="773">
                  <c:v>2.4592703872831869</c:v>
                </c:pt>
                <c:pt idx="774">
                  <c:v>2.4592333358260827</c:v>
                </c:pt>
                <c:pt idx="775">
                  <c:v>2.4591962846311128</c:v>
                </c:pt>
                <c:pt idx="776">
                  <c:v>2.4591592336982711</c:v>
                </c:pt>
                <c:pt idx="777">
                  <c:v>2.4591221830275627</c:v>
                </c:pt>
                <c:pt idx="778">
                  <c:v>2.4590851326189922</c:v>
                </c:pt>
                <c:pt idx="779">
                  <c:v>2.4590480824725534</c:v>
                </c:pt>
                <c:pt idx="780">
                  <c:v>2.4590110325882506</c:v>
                </c:pt>
                <c:pt idx="781">
                  <c:v>2.458973982966083</c:v>
                </c:pt>
                <c:pt idx="782">
                  <c:v>2.4589369336060569</c:v>
                </c:pt>
                <c:pt idx="783">
                  <c:v>2.4588998845081687</c:v>
                </c:pt>
                <c:pt idx="784">
                  <c:v>2.4588628356724218</c:v>
                </c:pt>
                <c:pt idx="785">
                  <c:v>2.4588257870988173</c:v>
                </c:pt>
                <c:pt idx="786">
                  <c:v>2.4587887387873533</c:v>
                </c:pt>
                <c:pt idx="787">
                  <c:v>2.4587516907380351</c:v>
                </c:pt>
                <c:pt idx="788">
                  <c:v>2.4587146429508628</c:v>
                </c:pt>
                <c:pt idx="789">
                  <c:v>2.4586775954258329</c:v>
                </c:pt>
                <c:pt idx="790">
                  <c:v>2.4586405481629514</c:v>
                </c:pt>
                <c:pt idx="791">
                  <c:v>2.4586035011622194</c:v>
                </c:pt>
                <c:pt idx="792">
                  <c:v>2.4585664544236385</c:v>
                </c:pt>
                <c:pt idx="793">
                  <c:v>2.4585294079472062</c:v>
                </c:pt>
                <c:pt idx="794">
                  <c:v>2.4584923617329304</c:v>
                </c:pt>
                <c:pt idx="795">
                  <c:v>2.458455315780804</c:v>
                </c:pt>
                <c:pt idx="796">
                  <c:v>2.4584182700908315</c:v>
                </c:pt>
                <c:pt idx="797">
                  <c:v>2.4583812246630146</c:v>
                </c:pt>
                <c:pt idx="798">
                  <c:v>2.4583441794973533</c:v>
                </c:pt>
                <c:pt idx="799">
                  <c:v>2.4583071345938503</c:v>
                </c:pt>
                <c:pt idx="800">
                  <c:v>2.4582700899525047</c:v>
                </c:pt>
                <c:pt idx="801">
                  <c:v>2.4582330455733246</c:v>
                </c:pt>
                <c:pt idx="802">
                  <c:v>2.4581960014562974</c:v>
                </c:pt>
                <c:pt idx="803">
                  <c:v>2.45815895760144</c:v>
                </c:pt>
                <c:pt idx="804">
                  <c:v>2.45812191400874</c:v>
                </c:pt>
                <c:pt idx="805">
                  <c:v>2.4580848706782072</c:v>
                </c:pt>
                <c:pt idx="806">
                  <c:v>2.4580478276098408</c:v>
                </c:pt>
                <c:pt idx="807">
                  <c:v>2.4580107848036397</c:v>
                </c:pt>
                <c:pt idx="808">
                  <c:v>2.4579737422596075</c:v>
                </c:pt>
                <c:pt idx="809">
                  <c:v>2.4579366999777479</c:v>
                </c:pt>
                <c:pt idx="810">
                  <c:v>2.4578996579580537</c:v>
                </c:pt>
                <c:pt idx="811">
                  <c:v>2.4578626162005293</c:v>
                </c:pt>
                <c:pt idx="812">
                  <c:v>2.4578255747051809</c:v>
                </c:pt>
                <c:pt idx="813">
                  <c:v>2.457788533472006</c:v>
                </c:pt>
                <c:pt idx="814">
                  <c:v>2.4577514925009991</c:v>
                </c:pt>
                <c:pt idx="815">
                  <c:v>2.4577144517921727</c:v>
                </c:pt>
                <c:pt idx="816">
                  <c:v>2.4576774113455224</c:v>
                </c:pt>
                <c:pt idx="817">
                  <c:v>2.4576403711610508</c:v>
                </c:pt>
                <c:pt idx="818">
                  <c:v>2.4576033312387597</c:v>
                </c:pt>
                <c:pt idx="819">
                  <c:v>2.45756629157865</c:v>
                </c:pt>
                <c:pt idx="820">
                  <c:v>2.4575292521807182</c:v>
                </c:pt>
                <c:pt idx="821">
                  <c:v>2.457492213044973</c:v>
                </c:pt>
                <c:pt idx="822">
                  <c:v>2.4574551741714075</c:v>
                </c:pt>
                <c:pt idx="823">
                  <c:v>2.4574181355600269</c:v>
                </c:pt>
                <c:pt idx="824">
                  <c:v>2.4573810972108339</c:v>
                </c:pt>
                <c:pt idx="825">
                  <c:v>2.4573440591238302</c:v>
                </c:pt>
                <c:pt idx="826">
                  <c:v>2.457307021299008</c:v>
                </c:pt>
                <c:pt idx="827">
                  <c:v>2.4572699837363832</c:v>
                </c:pt>
                <c:pt idx="828">
                  <c:v>2.4572329464359468</c:v>
                </c:pt>
                <c:pt idx="829">
                  <c:v>2.4571959093977043</c:v>
                </c:pt>
                <c:pt idx="830">
                  <c:v>2.4571588726216511</c:v>
                </c:pt>
                <c:pt idx="831">
                  <c:v>2.4571218361077953</c:v>
                </c:pt>
                <c:pt idx="832">
                  <c:v>2.4570847998561298</c:v>
                </c:pt>
                <c:pt idx="833">
                  <c:v>2.4570477638666679</c:v>
                </c:pt>
                <c:pt idx="834">
                  <c:v>2.4570107281393971</c:v>
                </c:pt>
                <c:pt idx="835">
                  <c:v>2.4569736926743273</c:v>
                </c:pt>
                <c:pt idx="836">
                  <c:v>2.4569366574714548</c:v>
                </c:pt>
                <c:pt idx="837">
                  <c:v>2.4568996225307886</c:v>
                </c:pt>
                <c:pt idx="838">
                  <c:v>2.4568625878523171</c:v>
                </c:pt>
                <c:pt idx="839">
                  <c:v>2.4568255534360537</c:v>
                </c:pt>
                <c:pt idx="840">
                  <c:v>2.4567885192819947</c:v>
                </c:pt>
                <c:pt idx="841">
                  <c:v>2.4567514853901384</c:v>
                </c:pt>
                <c:pt idx="842">
                  <c:v>2.4567144517604866</c:v>
                </c:pt>
                <c:pt idx="843">
                  <c:v>2.4566774183930491</c:v>
                </c:pt>
                <c:pt idx="844">
                  <c:v>2.4566403852878151</c:v>
                </c:pt>
                <c:pt idx="845">
                  <c:v>2.4566033524447954</c:v>
                </c:pt>
                <c:pt idx="846">
                  <c:v>2.4565663198639829</c:v>
                </c:pt>
                <c:pt idx="847">
                  <c:v>2.4565292875453801</c:v>
                </c:pt>
                <c:pt idx="848">
                  <c:v>2.4564922554889961</c:v>
                </c:pt>
                <c:pt idx="849">
                  <c:v>2.4564552236948245</c:v>
                </c:pt>
                <c:pt idx="850">
                  <c:v>2.4564181921628698</c:v>
                </c:pt>
                <c:pt idx="851">
                  <c:v>2.4563811608931294</c:v>
                </c:pt>
                <c:pt idx="852">
                  <c:v>2.4563441298856112</c:v>
                </c:pt>
                <c:pt idx="853">
                  <c:v>2.4563070991403073</c:v>
                </c:pt>
                <c:pt idx="854">
                  <c:v>2.4562700686572265</c:v>
                </c:pt>
                <c:pt idx="855">
                  <c:v>2.4562330384363662</c:v>
                </c:pt>
                <c:pt idx="856">
                  <c:v>2.4561960084777255</c:v>
                </c:pt>
                <c:pt idx="857">
                  <c:v>2.4561589787813096</c:v>
                </c:pt>
                <c:pt idx="858">
                  <c:v>2.4561219493471187</c:v>
                </c:pt>
                <c:pt idx="859">
                  <c:v>2.4560849201751536</c:v>
                </c:pt>
                <c:pt idx="860">
                  <c:v>2.4560478912654187</c:v>
                </c:pt>
                <c:pt idx="861">
                  <c:v>2.4560108626179078</c:v>
                </c:pt>
                <c:pt idx="862">
                  <c:v>2.4559738342326281</c:v>
                </c:pt>
                <c:pt idx="863">
                  <c:v>2.4559368061095777</c:v>
                </c:pt>
                <c:pt idx="864">
                  <c:v>2.4558997782487584</c:v>
                </c:pt>
                <c:pt idx="865">
                  <c:v>2.4558627506501711</c:v>
                </c:pt>
                <c:pt idx="866">
                  <c:v>2.4558257233138212</c:v>
                </c:pt>
                <c:pt idx="867">
                  <c:v>2.4557886962397051</c:v>
                </c:pt>
                <c:pt idx="868">
                  <c:v>2.4557516694278254</c:v>
                </c:pt>
                <c:pt idx="869">
                  <c:v>2.4557146428781795</c:v>
                </c:pt>
                <c:pt idx="870">
                  <c:v>2.4556776165907728</c:v>
                </c:pt>
                <c:pt idx="871">
                  <c:v>2.4556405905656078</c:v>
                </c:pt>
                <c:pt idx="872">
                  <c:v>2.4556035648026802</c:v>
                </c:pt>
                <c:pt idx="873">
                  <c:v>2.4555665393019979</c:v>
                </c:pt>
                <c:pt idx="874">
                  <c:v>2.4555295140635556</c:v>
                </c:pt>
                <c:pt idx="875">
                  <c:v>2.4554924890873542</c:v>
                </c:pt>
                <c:pt idx="876">
                  <c:v>2.4554554643734043</c:v>
                </c:pt>
                <c:pt idx="877">
                  <c:v>2.4554184399216998</c:v>
                </c:pt>
                <c:pt idx="878">
                  <c:v>2.4553814157322433</c:v>
                </c:pt>
                <c:pt idx="879">
                  <c:v>2.4553443918050322</c:v>
                </c:pt>
                <c:pt idx="880">
                  <c:v>2.4553073681400699</c:v>
                </c:pt>
                <c:pt idx="881">
                  <c:v>2.4552703447373592</c:v>
                </c:pt>
                <c:pt idx="882">
                  <c:v>2.4552333215969009</c:v>
                </c:pt>
                <c:pt idx="883">
                  <c:v>2.4551962987186968</c:v>
                </c:pt>
                <c:pt idx="884">
                  <c:v>2.4551592761027452</c:v>
                </c:pt>
                <c:pt idx="885">
                  <c:v>2.4551222537490487</c:v>
                </c:pt>
                <c:pt idx="886">
                  <c:v>2.4550852316576091</c:v>
                </c:pt>
                <c:pt idx="887">
                  <c:v>2.4550482098284254</c:v>
                </c:pt>
                <c:pt idx="888">
                  <c:v>2.4550111882615067</c:v>
                </c:pt>
                <c:pt idx="889">
                  <c:v>2.4549741669568421</c:v>
                </c:pt>
                <c:pt idx="890">
                  <c:v>2.4549371459144425</c:v>
                </c:pt>
                <c:pt idx="891">
                  <c:v>2.4549001251343014</c:v>
                </c:pt>
                <c:pt idx="892">
                  <c:v>2.4548631046164209</c:v>
                </c:pt>
                <c:pt idx="893">
                  <c:v>2.4548260843608123</c:v>
                </c:pt>
                <c:pt idx="894">
                  <c:v>2.4547890643674606</c:v>
                </c:pt>
                <c:pt idx="895">
                  <c:v>2.4547520446363809</c:v>
                </c:pt>
                <c:pt idx="896">
                  <c:v>2.4547150251675687</c:v>
                </c:pt>
                <c:pt idx="897">
                  <c:v>2.4546780059610231</c:v>
                </c:pt>
                <c:pt idx="898">
                  <c:v>2.4546409870167514</c:v>
                </c:pt>
                <c:pt idx="899">
                  <c:v>2.4546039683347463</c:v>
                </c:pt>
                <c:pt idx="900">
                  <c:v>2.454566949915014</c:v>
                </c:pt>
                <c:pt idx="901">
                  <c:v>2.4545299317575582</c:v>
                </c:pt>
                <c:pt idx="902">
                  <c:v>2.4544929138623734</c:v>
                </c:pt>
                <c:pt idx="903">
                  <c:v>2.4544558962294678</c:v>
                </c:pt>
                <c:pt idx="904">
                  <c:v>2.4544188788588333</c:v>
                </c:pt>
                <c:pt idx="905">
                  <c:v>2.4543818617504822</c:v>
                </c:pt>
                <c:pt idx="906">
                  <c:v>2.4543448449044076</c:v>
                </c:pt>
                <c:pt idx="907">
                  <c:v>2.4543078283206157</c:v>
                </c:pt>
                <c:pt idx="908">
                  <c:v>2.4542708119991028</c:v>
                </c:pt>
                <c:pt idx="909">
                  <c:v>2.4542337959398743</c:v>
                </c:pt>
                <c:pt idx="910">
                  <c:v>2.4541967801429259</c:v>
                </c:pt>
                <c:pt idx="911">
                  <c:v>2.4541597646082662</c:v>
                </c:pt>
                <c:pt idx="912">
                  <c:v>2.4541227493358901</c:v>
                </c:pt>
                <c:pt idx="913">
                  <c:v>2.4540857343257985</c:v>
                </c:pt>
                <c:pt idx="914">
                  <c:v>2.454048719578001</c:v>
                </c:pt>
                <c:pt idx="915">
                  <c:v>2.4540117050924835</c:v>
                </c:pt>
                <c:pt idx="916">
                  <c:v>2.4539746908692637</c:v>
                </c:pt>
                <c:pt idx="917">
                  <c:v>2.4539376769083345</c:v>
                </c:pt>
                <c:pt idx="918">
                  <c:v>2.4539006632096934</c:v>
                </c:pt>
                <c:pt idx="919">
                  <c:v>2.4538636497733508</c:v>
                </c:pt>
                <c:pt idx="920">
                  <c:v>2.4538266365993024</c:v>
                </c:pt>
                <c:pt idx="921">
                  <c:v>2.45378962368755</c:v>
                </c:pt>
                <c:pt idx="922">
                  <c:v>2.4537526110380936</c:v>
                </c:pt>
                <c:pt idx="923">
                  <c:v>2.4537155986509349</c:v>
                </c:pt>
                <c:pt idx="924">
                  <c:v>2.4536785865260748</c:v>
                </c:pt>
                <c:pt idx="925">
                  <c:v>2.4536415746635178</c:v>
                </c:pt>
                <c:pt idx="926">
                  <c:v>2.4536045630632612</c:v>
                </c:pt>
                <c:pt idx="927">
                  <c:v>2.4535675517253086</c:v>
                </c:pt>
                <c:pt idx="928">
                  <c:v>2.4535305406496564</c:v>
                </c:pt>
                <c:pt idx="929">
                  <c:v>2.4534935298363134</c:v>
                </c:pt>
                <c:pt idx="930">
                  <c:v>2.4534565192852771</c:v>
                </c:pt>
                <c:pt idx="931">
                  <c:v>2.4534195089965438</c:v>
                </c:pt>
                <c:pt idx="932">
                  <c:v>2.4533824989701181</c:v>
                </c:pt>
                <c:pt idx="933">
                  <c:v>2.4533454892060043</c:v>
                </c:pt>
                <c:pt idx="934">
                  <c:v>2.4533084797041989</c:v>
                </c:pt>
                <c:pt idx="935">
                  <c:v>2.4532714704647134</c:v>
                </c:pt>
                <c:pt idx="936">
                  <c:v>2.4532344614875319</c:v>
                </c:pt>
                <c:pt idx="937">
                  <c:v>2.4531974527726712</c:v>
                </c:pt>
                <c:pt idx="938">
                  <c:v>2.4531604443201163</c:v>
                </c:pt>
                <c:pt idx="939">
                  <c:v>2.4531234361298875</c:v>
                </c:pt>
                <c:pt idx="940">
                  <c:v>2.4530864282019689</c:v>
                </c:pt>
                <c:pt idx="941">
                  <c:v>2.4530494205363755</c:v>
                </c:pt>
                <c:pt idx="942">
                  <c:v>2.4530124131331021</c:v>
                </c:pt>
                <c:pt idx="943">
                  <c:v>2.4529754059921425</c:v>
                </c:pt>
                <c:pt idx="944">
                  <c:v>2.4529383991135063</c:v>
                </c:pt>
                <c:pt idx="945">
                  <c:v>2.4529013924971919</c:v>
                </c:pt>
                <c:pt idx="946">
                  <c:v>2.452864386143208</c:v>
                </c:pt>
                <c:pt idx="947">
                  <c:v>2.4528273800515459</c:v>
                </c:pt>
                <c:pt idx="948">
                  <c:v>2.4527903742222108</c:v>
                </c:pt>
                <c:pt idx="949">
                  <c:v>2.4527533686552045</c:v>
                </c:pt>
                <c:pt idx="950">
                  <c:v>2.4527163633505236</c:v>
                </c:pt>
                <c:pt idx="951">
                  <c:v>2.4526793583081723</c:v>
                </c:pt>
                <c:pt idx="952">
                  <c:v>2.4526423535281561</c:v>
                </c:pt>
                <c:pt idx="953">
                  <c:v>2.4526053490104669</c:v>
                </c:pt>
                <c:pt idx="954">
                  <c:v>2.4525683447551128</c:v>
                </c:pt>
                <c:pt idx="955">
                  <c:v>2.4525313407620963</c:v>
                </c:pt>
                <c:pt idx="956">
                  <c:v>2.4524943370314132</c:v>
                </c:pt>
                <c:pt idx="957">
                  <c:v>2.4524573335630642</c:v>
                </c:pt>
                <c:pt idx="958">
                  <c:v>2.4524203303570538</c:v>
                </c:pt>
                <c:pt idx="959">
                  <c:v>2.4523833274133828</c:v>
                </c:pt>
                <c:pt idx="960">
                  <c:v>2.4523463247320549</c:v>
                </c:pt>
                <c:pt idx="961">
                  <c:v>2.4523093223130621</c:v>
                </c:pt>
                <c:pt idx="962">
                  <c:v>2.4522723201564132</c:v>
                </c:pt>
                <c:pt idx="963">
                  <c:v>2.4522353182621091</c:v>
                </c:pt>
                <c:pt idx="964">
                  <c:v>2.4521983166301524</c:v>
                </c:pt>
                <c:pt idx="965">
                  <c:v>2.4521613152605353</c:v>
                </c:pt>
                <c:pt idx="966">
                  <c:v>2.4521243141532674</c:v>
                </c:pt>
                <c:pt idx="967">
                  <c:v>2.4520873133083478</c:v>
                </c:pt>
                <c:pt idx="968">
                  <c:v>2.4520503127257776</c:v>
                </c:pt>
                <c:pt idx="969">
                  <c:v>2.4520133124055548</c:v>
                </c:pt>
                <c:pt idx="970">
                  <c:v>2.4519763123476874</c:v>
                </c:pt>
                <c:pt idx="971">
                  <c:v>2.4519393125521676</c:v>
                </c:pt>
                <c:pt idx="972">
                  <c:v>2.4519023130190032</c:v>
                </c:pt>
                <c:pt idx="973">
                  <c:v>2.4518653137481943</c:v>
                </c:pt>
                <c:pt idx="974">
                  <c:v>2.4518283147397417</c:v>
                </c:pt>
                <c:pt idx="975">
                  <c:v>2.4517913159936446</c:v>
                </c:pt>
                <c:pt idx="976">
                  <c:v>2.4517543175099048</c:v>
                </c:pt>
                <c:pt idx="977">
                  <c:v>2.451717319288524</c:v>
                </c:pt>
                <c:pt idx="978">
                  <c:v>2.4516803213295058</c:v>
                </c:pt>
                <c:pt idx="979">
                  <c:v>2.4516433236328465</c:v>
                </c:pt>
                <c:pt idx="980">
                  <c:v>2.4516063261985472</c:v>
                </c:pt>
                <c:pt idx="981">
                  <c:v>2.4515693290266212</c:v>
                </c:pt>
                <c:pt idx="982">
                  <c:v>2.4515323321170497</c:v>
                </c:pt>
                <c:pt idx="983">
                  <c:v>2.4514953354698461</c:v>
                </c:pt>
                <c:pt idx="984">
                  <c:v>2.4514583390850113</c:v>
                </c:pt>
                <c:pt idx="985">
                  <c:v>2.4514213429625444</c:v>
                </c:pt>
                <c:pt idx="986">
                  <c:v>2.451384347102449</c:v>
                </c:pt>
                <c:pt idx="987">
                  <c:v>2.4513473515047215</c:v>
                </c:pt>
                <c:pt idx="988">
                  <c:v>2.4513103561693672</c:v>
                </c:pt>
                <c:pt idx="989">
                  <c:v>2.4512733610963844</c:v>
                </c:pt>
                <c:pt idx="990">
                  <c:v>2.4512363662857704</c:v>
                </c:pt>
                <c:pt idx="991">
                  <c:v>2.4511993717375349</c:v>
                </c:pt>
                <c:pt idx="992">
                  <c:v>2.4511623774516771</c:v>
                </c:pt>
                <c:pt idx="993">
                  <c:v>2.451125383428197</c:v>
                </c:pt>
                <c:pt idx="994">
                  <c:v>2.451088389667091</c:v>
                </c:pt>
                <c:pt idx="995">
                  <c:v>2.4510513961683671</c:v>
                </c:pt>
                <c:pt idx="996">
                  <c:v>2.4510144029320209</c:v>
                </c:pt>
                <c:pt idx="997">
                  <c:v>2.4509774099580568</c:v>
                </c:pt>
                <c:pt idx="998">
                  <c:v>2.4509404172464802</c:v>
                </c:pt>
                <c:pt idx="999">
                  <c:v>2.4509034247972847</c:v>
                </c:pt>
                <c:pt idx="1000">
                  <c:v>2.4508664326104688</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Calculs!$AH$4:$AH$1004</c:f>
              <c:numCache>
                <c:formatCode>0.00</c:formatCode>
                <c:ptCount val="1001"/>
                <c:pt idx="0">
                  <c:v>0</c:v>
                </c:pt>
                <c:pt idx="1">
                  <c:v>9.6609640570497604</c:v>
                </c:pt>
                <c:pt idx="2">
                  <c:v>28.955252407111534</c:v>
                </c:pt>
                <c:pt idx="3">
                  <c:v>48.270428633963824</c:v>
                </c:pt>
                <c:pt idx="4">
                  <c:v>67.601405788488833</c:v>
                </c:pt>
                <c:pt idx="5">
                  <c:v>86.953632226436142</c:v>
                </c:pt>
                <c:pt idx="6">
                  <c:v>96.546743431056186</c:v>
                </c:pt>
                <c:pt idx="7">
                  <c:v>96.363047839869466</c:v>
                </c:pt>
                <c:pt idx="8">
                  <c:v>96.178423161265712</c:v>
                </c:pt>
                <c:pt idx="9">
                  <c:v>95.992872828749228</c:v>
                </c:pt>
                <c:pt idx="10">
                  <c:v>95.806400310688645</c:v>
                </c:pt>
                <c:pt idx="11">
                  <c:v>95.619009110037169</c:v>
                </c:pt>
                <c:pt idx="12">
                  <c:v>95.430702764050025</c:v>
                </c:pt>
                <c:pt idx="13">
                  <c:v>95.241484843998634</c:v>
                </c:pt>
                <c:pt idx="14">
                  <c:v>95.051358954882105</c:v>
                </c:pt>
                <c:pt idx="15">
                  <c:v>94.86032873513571</c:v>
                </c:pt>
                <c:pt idx="16">
                  <c:v>94.668397856336483</c:v>
                </c:pt>
                <c:pt idx="17">
                  <c:v>94.475570022905998</c:v>
                </c:pt>
                <c:pt idx="18">
                  <c:v>94.281848971810533</c:v>
                </c:pt>
                <c:pt idx="19">
                  <c:v>94.087238472258264</c:v>
                </c:pt>
                <c:pt idx="20">
                  <c:v>93.891742325393921</c:v>
                </c:pt>
                <c:pt idx="21">
                  <c:v>93.695364363990905</c:v>
                </c:pt>
                <c:pt idx="22">
                  <c:v>93.498108452140443</c:v>
                </c:pt>
                <c:pt idx="23">
                  <c:v>93.29997848493872</c:v>
                </c:pt>
                <c:pt idx="24">
                  <c:v>93.100978388170944</c:v>
                </c:pt>
                <c:pt idx="25">
                  <c:v>92.901112117993478</c:v>
                </c:pt>
                <c:pt idx="26">
                  <c:v>92.700383660613113</c:v>
                </c:pt>
                <c:pt idx="27">
                  <c:v>92.498797031964315</c:v>
                </c:pt>
                <c:pt idx="28">
                  <c:v>92.296356277383921</c:v>
                </c:pt>
                <c:pt idx="29">
                  <c:v>92.093065471283708</c:v>
                </c:pt>
                <c:pt idx="30">
                  <c:v>91.888928716820615</c:v>
                </c:pt>
                <c:pt idx="31">
                  <c:v>91.683950145564921</c:v>
                </c:pt>
                <c:pt idx="32">
                  <c:v>91.478133917166218</c:v>
                </c:pt>
                <c:pt idx="33">
                  <c:v>91.271484219017168</c:v>
                </c:pt>
                <c:pt idx="34">
                  <c:v>91.064005265915554</c:v>
                </c:pt>
                <c:pt idx="35">
                  <c:v>90.855701299724061</c:v>
                </c:pt>
                <c:pt idx="36">
                  <c:v>90.646576466407197</c:v>
                </c:pt>
                <c:pt idx="37">
                  <c:v>90.43663491814327</c:v>
                </c:pt>
                <c:pt idx="38">
                  <c:v>90.22588095895162</c:v>
                </c:pt>
                <c:pt idx="39">
                  <c:v>90.014318918958196</c:v>
                </c:pt>
                <c:pt idx="40">
                  <c:v>89.801953154028325</c:v>
                </c:pt>
                <c:pt idx="41">
                  <c:v>89.588788045398019</c:v>
                </c:pt>
                <c:pt idx="42">
                  <c:v>89.374827999305111</c:v>
                </c:pt>
                <c:pt idx="43">
                  <c:v>89.160077446619979</c:v>
                </c:pt>
                <c:pt idx="44">
                  <c:v>88.944540842475902</c:v>
                </c:pt>
                <c:pt idx="45">
                  <c:v>88.728222665898826</c:v>
                </c:pt>
                <c:pt idx="46">
                  <c:v>88.511127419436676</c:v>
                </c:pt>
                <c:pt idx="47">
                  <c:v>88.293259628787951</c:v>
                </c:pt>
                <c:pt idx="48">
                  <c:v>88.074623842430128</c:v>
                </c:pt>
                <c:pt idx="49">
                  <c:v>87.85522463124687</c:v>
                </c:pt>
                <c:pt idx="50">
                  <c:v>87.635066588155141</c:v>
                </c:pt>
                <c:pt idx="51">
                  <c:v>87.465631718190181</c:v>
                </c:pt>
                <c:pt idx="52">
                  <c:v>87.346997321834024</c:v>
                </c:pt>
                <c:pt idx="53">
                  <c:v>87.227716244971958</c:v>
                </c:pt>
                <c:pt idx="54">
                  <c:v>87.107790623946087</c:v>
                </c:pt>
                <c:pt idx="55">
                  <c:v>86.987222616293764</c:v>
                </c:pt>
                <c:pt idx="56">
                  <c:v>86.866014400595972</c:v>
                </c:pt>
                <c:pt idx="57">
                  <c:v>86.744168176324209</c:v>
                </c:pt>
                <c:pt idx="58">
                  <c:v>86.621686163686462</c:v>
                </c:pt>
                <c:pt idx="59">
                  <c:v>86.498570603471663</c:v>
                </c:pt>
                <c:pt idx="60">
                  <c:v>86.374823756893335</c:v>
                </c:pt>
                <c:pt idx="61">
                  <c:v>86.250447905431614</c:v>
                </c:pt>
                <c:pt idx="62">
                  <c:v>86.12544535067444</c:v>
                </c:pt>
                <c:pt idx="63">
                  <c:v>85.999818414157403</c:v>
                </c:pt>
                <c:pt idx="64">
                  <c:v>85.873569437202278</c:v>
                </c:pt>
                <c:pt idx="65">
                  <c:v>85.746700780754693</c:v>
                </c:pt>
                <c:pt idx="66">
                  <c:v>85.619214825220268</c:v>
                </c:pt>
                <c:pt idx="67">
                  <c:v>85.491113970299978</c:v>
                </c:pt>
                <c:pt idx="68">
                  <c:v>85.362400634823985</c:v>
                </c:pt>
                <c:pt idx="69">
                  <c:v>85.233077256584664</c:v>
                </c:pt>
                <c:pt idx="70">
                  <c:v>85.103146292168248</c:v>
                </c:pt>
                <c:pt idx="71">
                  <c:v>84.972610216785512</c:v>
                </c:pt>
                <c:pt idx="72">
                  <c:v>84.841471524101365</c:v>
                </c:pt>
                <c:pt idx="73">
                  <c:v>84.709732726063194</c:v>
                </c:pt>
                <c:pt idx="74">
                  <c:v>84.577396352728357</c:v>
                </c:pt>
                <c:pt idx="75">
                  <c:v>84.444464952090399</c:v>
                </c:pt>
                <c:pt idx="76">
                  <c:v>84.310941089904475</c:v>
                </c:pt>
                <c:pt idx="77">
                  <c:v>84.176827349511484</c:v>
                </c:pt>
                <c:pt idx="78">
                  <c:v>84.042126331661407</c:v>
                </c:pt>
                <c:pt idx="79">
                  <c:v>83.906840654335497</c:v>
                </c:pt>
                <c:pt idx="80">
                  <c:v>83.770972952567618</c:v>
                </c:pt>
                <c:pt idx="81">
                  <c:v>83.63452587826454</c:v>
                </c:pt>
                <c:pt idx="82">
                  <c:v>83.497502100025386</c:v>
                </c:pt>
                <c:pt idx="83">
                  <c:v>83.35990430295999</c:v>
                </c:pt>
                <c:pt idx="84">
                  <c:v>83.221735188506543</c:v>
                </c:pt>
                <c:pt idx="85">
                  <c:v>83.082997474248259</c:v>
                </c:pt>
                <c:pt idx="86">
                  <c:v>82.943693893729147</c:v>
                </c:pt>
                <c:pt idx="87">
                  <c:v>82.803827196269054</c:v>
                </c:pt>
                <c:pt idx="88">
                  <c:v>82.663400146777661</c:v>
                </c:pt>
                <c:pt idx="89">
                  <c:v>82.522415525567965</c:v>
                </c:pt>
                <c:pt idx="90">
                  <c:v>82.380876128168694</c:v>
                </c:pt>
                <c:pt idx="91">
                  <c:v>82.238784765136202</c:v>
                </c:pt>
                <c:pt idx="92">
                  <c:v>82.09614426186539</c:v>
                </c:pt>
                <c:pt idx="93">
                  <c:v>81.952957458399979</c:v>
                </c:pt>
                <c:pt idx="94">
                  <c:v>81.809227209242238</c:v>
                </c:pt>
                <c:pt idx="95">
                  <c:v>81.664956383161737</c:v>
                </c:pt>
                <c:pt idx="96">
                  <c:v>81.520147863003672</c:v>
                </c:pt>
                <c:pt idx="97">
                  <c:v>81.374804545496332</c:v>
                </c:pt>
                <c:pt idx="98">
                  <c:v>81.228929341058247</c:v>
                </c:pt>
                <c:pt idx="99">
                  <c:v>81.082525173604353</c:v>
                </c:pt>
                <c:pt idx="100">
                  <c:v>80.93559498035188</c:v>
                </c:pt>
                <c:pt idx="101">
                  <c:v>80.764417516290436</c:v>
                </c:pt>
                <c:pt idx="102">
                  <c:v>80.568972756867126</c:v>
                </c:pt>
                <c:pt idx="103">
                  <c:v>80.372985424541938</c:v>
                </c:pt>
                <c:pt idx="104">
                  <c:v>80.17645961811175</c:v>
                </c:pt>
                <c:pt idx="105">
                  <c:v>79.979399446373506</c:v>
                </c:pt>
                <c:pt idx="106">
                  <c:v>79.781809027840112</c:v>
                </c:pt>
                <c:pt idx="107">
                  <c:v>79.583692490456599</c:v>
                </c:pt>
                <c:pt idx="108">
                  <c:v>79.385053971316268</c:v>
                </c:pt>
                <c:pt idx="109">
                  <c:v>79.185897616377162</c:v>
                </c:pt>
                <c:pt idx="110">
                  <c:v>78.986227580178507</c:v>
                </c:pt>
                <c:pt idx="111">
                  <c:v>78.786048025557676</c:v>
                </c:pt>
                <c:pt idx="112">
                  <c:v>78.585363123367117</c:v>
                </c:pt>
                <c:pt idx="113">
                  <c:v>78.38417705219176</c:v>
                </c:pt>
                <c:pt idx="114">
                  <c:v>78.182493998066718</c:v>
                </c:pt>
                <c:pt idx="115">
                  <c:v>77.980318154195274</c:v>
                </c:pt>
                <c:pt idx="116">
                  <c:v>77.777653720667331</c:v>
                </c:pt>
                <c:pt idx="117">
                  <c:v>77.574504904178227</c:v>
                </c:pt>
                <c:pt idx="118">
                  <c:v>77.370875917747938</c:v>
                </c:pt>
                <c:pt idx="119">
                  <c:v>77.166770980440916</c:v>
                </c:pt>
                <c:pt idx="120">
                  <c:v>76.962194317086272</c:v>
                </c:pt>
                <c:pt idx="121">
                  <c:v>76.757150157998566</c:v>
                </c:pt>
                <c:pt idx="122">
                  <c:v>76.551642738699172</c:v>
                </c:pt>
                <c:pt idx="123">
                  <c:v>76.345676299638171</c:v>
                </c:pt>
                <c:pt idx="124">
                  <c:v>76.139255085916901</c:v>
                </c:pt>
                <c:pt idx="125">
                  <c:v>75.932383347011168</c:v>
                </c:pt>
                <c:pt idx="126">
                  <c:v>75.725065336495135</c:v>
                </c:pt>
                <c:pt idx="127">
                  <c:v>75.517305311765895</c:v>
                </c:pt>
                <c:pt idx="128">
                  <c:v>75.309107533768795</c:v>
                </c:pt>
                <c:pt idx="129">
                  <c:v>75.100476266723462</c:v>
                </c:pt>
                <c:pt idx="130">
                  <c:v>74.891415777850781</c:v>
                </c:pt>
                <c:pt idx="131">
                  <c:v>74.681930337100454</c:v>
                </c:pt>
                <c:pt idx="132">
                  <c:v>74.472024216879632</c:v>
                </c:pt>
                <c:pt idx="133">
                  <c:v>74.261701691782307</c:v>
                </c:pt>
                <c:pt idx="134">
                  <c:v>74.050967038319513</c:v>
                </c:pt>
                <c:pt idx="135">
                  <c:v>73.83982453465066</c:v>
                </c:pt>
                <c:pt idx="136">
                  <c:v>73.628278460315684</c:v>
                </c:pt>
                <c:pt idx="137">
                  <c:v>73.416333095968156</c:v>
                </c:pt>
                <c:pt idx="138">
                  <c:v>73.203992723109508</c:v>
                </c:pt>
                <c:pt idx="139">
                  <c:v>72.991261623824101</c:v>
                </c:pt>
                <c:pt idx="140">
                  <c:v>72.778144080515574</c:v>
                </c:pt>
                <c:pt idx="141">
                  <c:v>72.564644375644093</c:v>
                </c:pt>
                <c:pt idx="142">
                  <c:v>72.350766791464807</c:v>
                </c:pt>
                <c:pt idx="143">
                  <c:v>72.136515609767287</c:v>
                </c:pt>
                <c:pt idx="144">
                  <c:v>71.921895111616365</c:v>
                </c:pt>
                <c:pt idx="145">
                  <c:v>71.706909577093839</c:v>
                </c:pt>
                <c:pt idx="146">
                  <c:v>71.491563285041664</c:v>
                </c:pt>
                <c:pt idx="147">
                  <c:v>71.275860512806091</c:v>
                </c:pt>
                <c:pt idx="148">
                  <c:v>71.05980553598333</c:v>
                </c:pt>
                <c:pt idx="149">
                  <c:v>70.843402628166245</c:v>
                </c:pt>
                <c:pt idx="150">
                  <c:v>70.626656060692426</c:v>
                </c:pt>
                <c:pt idx="151">
                  <c:v>70.41763717542419</c:v>
                </c:pt>
                <c:pt idx="152">
                  <c:v>70.216354220606505</c:v>
                </c:pt>
                <c:pt idx="153">
                  <c:v>70.014742014495511</c:v>
                </c:pt>
                <c:pt idx="154">
                  <c:v>69.812804465389775</c:v>
                </c:pt>
                <c:pt idx="155">
                  <c:v>69.610545479766515</c:v>
                </c:pt>
                <c:pt idx="156">
                  <c:v>69.407968962060565</c:v>
                </c:pt>
                <c:pt idx="157">
                  <c:v>69.205078814444065</c:v>
                </c:pt>
                <c:pt idx="158">
                  <c:v>69.001878936607653</c:v>
                </c:pt>
                <c:pt idx="159">
                  <c:v>68.798373225542505</c:v>
                </c:pt>
                <c:pt idx="160">
                  <c:v>68.594565575323912</c:v>
                </c:pt>
                <c:pt idx="161">
                  <c:v>68.390459876895832</c:v>
                </c:pt>
                <c:pt idx="162">
                  <c:v>68.186060017856633</c:v>
                </c:pt>
                <c:pt idx="163">
                  <c:v>67.981369882246369</c:v>
                </c:pt>
                <c:pt idx="164">
                  <c:v>67.776393350334928</c:v>
                </c:pt>
                <c:pt idx="165">
                  <c:v>67.571134298411764</c:v>
                </c:pt>
                <c:pt idx="166">
                  <c:v>67.365596598576758</c:v>
                </c:pt>
                <c:pt idx="167">
                  <c:v>67.159784118532414</c:v>
                </c:pt>
                <c:pt idx="168">
                  <c:v>66.953700721377459</c:v>
                </c:pt>
                <c:pt idx="169">
                  <c:v>66.747350265401607</c:v>
                </c:pt>
                <c:pt idx="170">
                  <c:v>66.540736603881896</c:v>
                </c:pt>
                <c:pt idx="171">
                  <c:v>66.333863584880163</c:v>
                </c:pt>
                <c:pt idx="172">
                  <c:v>66.12673505104209</c:v>
                </c:pt>
                <c:pt idx="173">
                  <c:v>65.919354839397585</c:v>
                </c:pt>
                <c:pt idx="174">
                  <c:v>65.711726781162454</c:v>
                </c:pt>
                <c:pt idx="175">
                  <c:v>65.503854701541684</c:v>
                </c:pt>
                <c:pt idx="176">
                  <c:v>65.295742419534037</c:v>
                </c:pt>
                <c:pt idx="177">
                  <c:v>65.087393747738147</c:v>
                </c:pt>
                <c:pt idx="178">
                  <c:v>64.878812492159966</c:v>
                </c:pt>
                <c:pt idx="179">
                  <c:v>64.670002452021933</c:v>
                </c:pt>
                <c:pt idx="180">
                  <c:v>64.460967419573322</c:v>
                </c:pt>
                <c:pt idx="181">
                  <c:v>64.251711179902301</c:v>
                </c:pt>
                <c:pt idx="182">
                  <c:v>64.042237510749374</c:v>
                </c:pt>
                <c:pt idx="183">
                  <c:v>63.832550182322549</c:v>
                </c:pt>
                <c:pt idx="184">
                  <c:v>63.622652957113694</c:v>
                </c:pt>
                <c:pt idx="185">
                  <c:v>63.412549589716683</c:v>
                </c:pt>
                <c:pt idx="186">
                  <c:v>63.202243826647134</c:v>
                </c:pt>
                <c:pt idx="187">
                  <c:v>62.991739406163504</c:v>
                </c:pt>
                <c:pt idx="188">
                  <c:v>62.781040058089829</c:v>
                </c:pt>
                <c:pt idx="189">
                  <c:v>62.570149503640202</c:v>
                </c:pt>
                <c:pt idx="190">
                  <c:v>62.359071455244631</c:v>
                </c:pt>
                <c:pt idx="191">
                  <c:v>62.14780961637657</c:v>
                </c:pt>
                <c:pt idx="192">
                  <c:v>61.936367681382059</c:v>
                </c:pt>
                <c:pt idx="193">
                  <c:v>61.724749335310612</c:v>
                </c:pt>
                <c:pt idx="194">
                  <c:v>61.512958253747378</c:v>
                </c:pt>
                <c:pt idx="195">
                  <c:v>61.300998102647341</c:v>
                </c:pt>
                <c:pt idx="196">
                  <c:v>61.088872538170897</c:v>
                </c:pt>
                <c:pt idx="197">
                  <c:v>60.876585206521192</c:v>
                </c:pt>
                <c:pt idx="198">
                  <c:v>60.664139743782989</c:v>
                </c:pt>
                <c:pt idx="199">
                  <c:v>60.451539775763401</c:v>
                </c:pt>
                <c:pt idx="200">
                  <c:v>60.238788917834114</c:v>
                </c:pt>
                <c:pt idx="201">
                  <c:v>60.025890774775284</c:v>
                </c:pt>
                <c:pt idx="202">
                  <c:v>59.812848940621237</c:v>
                </c:pt>
                <c:pt idx="203">
                  <c:v>59.599666998507814</c:v>
                </c:pt>
                <c:pt idx="204">
                  <c:v>59.386348520521288</c:v>
                </c:pt>
                <c:pt idx="205">
                  <c:v>59.172897067549087</c:v>
                </c:pt>
                <c:pt idx="206">
                  <c:v>58.95931618913221</c:v>
                </c:pt>
                <c:pt idx="207">
                  <c:v>58.745609423319316</c:v>
                </c:pt>
                <c:pt idx="208">
                  <c:v>58.531780296522548</c:v>
                </c:pt>
                <c:pt idx="209">
                  <c:v>58.317832323375008</c:v>
                </c:pt>
                <c:pt idx="210">
                  <c:v>58.103769006590049</c:v>
                </c:pt>
                <c:pt idx="211">
                  <c:v>57.889593836822165</c:v>
                </c:pt>
                <c:pt idx="212">
                  <c:v>57.675310292529701</c:v>
                </c:pt>
                <c:pt idx="213">
                  <c:v>57.460921839839315</c:v>
                </c:pt>
                <c:pt idx="214">
                  <c:v>57.24643193241198</c:v>
                </c:pt>
                <c:pt idx="215">
                  <c:v>57.03184401131093</c:v>
                </c:pt>
                <c:pt idx="216">
                  <c:v>56.817161504871237</c:v>
                </c:pt>
                <c:pt idx="217">
                  <c:v>56.602387828571089</c:v>
                </c:pt>
                <c:pt idx="218">
                  <c:v>56.38752638490498</c:v>
                </c:pt>
                <c:pt idx="219">
                  <c:v>56.172580563258336</c:v>
                </c:pt>
                <c:pt idx="220">
                  <c:v>55.957553739784196</c:v>
                </c:pt>
                <c:pt idx="221">
                  <c:v>55.742449277281381</c:v>
                </c:pt>
                <c:pt idx="222">
                  <c:v>55.527270525074677</c:v>
                </c:pt>
                <c:pt idx="223">
                  <c:v>55.312020818896379</c:v>
                </c:pt>
                <c:pt idx="224">
                  <c:v>55.09670348076996</c:v>
                </c:pt>
                <c:pt idx="225">
                  <c:v>54.881321818895245</c:v>
                </c:pt>
                <c:pt idx="226">
                  <c:v>54.665879127535398</c:v>
                </c:pt>
                <c:pt idx="227">
                  <c:v>54.450378686905687</c:v>
                </c:pt>
                <c:pt idx="228">
                  <c:v>54.234823763063879</c:v>
                </c:pt>
                <c:pt idx="229">
                  <c:v>54.019217607802503</c:v>
                </c:pt>
                <c:pt idx="230">
                  <c:v>53.803563458542783</c:v>
                </c:pt>
                <c:pt idx="231">
                  <c:v>53.587864538230264</c:v>
                </c:pt>
                <c:pt idx="232">
                  <c:v>53.372124055232327</c:v>
                </c:pt>
                <c:pt idx="233">
                  <c:v>53.156345203237244</c:v>
                </c:pt>
                <c:pt idx="234">
                  <c:v>52.940531161155064</c:v>
                </c:pt>
                <c:pt idx="235">
                  <c:v>52.724685093020305</c:v>
                </c:pt>
                <c:pt idx="236">
                  <c:v>52.508810147896149</c:v>
                </c:pt>
                <c:pt idx="237">
                  <c:v>52.292909459780638</c:v>
                </c:pt>
                <c:pt idx="238">
                  <c:v>52.07698614751434</c:v>
                </c:pt>
                <c:pt idx="239">
                  <c:v>51.861043314689901</c:v>
                </c:pt>
                <c:pt idx="240">
                  <c:v>51.645084049563266</c:v>
                </c:pt>
                <c:pt idx="241">
                  <c:v>51.42911142496655</c:v>
                </c:pt>
                <c:pt idx="242">
                  <c:v>51.213128498222716</c:v>
                </c:pt>
                <c:pt idx="243">
                  <c:v>50.997138311061867</c:v>
                </c:pt>
                <c:pt idx="244">
                  <c:v>50.781143889539308</c:v>
                </c:pt>
                <c:pt idx="245">
                  <c:v>50.56514824395525</c:v>
                </c:pt>
                <c:pt idx="246">
                  <c:v>50.349154368776205</c:v>
                </c:pt>
                <c:pt idx="247">
                  <c:v>50.133165242558199</c:v>
                </c:pt>
                <c:pt idx="248">
                  <c:v>49.917183827871384</c:v>
                </c:pt>
                <c:pt idx="249">
                  <c:v>49.701213071226654</c:v>
                </c:pt>
                <c:pt idx="250">
                  <c:v>49.485255903003662</c:v>
                </c:pt>
                <c:pt idx="251">
                  <c:v>49.234576963739201</c:v>
                </c:pt>
                <c:pt idx="252">
                  <c:v>48.949190313984644</c:v>
                </c:pt>
                <c:pt idx="253">
                  <c:v>48.663870238199159</c:v>
                </c:pt>
                <c:pt idx="254">
                  <c:v>48.378620751181778</c:v>
                </c:pt>
                <c:pt idx="255">
                  <c:v>48.09344583948932</c:v>
                </c:pt>
                <c:pt idx="256">
                  <c:v>47.808349461355192</c:v>
                </c:pt>
                <c:pt idx="257">
                  <c:v>47.523335546611264</c:v>
                </c:pt>
                <c:pt idx="258">
                  <c:v>47.238407996612708</c:v>
                </c:pt>
                <c:pt idx="259">
                  <c:v>46.953570684165854</c:v>
                </c:pt>
                <c:pt idx="260">
                  <c:v>46.668827453458945</c:v>
                </c:pt>
                <c:pt idx="261">
                  <c:v>46.384182119995948</c:v>
                </c:pt>
                <c:pt idx="262">
                  <c:v>46.099638470533208</c:v>
                </c:pt>
                <c:pt idx="263">
                  <c:v>45.815200263019008</c:v>
                </c:pt>
                <c:pt idx="264">
                  <c:v>45.530871226536121</c:v>
                </c:pt>
                <c:pt idx="265">
                  <c:v>45.246655061247147</c:v>
                </c:pt>
                <c:pt idx="266">
                  <c:v>44.962555438342733</c:v>
                </c:pt>
                <c:pt idx="267">
                  <c:v>44.678575999992596</c:v>
                </c:pt>
                <c:pt idx="268">
                  <c:v>44.394720359299434</c:v>
                </c:pt>
                <c:pt idx="269">
                  <c:v>44.11099210025565</c:v>
                </c:pt>
                <c:pt idx="270">
                  <c:v>43.827394777702651</c:v>
                </c:pt>
                <c:pt idx="271">
                  <c:v>43.543931917293186</c:v>
                </c:pt>
                <c:pt idx="272">
                  <c:v>43.260607015456181</c:v>
                </c:pt>
                <c:pt idx="273">
                  <c:v>42.97742353936453</c:v>
                </c:pt>
                <c:pt idx="274">
                  <c:v>42.694384926905272</c:v>
                </c:pt>
                <c:pt idx="275">
                  <c:v>42.411494586652751</c:v>
                </c:pt>
                <c:pt idx="276">
                  <c:v>42.128755897844208</c:v>
                </c:pt>
                <c:pt idx="277">
                  <c:v>41.846172210358112</c:v>
                </c:pt>
                <c:pt idx="278">
                  <c:v>41.563746844695054</c:v>
                </c:pt>
                <c:pt idx="279">
                  <c:v>41.281483091961277</c:v>
                </c:pt>
                <c:pt idx="280">
                  <c:v>40.999384213854682</c:v>
                </c:pt>
                <c:pt idx="281">
                  <c:v>40.717453442653465</c:v>
                </c:pt>
                <c:pt idx="282">
                  <c:v>40.435693981207258</c:v>
                </c:pt>
                <c:pt idx="283">
                  <c:v>40.154109002930674</c:v>
                </c:pt>
                <c:pt idx="284">
                  <c:v>39.872701651799481</c:v>
                </c:pt>
                <c:pt idx="285">
                  <c:v>39.591475042349103</c:v>
                </c:pt>
                <c:pt idx="286">
                  <c:v>39.310432259675558</c:v>
                </c:pt>
                <c:pt idx="287">
                  <c:v>39.029576359438941</c:v>
                </c:pt>
                <c:pt idx="288">
                  <c:v>38.748910367869044</c:v>
                </c:pt>
                <c:pt idx="289">
                  <c:v>38.468437281773589</c:v>
                </c:pt>
                <c:pt idx="290">
                  <c:v>38.188160068548626</c:v>
                </c:pt>
                <c:pt idx="291">
                  <c:v>37.908081666191315</c:v>
                </c:pt>
                <c:pt idx="292">
                  <c:v>37.628204983314959</c:v>
                </c:pt>
                <c:pt idx="293">
                  <c:v>37.348532899166344</c:v>
                </c:pt>
                <c:pt idx="294">
                  <c:v>37.069068263645264</c:v>
                </c:pt>
                <c:pt idx="295">
                  <c:v>36.789813897326354</c:v>
                </c:pt>
                <c:pt idx="296">
                  <c:v>36.510772591482969</c:v>
                </c:pt>
                <c:pt idx="297">
                  <c:v>36.231947108113403</c:v>
                </c:pt>
                <c:pt idx="298">
                  <c:v>35.572416179641095</c:v>
                </c:pt>
                <c:pt idx="299">
                  <c:v>34.53245693714981</c:v>
                </c:pt>
                <c:pt idx="300">
                  <c:v>33.493471048086981</c:v>
                </c:pt>
                <c:pt idx="301">
                  <c:v>32.455479675704218</c:v>
                </c:pt>
                <c:pt idx="302">
                  <c:v>31.418503622077985</c:v>
                </c:pt>
                <c:pt idx="303">
                  <c:v>30.382563328404686</c:v>
                </c:pt>
                <c:pt idx="304">
                  <c:v>29.347678875357204</c:v>
                </c:pt>
                <c:pt idx="305">
                  <c:v>28.31386998350181</c:v>
                </c:pt>
                <c:pt idx="306">
                  <c:v>27.281156013774485</c:v>
                </c:pt>
                <c:pt idx="307">
                  <c:v>26.249555968015709</c:v>
                </c:pt>
                <c:pt idx="308">
                  <c:v>25.21908848956236</c:v>
                </c:pt>
                <c:pt idx="309">
                  <c:v>24.189771863896091</c:v>
                </c:pt>
                <c:pt idx="310">
                  <c:v>23.161624019346863</c:v>
                </c:pt>
                <c:pt idx="311">
                  <c:v>22.134662527850651</c:v>
                </c:pt>
                <c:pt idx="312">
                  <c:v>21.108904605760369</c:v>
                </c:pt>
                <c:pt idx="313">
                  <c:v>20.084367114708812</c:v>
                </c:pt>
                <c:pt idx="314">
                  <c:v>19.061066562522591</c:v>
                </c:pt>
                <c:pt idx="315">
                  <c:v>18.039019104186242</c:v>
                </c:pt>
                <c:pt idx="316">
                  <c:v>17.01824054285499</c:v>
                </c:pt>
                <c:pt idx="317">
                  <c:v>15.998746330915612</c:v>
                </c:pt>
                <c:pt idx="318">
                  <c:v>14.980551571093951</c:v>
                </c:pt>
                <c:pt idx="319">
                  <c:v>13.963671017608242</c:v>
                </c:pt>
                <c:pt idx="320">
                  <c:v>12.948119077367187</c:v>
                </c:pt>
                <c:pt idx="321">
                  <c:v>12.085342643827413</c:v>
                </c:pt>
                <c:pt idx="322">
                  <c:v>11.37516976428048</c:v>
                </c:pt>
                <c:pt idx="323">
                  <c:v>10.665951514348055</c:v>
                </c:pt>
                <c:pt idx="324">
                  <c:v>9.9576939036050653</c:v>
                </c:pt>
                <c:pt idx="325">
                  <c:v>9.2504027748671884</c:v>
                </c:pt>
                <c:pt idx="326">
                  <c:v>8.5440838049964256</c:v>
                </c:pt>
                <c:pt idx="327">
                  <c:v>7.8387425057183249</c:v>
                </c:pt>
                <c:pt idx="328">
                  <c:v>7.1343842244504421</c:v>
                </c:pt>
                <c:pt idx="329">
                  <c:v>6.4310141451417158</c:v>
                </c:pt>
                <c:pt idx="330">
                  <c:v>5.72863728912235</c:v>
                </c:pt>
                <c:pt idx="331">
                  <c:v>5.0272585159639309</c:v>
                </c:pt>
                <c:pt idx="332">
                  <c:v>4.3268825243493652</c:v>
                </c:pt>
                <c:pt idx="333">
                  <c:v>3.6275138529523443</c:v>
                </c:pt>
                <c:pt idx="334">
                  <c:v>2.9291568813259445</c:v>
                </c:pt>
                <c:pt idx="335">
                  <c:v>2.2318158308000653</c:v>
                </c:pt>
                <c:pt idx="336">
                  <c:v>1.5354947653872999</c:v>
                </c:pt>
                <c:pt idx="337">
                  <c:v>0.84019759269706096</c:v>
                </c:pt>
                <c:pt idx="338">
                  <c:v>0.14592806485739568</c:v>
                </c:pt>
                <c:pt idx="339">
                  <c:v>-0.54731022055561185</c:v>
                </c:pt>
                <c:pt idx="340">
                  <c:v>-1.2395138195813487</c:v>
                </c:pt>
                <c:pt idx="341">
                  <c:v>-1.9306794409312746</c:v>
                </c:pt>
                <c:pt idx="342">
                  <c:v>-2.6208039450390817</c:v>
                </c:pt>
                <c:pt idx="343">
                  <c:v>-3.3098843431045633</c:v>
                </c:pt>
                <c:pt idx="344">
                  <c:v>-3.9979177961316701</c:v>
                </c:pt>
                <c:pt idx="345">
                  <c:v>-4.6849016139609487</c:v>
                </c:pt>
                <c:pt idx="346">
                  <c:v>-5.3708332542966888</c:v>
                </c:pt>
                <c:pt idx="347">
                  <c:v>-6.0557103217291646</c:v>
                </c:pt>
                <c:pt idx="348">
                  <c:v>-6.7232032294630022</c:v>
                </c:pt>
                <c:pt idx="349">
                  <c:v>-7.3733356472197515</c:v>
                </c:pt>
                <c:pt idx="350">
                  <c:v>-8.0224601218899512</c:v>
                </c:pt>
                <c:pt idx="351">
                  <c:v>-8.6705752268693814</c:v>
                </c:pt>
                <c:pt idx="352">
                  <c:v>-9.317679663381627</c:v>
                </c:pt>
                <c:pt idx="353">
                  <c:v>-9.9637722595662623</c:v>
                </c:pt>
                <c:pt idx="354">
                  <c:v>-10.608851969565039</c:v>
                </c:pt>
                <c:pt idx="355">
                  <c:v>-11.252917872606185</c:v>
                </c:pt>
                <c:pt idx="356">
                  <c:v>-11.895969172087094</c:v>
                </c:pt>
                <c:pt idx="357">
                  <c:v>-12.53800519465573</c:v>
                </c:pt>
                <c:pt idx="358">
                  <c:v>-13.179025389290739</c:v>
                </c:pt>
                <c:pt idx="359">
                  <c:v>-13.819029326380813</c:v>
                </c:pt>
                <c:pt idx="360">
                  <c:v>-14.118463831122611</c:v>
                </c:pt>
                <c:pt idx="361">
                  <c:v>-14.077905290950399</c:v>
                </c:pt>
                <c:pt idx="362">
                  <c:v>-14.037480865593054</c:v>
                </c:pt>
                <c:pt idx="363">
                  <c:v>-13.997189976253837</c:v>
                </c:pt>
                <c:pt idx="364">
                  <c:v>-13.957032047305361</c:v>
                </c:pt>
                <c:pt idx="365">
                  <c:v>-13.917006506268713</c:v>
                </c:pt>
                <c:pt idx="366">
                  <c:v>-13.877112783792763</c:v>
                </c:pt>
                <c:pt idx="367">
                  <c:v>-13.83735031363366</c:v>
                </c:pt>
                <c:pt idx="368">
                  <c:v>-13.797718532634443</c:v>
                </c:pt>
                <c:pt idx="369">
                  <c:v>-13.758216880704792</c:v>
                </c:pt>
                <c:pt idx="370">
                  <c:v>-13.718844800801016</c:v>
                </c:pt>
                <c:pt idx="371">
                  <c:v>-13.679601738906083</c:v>
                </c:pt>
                <c:pt idx="372">
                  <c:v>-13.640487144009931</c:v>
                </c:pt>
                <c:pt idx="373">
                  <c:v>-13.601500468089785</c:v>
                </c:pt>
                <c:pt idx="374">
                  <c:v>-13.562641166090748</c:v>
                </c:pt>
                <c:pt idx="375">
                  <c:v>-13.52390869590646</c:v>
                </c:pt>
                <c:pt idx="376">
                  <c:v>-13.485302518359996</c:v>
                </c:pt>
                <c:pt idx="377">
                  <c:v>-13.446822097184745</c:v>
                </c:pt>
                <c:pt idx="378">
                  <c:v>-13.408466899005633</c:v>
                </c:pt>
                <c:pt idx="379">
                  <c:v>-13.370236393320344</c:v>
                </c:pt>
                <c:pt idx="380">
                  <c:v>-13.332130052480737</c:v>
                </c:pt>
                <c:pt idx="381">
                  <c:v>-13.29414735167442</c:v>
                </c:pt>
                <c:pt idx="382">
                  <c:v>-13.256287768906413</c:v>
                </c:pt>
                <c:pt idx="383">
                  <c:v>-13.218550784981</c:v>
                </c:pt>
                <c:pt idx="384">
                  <c:v>-13.180935883483683</c:v>
                </c:pt>
                <c:pt idx="385">
                  <c:v>-13.1434425507633</c:v>
                </c:pt>
                <c:pt idx="386">
                  <c:v>-13.106070275914252</c:v>
                </c:pt>
                <c:pt idx="387">
                  <c:v>-13.068818550758875</c:v>
                </c:pt>
                <c:pt idx="388">
                  <c:v>-13.03168686982994</c:v>
                </c:pt>
                <c:pt idx="389">
                  <c:v>-12.994674730353307</c:v>
                </c:pt>
                <c:pt idx="390">
                  <c:v>-12.95778163223067</c:v>
                </c:pt>
                <c:pt idx="391">
                  <c:v>-12.921007078022463</c:v>
                </c:pt>
                <c:pt idx="392">
                  <c:v>-12.88435057293089</c:v>
                </c:pt>
                <c:pt idx="393">
                  <c:v>-12.847811624783041</c:v>
                </c:pt>
                <c:pt idx="394">
                  <c:v>-12.811389744014216</c:v>
                </c:pt>
                <c:pt idx="395">
                  <c:v>-12.775084443651277</c:v>
                </c:pt>
                <c:pt idx="396">
                  <c:v>-12.738895239296223</c:v>
                </c:pt>
                <c:pt idx="397">
                  <c:v>-12.702821649109771</c:v>
                </c:pt>
                <c:pt idx="398">
                  <c:v>-12.666863193795189</c:v>
                </c:pt>
                <c:pt idx="399">
                  <c:v>-12.631019396582134</c:v>
                </c:pt>
                <c:pt idx="400">
                  <c:v>-12.595289783210696</c:v>
                </c:pt>
                <c:pt idx="401">
                  <c:v>-12.559673881915506</c:v>
                </c:pt>
                <c:pt idx="402">
                  <c:v>-12.207298219740997</c:v>
                </c:pt>
                <c:pt idx="403">
                  <c:v>-11.865972418337289</c:v>
                </c:pt>
                <c:pt idx="404">
                  <c:v>-11.535251113487321</c:v>
                </c:pt>
                <c:pt idx="405">
                  <c:v>-11.214711608115183</c:v>
                </c:pt>
                <c:pt idx="406">
                  <c:v>-10.903952498429518</c:v>
                </c:pt>
                <c:pt idx="407">
                  <c:v>-10.602592396726793</c:v>
                </c:pt>
                <c:pt idx="408">
                  <c:v>-10.31026874313762</c:v>
                </c:pt>
                <c:pt idx="409">
                  <c:v>-10.026636699286886</c:v>
                </c:pt>
                <c:pt idx="410">
                  <c:v>-9.7513681174593199</c:v>
                </c:pt>
                <c:pt idx="411">
                  <c:v>-9.4841505794218133</c:v>
                </c:pt>
                <c:pt idx="412">
                  <c:v>-9.2246864995600397</c:v>
                </c:pt>
                <c:pt idx="413">
                  <c:v>-8.9726922874446746</c:v>
                </c:pt>
                <c:pt idx="414">
                  <c:v>-8.7278975653570097</c:v>
                </c:pt>
                <c:pt idx="415">
                  <c:v>-8.4900444366794616</c:v>
                </c:pt>
                <c:pt idx="416">
                  <c:v>-8.2588868013974555</c:v>
                </c:pt>
                <c:pt idx="417">
                  <c:v>-8.0341897152685799</c:v>
                </c:pt>
                <c:pt idx="418">
                  <c:v>-7.8157287894965553</c:v>
                </c:pt>
                <c:pt idx="419">
                  <c:v>-7.6032896280033597</c:v>
                </c:pt>
                <c:pt idx="420">
                  <c:v>-7.3966672996261877</c:v>
                </c:pt>
                <c:pt idx="421">
                  <c:v>-7.1956658427784612</c:v>
                </c:pt>
                <c:pt idx="422">
                  <c:v>-7.0000978003078034</c:v>
                </c:pt>
                <c:pt idx="423">
                  <c:v>-6.8097837824612277</c:v>
                </c:pt>
                <c:pt idx="424">
                  <c:v>-6.6245520560292608</c:v>
                </c:pt>
                <c:pt idx="425">
                  <c:v>-6.444238157888849</c:v>
                </c:pt>
                <c:pt idx="426">
                  <c:v>-6.2686845313003028</c:v>
                </c:pt>
                <c:pt idx="427">
                  <c:v>-6.0977401834374838</c:v>
                </c:pt>
                <c:pt idx="428">
                  <c:v>-5.9312603627442844</c:v>
                </c:pt>
                <c:pt idx="429">
                  <c:v>-5.7691062548146919</c:v>
                </c:pt>
                <c:pt idx="430">
                  <c:v>-5.6111446955895676</c:v>
                </c:pt>
                <c:pt idx="431">
                  <c:v>-5.4572479007512564</c:v>
                </c:pt>
                <c:pt idx="432">
                  <c:v>-5.3072932102780852</c:v>
                </c:pt>
                <c:pt idx="433">
                  <c:v>-5.1611628471952882</c:v>
                </c:pt>
                <c:pt idx="434">
                  <c:v>-5.0187436896273931</c:v>
                </c:pt>
                <c:pt idx="435">
                  <c:v>-4.8799270553203922</c:v>
                </c:pt>
                <c:pt idx="436">
                  <c:v>-4.7446084978601588</c:v>
                </c:pt>
                <c:pt idx="437">
                  <c:v>-4.6126876138673385</c:v>
                </c:pt>
                <c:pt idx="438">
                  <c:v>-4.4840678604986746</c:v>
                </c:pt>
                <c:pt idx="439">
                  <c:v>-4.3586563826303975</c:v>
                </c:pt>
                <c:pt idx="440">
                  <c:v>-4.2363638491417897</c:v>
                </c:pt>
                <c:pt idx="441">
                  <c:v>-4.1171042977562422</c:v>
                </c:pt>
                <c:pt idx="442">
                  <c:v>-4.0007949879333387</c:v>
                </c:pt>
                <c:pt idx="443">
                  <c:v>-3.887356261339161</c:v>
                </c:pt>
                <c:pt idx="444">
                  <c:v>-3.7767114094531196</c:v>
                </c:pt>
                <c:pt idx="445">
                  <c:v>-3.668786547898482</c:v>
                </c:pt>
                <c:pt idx="446">
                  <c:v>-3.5635104971105798</c:v>
                </c:pt>
                <c:pt idx="447">
                  <c:v>-3.460814668981516</c:v>
                </c:pt>
                <c:pt idx="448">
                  <c:v>-3.3606329591433157</c:v>
                </c:pt>
                <c:pt idx="449">
                  <c:v>-3.2629016445728722</c:v>
                </c:pt>
                <c:pt idx="450">
                  <c:v>-3.1675592862220578</c:v>
                </c:pt>
                <c:pt idx="451">
                  <c:v>-3.0745466363948948</c:v>
                </c:pt>
                <c:pt idx="452">
                  <c:v>-2.9838065506109483</c:v>
                </c:pt>
                <c:pt idx="453">
                  <c:v>-2.8952839037102249</c:v>
                </c:pt>
                <c:pt idx="454">
                  <c:v>-2.8089255099698143</c:v>
                </c:pt>
                <c:pt idx="455">
                  <c:v>-2.724680047016514</c:v>
                </c:pt>
                <c:pt idx="456">
                  <c:v>-2.6424979833326727</c:v>
                </c:pt>
                <c:pt idx="457">
                  <c:v>-2.5623315091646619</c:v>
                </c:pt>
                <c:pt idx="458">
                  <c:v>-2.4841344706547317</c:v>
                </c:pt>
                <c:pt idx="459">
                  <c:v>-2.4078623070275866</c:v>
                </c:pt>
                <c:pt idx="460">
                  <c:v>-2.3334719906729031</c:v>
                </c:pt>
                <c:pt idx="461">
                  <c:v>-2.2609219699743037</c:v>
                </c:pt>
                <c:pt idx="462">
                  <c:v>-2.1901721147438726</c:v>
                </c:pt>
                <c:pt idx="463">
                  <c:v>-2.1211836641294393</c:v>
                </c:pt>
                <c:pt idx="464">
                  <c:v>-2.0539191768693836</c:v>
                </c:pt>
                <c:pt idx="465">
                  <c:v>-1.9883424837768127</c:v>
                </c:pt>
                <c:pt idx="466">
                  <c:v>-1.9244186423415344</c:v>
                </c:pt>
                <c:pt idx="467">
                  <c:v>-1.8621138933445036</c:v>
                </c:pt>
                <c:pt idx="468">
                  <c:v>-1.8013956193851752</c:v>
                </c:pt>
                <c:pt idx="469">
                  <c:v>-1.7422323052276223</c:v>
                </c:pt>
                <c:pt idx="470">
                  <c:v>-1.6845934998764052</c:v>
                </c:pt>
                <c:pt idx="471">
                  <c:v>-1.6284497802978712</c:v>
                </c:pt>
                <c:pt idx="472">
                  <c:v>-1.573772716707059</c:v>
                </c:pt>
                <c:pt idx="473">
                  <c:v>-1.5205348393445313</c:v>
                </c:pt>
                <c:pt idx="474">
                  <c:v>-1.4687096066713399</c:v>
                </c:pt>
                <c:pt idx="475">
                  <c:v>-1.4182713749139908</c:v>
                </c:pt>
                <c:pt idx="476">
                  <c:v>-1.3691953688946459</c:v>
                </c:pt>
                <c:pt idx="477">
                  <c:v>-1.3214576540849761</c:v>
                </c:pt>
                <c:pt idx="478">
                  <c:v>-1.2750351098250357</c:v>
                </c:pt>
                <c:pt idx="479">
                  <c:v>-1.2299054036512531</c:v>
                </c:pt>
                <c:pt idx="480">
                  <c:v>-1.1860469666801852</c:v>
                </c:pt>
                <c:pt idx="481">
                  <c:v>-1.14343896999703</c:v>
                </c:pt>
                <c:pt idx="482">
                  <c:v>-1.1020613020000574</c:v>
                </c:pt>
                <c:pt idx="483">
                  <c:v>-1.061894546654105</c:v>
                </c:pt>
                <c:pt idx="484">
                  <c:v>-1.0229199626080987</c:v>
                </c:pt>
                <c:pt idx="485">
                  <c:v>-0.98511946313320176</c:v>
                </c:pt>
                <c:pt idx="486">
                  <c:v>-0.94847559683966254</c:v>
                </c:pt>
                <c:pt idx="487">
                  <c:v>-0.91297152913176227</c:v>
                </c:pt>
                <c:pt idx="488">
                  <c:v>-0.87859102436138115</c:v>
                </c:pt>
                <c:pt idx="489">
                  <c:v>-0.84531842864170426</c:v>
                </c:pt>
                <c:pt idx="490">
                  <c:v>-0.81313865328340174</c:v>
                </c:pt>
                <c:pt idx="491">
                  <c:v>-0.78203715881626812</c:v>
                </c:pt>
                <c:pt idx="492">
                  <c:v>-0.75199993955979871</c:v>
                </c:pt>
                <c:pt idx="493">
                  <c:v>-0.72301350870651071</c:v>
                </c:pt>
                <c:pt idx="494">
                  <c:v>-0.69506488388195997</c:v>
                </c:pt>
                <c:pt idx="495">
                  <c:v>-0.66814157314541955</c:v>
                </c:pt>
                <c:pt idx="496">
                  <c:v>-0.64223156139499404</c:v>
                </c:pt>
                <c:pt idx="497">
                  <c:v>-0.61732329714062928</c:v>
                </c:pt>
                <c:pt idx="498">
                  <c:v>-0.59340567960798685</c:v>
                </c:pt>
                <c:pt idx="499">
                  <c:v>-0.57046804613551938</c:v>
                </c:pt>
                <c:pt idx="500">
                  <c:v>-0.54850015982634193</c:v>
                </c:pt>
                <c:pt idx="501">
                  <c:v>-0.52749219741561015</c:v>
                </c:pt>
                <c:pt idx="502">
                  <c:v>-0.50743473731319577</c:v>
                </c:pt>
                <c:pt idx="503">
                  <c:v>-0.48831874778044548</c:v>
                </c:pt>
                <c:pt idx="504">
                  <c:v>-0.4701355751988564</c:v>
                </c:pt>
                <c:pt idx="505">
                  <c:v>-0.45287693238758897</c:v>
                </c:pt>
                <c:pt idx="506">
                  <c:v>-0.43653488692599451</c:v>
                </c:pt>
                <c:pt idx="507">
                  <c:v>-0.42110184943682138</c:v>
                </c:pt>
                <c:pt idx="508">
                  <c:v>-0.40657056178562317</c:v>
                </c:pt>
                <c:pt idx="509">
                  <c:v>-0.39293408515220474</c:v>
                </c:pt>
                <c:pt idx="510">
                  <c:v>-0.38018578793089786</c:v>
                </c:pt>
                <c:pt idx="511">
                  <c:v>-0.36831933341816991</c:v>
                </c:pt>
                <c:pt idx="512">
                  <c:v>-0.35732866724871792</c:v>
                </c:pt>
                <c:pt idx="513">
                  <c:v>-0.3472080045449063</c:v>
                </c:pt>
                <c:pt idx="514">
                  <c:v>-0.33795181674934865</c:v>
                </c:pt>
                <c:pt idx="515">
                  <c:v>-0.32955481811666837</c:v>
                </c:pt>
                <c:pt idx="516">
                  <c:v>-0.32201195184808518</c:v>
                </c:pt>
                <c:pt idx="517">
                  <c:v>-0.31531837586145173</c:v>
                </c:pt>
                <c:pt idx="518">
                  <c:v>-0.30946944819960936</c:v>
                </c:pt>
                <c:pt idx="519">
                  <c:v>-0.30446071209126452</c:v>
                </c:pt>
                <c:pt idx="520">
                  <c:v>-0.30028788069072421</c:v>
                </c:pt>
                <c:pt idx="521">
                  <c:v>-0.2969468215353786</c:v>
                </c:pt>
                <c:pt idx="522">
                  <c:v>-0.29443354077230377</c:v>
                </c:pt>
                <c:pt idx="523">
                  <c:v>-0.29274416721724261</c:v>
                </c:pt>
                <c:pt idx="524">
                  <c:v>-0.29187493631993139</c:v>
                </c:pt>
                <c:pt idx="525">
                  <c:v>-0.29182217411871081</c:v>
                </c:pt>
                <c:pt idx="526">
                  <c:v>-0.29258228127411007</c:v>
                </c:pt>
                <c:pt idx="527">
                  <c:v>-0.29415171727521172</c:v>
                </c:pt>
                <c:pt idx="528">
                  <c:v>-0.29652698491387913</c:v>
                </c:pt>
                <c:pt idx="529">
                  <c:v>-0.2997046151202501</c:v>
                </c:pt>
                <c:pt idx="530">
                  <c:v>-0.3036811522484163</c:v>
                </c:pt>
                <c:pt idx="531">
                  <c:v>-0.30845313989416662</c:v>
                </c:pt>
                <c:pt idx="532">
                  <c:v>-0.31401710731750082</c:v>
                </c:pt>
                <c:pt idx="533">
                  <c:v>-0.32036955653184257</c:v>
                </c:pt>
                <c:pt idx="534">
                  <c:v>-0.32750695011005326</c:v>
                </c:pt>
                <c:pt idx="535">
                  <c:v>-0.33542569974506359</c:v>
                </c:pt>
                <c:pt idx="536">
                  <c:v>-0.34412215559071474</c:v>
                </c:pt>
                <c:pt idx="537">
                  <c:v>-0.35359259639672525</c:v>
                </c:pt>
                <c:pt idx="538">
                  <c:v>-0.36383322044092259</c:v>
                </c:pt>
                <c:pt idx="539">
                  <c:v>-0.37484013725228488</c:v>
                </c:pt>
                <c:pt idx="540">
                  <c:v>-0.38660936011008623</c:v>
                </c:pt>
                <c:pt idx="541">
                  <c:v>-0.3991367992975986</c:v>
                </c:pt>
                <c:pt idx="542">
                  <c:v>-0.41241825608337424</c:v>
                </c:pt>
                <c:pt idx="543">
                  <c:v>-0.42644941739903935</c:v>
                </c:pt>
                <c:pt idx="544">
                  <c:v>-0.44122585117964847</c:v>
                </c:pt>
                <c:pt idx="545">
                  <c:v>-0.45674300233086518</c:v>
                </c:pt>
                <c:pt idx="546">
                  <c:v>-0.47299618928635717</c:v>
                </c:pt>
                <c:pt idx="547">
                  <c:v>-0.48998060111869024</c:v>
                </c:pt>
                <c:pt idx="548">
                  <c:v>-0.50769129516752387</c:v>
                </c:pt>
                <c:pt idx="549">
                  <c:v>-0.52612319514988615</c:v>
                </c:pt>
                <c:pt idx="550">
                  <c:v>-0.5452710897186569</c:v>
                </c:pt>
                <c:pt idx="551">
                  <c:v>-0.56512963143696726</c:v>
                </c:pt>
                <c:pt idx="552">
                  <c:v>-0.58569333613796926</c:v>
                </c:pt>
                <c:pt idx="553">
                  <c:v>-0.6069565826412624</c:v>
                </c:pt>
                <c:pt idx="554">
                  <c:v>-0.62891361279911118</c:v>
                </c:pt>
                <c:pt idx="555">
                  <c:v>-0.6515585318474354</c:v>
                </c:pt>
                <c:pt idx="556">
                  <c:v>-0.67488530903833766</c:v>
                </c:pt>
                <c:pt idx="557">
                  <c:v>-0.6988877785326536</c:v>
                </c:pt>
                <c:pt idx="558">
                  <c:v>-0.72355964053262189</c:v>
                </c:pt>
                <c:pt idx="559">
                  <c:v>-0.7488944626363141</c:v>
                </c:pt>
                <c:pt idx="560">
                  <c:v>-0.77488568139686587</c:v>
                </c:pt>
                <c:pt idx="561">
                  <c:v>-0.80152660407088094</c:v>
                </c:pt>
                <c:pt idx="562">
                  <c:v>-0.8288104105415659</c:v>
                </c:pt>
                <c:pt idx="563">
                  <c:v>-0.85673015540329367</c:v>
                </c:pt>
                <c:pt idx="564">
                  <c:v>-0.88527877019526979</c:v>
                </c:pt>
                <c:pt idx="565">
                  <c:v>-0.91444906577291896</c:v>
                </c:pt>
                <c:pt idx="566">
                  <c:v>-0.94423373480644002</c:v>
                </c:pt>
                <c:pt idx="567">
                  <c:v>-0.97462535439673004</c:v>
                </c:pt>
                <c:pt idx="568">
                  <c:v>-1.0056163887995604</c:v>
                </c:pt>
                <c:pt idx="569">
                  <c:v>-1.0371991922495303</c:v>
                </c:pt>
                <c:pt idx="570">
                  <c:v>-1.0693660118758448</c:v>
                </c:pt>
                <c:pt idx="571">
                  <c:v>-1.1021089907025079</c:v>
                </c:pt>
                <c:pt idx="572">
                  <c:v>-1.1354201707259588</c:v>
                </c:pt>
                <c:pt idx="573">
                  <c:v>-1.169291496063591</c:v>
                </c:pt>
                <c:pt idx="574">
                  <c:v>-1.2037148161669771</c:v>
                </c:pt>
                <c:pt idx="575">
                  <c:v>-1.2386818890939635</c:v>
                </c:pt>
                <c:pt idx="576">
                  <c:v>-1.2741843848340817</c:v>
                </c:pt>
                <c:pt idx="577">
                  <c:v>-1.3102138886820451</c:v>
                </c:pt>
                <c:pt idx="578">
                  <c:v>-1.3467619046543053</c:v>
                </c:pt>
                <c:pt idx="579">
                  <c:v>-1.3838198589439172</c:v>
                </c:pt>
                <c:pt idx="580">
                  <c:v>-1.4213791034091448</c:v>
                </c:pt>
                <c:pt idx="581">
                  <c:v>-1.4594309190914467</c:v>
                </c:pt>
                <c:pt idx="582">
                  <c:v>-1.497966519758664</c:v>
                </c:pt>
                <c:pt idx="583">
                  <c:v>-1.5369770554693887</c:v>
                </c:pt>
                <c:pt idx="584">
                  <c:v>-1.5764536161546494</c:v>
                </c:pt>
                <c:pt idx="585">
                  <c:v>-1.616387235213196</c:v>
                </c:pt>
                <c:pt idx="586">
                  <c:v>-1.656768893116799</c:v>
                </c:pt>
                <c:pt idx="587">
                  <c:v>-1.6975895210221015</c:v>
                </c:pt>
                <c:pt idx="588">
                  <c:v>-1.7388400043856813</c:v>
                </c:pt>
                <c:pt idx="589">
                  <c:v>-1.7805111865790979</c:v>
                </c:pt>
                <c:pt idx="590">
                  <c:v>-1.8225938725008013</c:v>
                </c:pt>
                <c:pt idx="591">
                  <c:v>-1.8650788321818699</c:v>
                </c:pt>
                <c:pt idx="592">
                  <c:v>-1.9079568043826827</c:v>
                </c:pt>
                <c:pt idx="593">
                  <c:v>-1.9512185001776672</c:v>
                </c:pt>
                <c:pt idx="594">
                  <c:v>-1.9948546065254029</c:v>
                </c:pt>
                <c:pt idx="595">
                  <c:v>-2.0388557898214299</c:v>
                </c:pt>
                <c:pt idx="596">
                  <c:v>-2.0832126994311837</c:v>
                </c:pt>
                <c:pt idx="597">
                  <c:v>-2.1279159712006028</c:v>
                </c:pt>
                <c:pt idx="598">
                  <c:v>-2.1729562309419865</c:v>
                </c:pt>
                <c:pt idx="599">
                  <c:v>-2.2183240978927898</c:v>
                </c:pt>
                <c:pt idx="600">
                  <c:v>-2.2640101881451273</c:v>
                </c:pt>
                <c:pt idx="601">
                  <c:v>-2.3100051180438124</c:v>
                </c:pt>
                <c:pt idx="602">
                  <c:v>-2.3562995075508502</c:v>
                </c:pt>
                <c:pt idx="603">
                  <c:v>-2.4028839835743643</c:v>
                </c:pt>
                <c:pt idx="604">
                  <c:v>-2.4497491832600491</c:v>
                </c:pt>
                <c:pt idx="605">
                  <c:v>-2.4968857572432541</c:v>
                </c:pt>
                <c:pt idx="606">
                  <c:v>-2.5442843728599258</c:v>
                </c:pt>
                <c:pt idx="607">
                  <c:v>-2.5919357173147026</c:v>
                </c:pt>
                <c:pt idx="608">
                  <c:v>-2.6398305008044955</c:v>
                </c:pt>
                <c:pt idx="609">
                  <c:v>-2.6879594595959961</c:v>
                </c:pt>
                <c:pt idx="610">
                  <c:v>-2.7363133590556297</c:v>
                </c:pt>
                <c:pt idx="611">
                  <c:v>-2.7848829966304662</c:v>
                </c:pt>
                <c:pt idx="612">
                  <c:v>-2.833659204778797</c:v>
                </c:pt>
                <c:pt idx="613">
                  <c:v>-2.8826328538490396</c:v>
                </c:pt>
                <c:pt idx="614">
                  <c:v>-2.9317948549057586</c:v>
                </c:pt>
                <c:pt idx="615">
                  <c:v>-2.9811361625016533</c:v>
                </c:pt>
                <c:pt idx="616">
                  <c:v>-3.030647777394432</c:v>
                </c:pt>
                <c:pt idx="617">
                  <c:v>-3.0803207492075315</c:v>
                </c:pt>
                <c:pt idx="618">
                  <c:v>-3.1301461790337393</c:v>
                </c:pt>
                <c:pt idx="619">
                  <c:v>-3.1801152219808584</c:v>
                </c:pt>
                <c:pt idx="620">
                  <c:v>-3.2302190896585281</c:v>
                </c:pt>
                <c:pt idx="621">
                  <c:v>-3.2804490526055221</c:v>
                </c:pt>
                <c:pt idx="622">
                  <c:v>-3.3307964426567587</c:v>
                </c:pt>
                <c:pt idx="623">
                  <c:v>-3.3812526552494484</c:v>
                </c:pt>
                <c:pt idx="624">
                  <c:v>-3.4318091516677693</c:v>
                </c:pt>
                <c:pt idx="625">
                  <c:v>-3.4824574612255854</c:v>
                </c:pt>
                <c:pt idx="626">
                  <c:v>-3.5331891833867597</c:v>
                </c:pt>
                <c:pt idx="627">
                  <c:v>-3.5839959898226703</c:v>
                </c:pt>
                <c:pt idx="628">
                  <c:v>-3.6348696264065823</c:v>
                </c:pt>
                <c:pt idx="629">
                  <c:v>-3.6858019151446544</c:v>
                </c:pt>
                <c:pt idx="630">
                  <c:v>-3.7367847560433085</c:v>
                </c:pt>
                <c:pt idx="631">
                  <c:v>-3.7878101289128479</c:v>
                </c:pt>
                <c:pt idx="632">
                  <c:v>-3.8388700951071804</c:v>
                </c:pt>
                <c:pt idx="633">
                  <c:v>-3.8899567991996431</c:v>
                </c:pt>
                <c:pt idx="634">
                  <c:v>-3.9410624705948809</c:v>
                </c:pt>
                <c:pt idx="635">
                  <c:v>-3.9921794250768774</c:v>
                </c:pt>
                <c:pt idx="636">
                  <c:v>-4.0433000662931873</c:v>
                </c:pt>
                <c:pt idx="637">
                  <c:v>-4.0944168871755808</c:v>
                </c:pt>
                <c:pt idx="638">
                  <c:v>-4.1455224712972605</c:v>
                </c:pt>
                <c:pt idx="639">
                  <c:v>-4.1966094941669088</c:v>
                </c:pt>
                <c:pt idx="640">
                  <c:v>-4.2476707244598364</c:v>
                </c:pt>
                <c:pt idx="641">
                  <c:v>-4.2986990251866093</c:v>
                </c:pt>
                <c:pt idx="642">
                  <c:v>-4.3496873547994941</c:v>
                </c:pt>
                <c:pt idx="643">
                  <c:v>-4.4006287682371354</c:v>
                </c:pt>
                <c:pt idx="644">
                  <c:v>-4.4515164179079525</c:v>
                </c:pt>
                <c:pt idx="645">
                  <c:v>-4.5023435546127484</c:v>
                </c:pt>
                <c:pt idx="646">
                  <c:v>-4.5531035284070018</c:v>
                </c:pt>
                <c:pt idx="647">
                  <c:v>-4.6037897894035247</c:v>
                </c:pt>
                <c:pt idx="648">
                  <c:v>-4.6543958885159764</c:v>
                </c:pt>
                <c:pt idx="649">
                  <c:v>-4.7049154781439331</c:v>
                </c:pt>
                <c:pt idx="650">
                  <c:v>-4.7553423128001739</c:v>
                </c:pt>
                <c:pt idx="651">
                  <c:v>-4.8056702496808654</c:v>
                </c:pt>
                <c:pt idx="652">
                  <c:v>-4.855893249179366</c:v>
                </c:pt>
                <c:pt idx="653">
                  <c:v>-4.9060053753444564</c:v>
                </c:pt>
                <c:pt idx="654">
                  <c:v>-4.9560007962837043</c:v>
                </c:pt>
                <c:pt idx="655">
                  <c:v>-5.0058737845128203</c:v>
                </c:pt>
                <c:pt idx="656">
                  <c:v>-5.0556187172518072</c:v>
                </c:pt>
                <c:pt idx="657">
                  <c:v>-5.1052300766687946</c:v>
                </c:pt>
                <c:pt idx="658">
                  <c:v>-5.1547024500723682</c:v>
                </c:pt>
                <c:pt idx="659">
                  <c:v>-5.2040305300533332</c:v>
                </c:pt>
                <c:pt idx="660">
                  <c:v>-5.2532091145768245</c:v>
                </c:pt>
                <c:pt idx="661">
                  <c:v>-5.3022331070256712</c:v>
                </c:pt>
                <c:pt idx="662">
                  <c:v>-5.3510975161959342</c:v>
                </c:pt>
                <c:pt idx="663">
                  <c:v>-5.3997974562456594</c:v>
                </c:pt>
                <c:pt idx="664">
                  <c:v>-5.448328146597718</c:v>
                </c:pt>
                <c:pt idx="665">
                  <c:v>-5.4966849117977965</c:v>
                </c:pt>
                <c:pt idx="666">
                  <c:v>-5.5448631813284512</c:v>
                </c:pt>
                <c:pt idx="667">
                  <c:v>-5.5928584893803457</c:v>
                </c:pt>
                <c:pt idx="668">
                  <c:v>-5.6406664745815442</c:v>
                </c:pt>
                <c:pt idx="669">
                  <c:v>-5.6882828796860068</c:v>
                </c:pt>
                <c:pt idx="670">
                  <c:v>-5.7357035512222181</c:v>
                </c:pt>
                <c:pt idx="671">
                  <c:v>-5.7829244391030468</c:v>
                </c:pt>
                <c:pt idx="672">
                  <c:v>-5.8299415961978394</c:v>
                </c:pt>
                <c:pt idx="673">
                  <c:v>-5.8767511778677797</c:v>
                </c:pt>
                <c:pt idx="674">
                  <c:v>-5.9233494414655876</c:v>
                </c:pt>
                <c:pt idx="675">
                  <c:v>-5.9697327458005693</c:v>
                </c:pt>
                <c:pt idx="676">
                  <c:v>-6.0158975505700729</c:v>
                </c:pt>
                <c:pt idx="677">
                  <c:v>-6.0618404157583923</c:v>
                </c:pt>
                <c:pt idx="678">
                  <c:v>-6.1075580010041692</c:v>
                </c:pt>
                <c:pt idx="679">
                  <c:v>-6.1530470649372964</c:v>
                </c:pt>
                <c:pt idx="680">
                  <c:v>-6.1983044644863909</c:v>
                </c:pt>
                <c:pt idx="681">
                  <c:v>-6.2433271541578765</c:v>
                </c:pt>
                <c:pt idx="682">
                  <c:v>-6.2881121852876349</c:v>
                </c:pt>
                <c:pt idx="683">
                  <c:v>-6.3326567052663467</c:v>
                </c:pt>
                <c:pt idx="684">
                  <c:v>-6.3769579567394237</c:v>
                </c:pt>
                <c:pt idx="685">
                  <c:v>-6.4210132767826344</c:v>
                </c:pt>
                <c:pt idx="686">
                  <c:v>-6.4648200960543765</c:v>
                </c:pt>
                <c:pt idx="687">
                  <c:v>-6.5083759379255604</c:v>
                </c:pt>
                <c:pt idx="688">
                  <c:v>-6.5516784175881488</c:v>
                </c:pt>
                <c:pt idx="689">
                  <c:v>-6.5947252411432826</c:v>
                </c:pt>
                <c:pt idx="690">
                  <c:v>-6.6375142046699374</c:v>
                </c:pt>
                <c:pt idx="691">
                  <c:v>-6.6800431932751243</c:v>
                </c:pt>
                <c:pt idx="692">
                  <c:v>-6.7223101801264837</c:v>
                </c:pt>
                <c:pt idx="693">
                  <c:v>-6.7643132254683014</c:v>
                </c:pt>
                <c:pt idx="694">
                  <c:v>-6.8060504756217641</c:v>
                </c:pt>
                <c:pt idx="695">
                  <c:v>-6.8475201619704267</c:v>
                </c:pt>
                <c:pt idx="696">
                  <c:v>-6.8887205999317604</c:v>
                </c:pt>
                <c:pt idx="697">
                  <c:v>-6.9296501879156365</c:v>
                </c:pt>
                <c:pt idx="698">
                  <c:v>-6.970307406270619</c:v>
                </c:pt>
                <c:pt idx="699">
                  <c:v>-7.0106908162189461</c:v>
                </c:pt>
                <c:pt idx="700">
                  <c:v>-7.0507990587809948</c:v>
                </c:pt>
                <c:pt idx="701">
                  <c:v>-7.0906308536900271</c:v>
                </c:pt>
                <c:pt idx="702">
                  <c:v>-7.1301849982981116</c:v>
                </c:pt>
                <c:pt idx="703">
                  <c:v>-7.1694603664739134</c:v>
                </c:pt>
                <c:pt idx="704">
                  <c:v>-7.2084559074931622</c:v>
                </c:pt>
                <c:pt idx="705">
                  <c:v>-7.2471706449225861</c:v>
                </c:pt>
                <c:pt idx="706">
                  <c:v>-7.2856036754979918</c:v>
                </c:pt>
                <c:pt idx="707">
                  <c:v>-7.2856417404308811</c:v>
                </c:pt>
                <c:pt idx="708">
                  <c:v>-7.2856798050839355</c:v>
                </c:pt>
                <c:pt idx="709">
                  <c:v>-7.2857178694571658</c:v>
                </c:pt>
                <c:pt idx="710">
                  <c:v>-7.2857559335505586</c:v>
                </c:pt>
                <c:pt idx="711">
                  <c:v>-7.2857939973641255</c:v>
                </c:pt>
                <c:pt idx="712">
                  <c:v>-7.2858320608978548</c:v>
                </c:pt>
                <c:pt idx="713">
                  <c:v>-7.2858701241517529</c:v>
                </c:pt>
                <c:pt idx="714">
                  <c:v>-7.2859081871258207</c:v>
                </c:pt>
                <c:pt idx="715">
                  <c:v>-7.2859462498200518</c:v>
                </c:pt>
                <c:pt idx="716">
                  <c:v>-7.2859843122344454</c:v>
                </c:pt>
                <c:pt idx="717">
                  <c:v>-7.286022374369006</c:v>
                </c:pt>
                <c:pt idx="718">
                  <c:v>-7.2860604362237273</c:v>
                </c:pt>
                <c:pt idx="719">
                  <c:v>-7.286098497798613</c:v>
                </c:pt>
                <c:pt idx="720">
                  <c:v>-7.2861365590936575</c:v>
                </c:pt>
                <c:pt idx="721">
                  <c:v>-7.2861746201088664</c:v>
                </c:pt>
                <c:pt idx="722">
                  <c:v>-7.2862126808442307</c:v>
                </c:pt>
                <c:pt idx="723">
                  <c:v>-7.2862507412997584</c:v>
                </c:pt>
                <c:pt idx="724">
                  <c:v>-7.2862888014754423</c:v>
                </c:pt>
                <c:pt idx="725">
                  <c:v>-7.2863268613712826</c:v>
                </c:pt>
                <c:pt idx="726">
                  <c:v>-7.2863649209872845</c:v>
                </c:pt>
                <c:pt idx="727">
                  <c:v>-7.2864029803234391</c:v>
                </c:pt>
                <c:pt idx="728">
                  <c:v>-7.2864410393797536</c:v>
                </c:pt>
                <c:pt idx="729">
                  <c:v>-7.2864790981562182</c:v>
                </c:pt>
                <c:pt idx="730">
                  <c:v>-7.2865171566528355</c:v>
                </c:pt>
                <c:pt idx="731">
                  <c:v>-7.2865552148696082</c:v>
                </c:pt>
                <c:pt idx="732">
                  <c:v>-7.2865932728065337</c:v>
                </c:pt>
                <c:pt idx="733">
                  <c:v>-7.2866313304636101</c:v>
                </c:pt>
                <c:pt idx="734">
                  <c:v>-7.2866693878408384</c:v>
                </c:pt>
                <c:pt idx="735">
                  <c:v>-7.2867074449382168</c:v>
                </c:pt>
                <c:pt idx="736">
                  <c:v>-7.286745501755747</c:v>
                </c:pt>
                <c:pt idx="737">
                  <c:v>-7.2867835582934202</c:v>
                </c:pt>
                <c:pt idx="738">
                  <c:v>-7.2868216145512443</c:v>
                </c:pt>
                <c:pt idx="739">
                  <c:v>-7.2868596705292141</c:v>
                </c:pt>
                <c:pt idx="740">
                  <c:v>-7.2868977262273305</c:v>
                </c:pt>
                <c:pt idx="741">
                  <c:v>-7.2869357816455942</c:v>
                </c:pt>
                <c:pt idx="742">
                  <c:v>-7.2869738367840018</c:v>
                </c:pt>
                <c:pt idx="743">
                  <c:v>-7.2870118916425541</c:v>
                </c:pt>
                <c:pt idx="744">
                  <c:v>-7.2870499462212477</c:v>
                </c:pt>
                <c:pt idx="745">
                  <c:v>-7.287088000520086</c:v>
                </c:pt>
                <c:pt idx="746">
                  <c:v>-7.2871260545390628</c:v>
                </c:pt>
                <c:pt idx="747">
                  <c:v>-7.2871641082781844</c:v>
                </c:pt>
                <c:pt idx="748">
                  <c:v>-7.2872021617374427</c:v>
                </c:pt>
                <c:pt idx="749">
                  <c:v>-7.287240214916844</c:v>
                </c:pt>
                <c:pt idx="750">
                  <c:v>-7.2872782678163812</c:v>
                </c:pt>
                <c:pt idx="751">
                  <c:v>-7.2873163204360578</c:v>
                </c:pt>
                <c:pt idx="752">
                  <c:v>-7.2873543727758712</c:v>
                </c:pt>
                <c:pt idx="753">
                  <c:v>-7.2873924248358222</c:v>
                </c:pt>
                <c:pt idx="754">
                  <c:v>-7.2874304766159055</c:v>
                </c:pt>
                <c:pt idx="755">
                  <c:v>-7.2874685281161264</c:v>
                </c:pt>
                <c:pt idx="756">
                  <c:v>-7.2875065793364797</c:v>
                </c:pt>
                <c:pt idx="757">
                  <c:v>-7.2875446302769671</c:v>
                </c:pt>
                <c:pt idx="758">
                  <c:v>-7.2875826809375877</c:v>
                </c:pt>
                <c:pt idx="759">
                  <c:v>-7.2876207313183388</c:v>
                </c:pt>
                <c:pt idx="760">
                  <c:v>-7.287658781419224</c:v>
                </c:pt>
                <c:pt idx="761">
                  <c:v>-7.2876968312402353</c:v>
                </c:pt>
                <c:pt idx="762">
                  <c:v>-7.2877348807813771</c:v>
                </c:pt>
                <c:pt idx="763">
                  <c:v>-7.2877729300426495</c:v>
                </c:pt>
                <c:pt idx="764">
                  <c:v>-7.2878109790240524</c:v>
                </c:pt>
                <c:pt idx="765">
                  <c:v>-7.2878490277255787</c:v>
                </c:pt>
                <c:pt idx="766">
                  <c:v>-7.2878870761472321</c:v>
                </c:pt>
                <c:pt idx="767">
                  <c:v>-7.2879251242890124</c:v>
                </c:pt>
                <c:pt idx="768">
                  <c:v>-7.2879631721509126</c:v>
                </c:pt>
                <c:pt idx="769">
                  <c:v>-7.2880012197329433</c:v>
                </c:pt>
                <c:pt idx="770">
                  <c:v>-7.2880392670350949</c:v>
                </c:pt>
                <c:pt idx="771">
                  <c:v>-7.2880773140573698</c:v>
                </c:pt>
                <c:pt idx="772">
                  <c:v>-7.28811536079977</c:v>
                </c:pt>
                <c:pt idx="773">
                  <c:v>-7.2881534072622838</c:v>
                </c:pt>
                <c:pt idx="774">
                  <c:v>-7.2881914534449237</c:v>
                </c:pt>
                <c:pt idx="775">
                  <c:v>-7.2882294993476799</c:v>
                </c:pt>
                <c:pt idx="776">
                  <c:v>-7.2882675449705587</c:v>
                </c:pt>
                <c:pt idx="777">
                  <c:v>-7.2883055903135547</c:v>
                </c:pt>
                <c:pt idx="778">
                  <c:v>-7.2883436353766653</c:v>
                </c:pt>
                <c:pt idx="779">
                  <c:v>-7.2883816801598931</c:v>
                </c:pt>
                <c:pt idx="780">
                  <c:v>-7.2884197246632372</c:v>
                </c:pt>
                <c:pt idx="781">
                  <c:v>-7.2884577688867003</c:v>
                </c:pt>
                <c:pt idx="782">
                  <c:v>-7.2884958128302726</c:v>
                </c:pt>
                <c:pt idx="783">
                  <c:v>-7.2885338564939612</c:v>
                </c:pt>
                <c:pt idx="784">
                  <c:v>-7.2885718998777609</c:v>
                </c:pt>
                <c:pt idx="785">
                  <c:v>-7.2886099429816742</c:v>
                </c:pt>
                <c:pt idx="786">
                  <c:v>-7.2886479858056976</c:v>
                </c:pt>
                <c:pt idx="787">
                  <c:v>-7.2886860283498311</c:v>
                </c:pt>
                <c:pt idx="788">
                  <c:v>-7.2887240706140748</c:v>
                </c:pt>
                <c:pt idx="789">
                  <c:v>-7.2887621125984303</c:v>
                </c:pt>
                <c:pt idx="790">
                  <c:v>-7.2888001543028915</c:v>
                </c:pt>
                <c:pt idx="791">
                  <c:v>-7.2888381957274628</c:v>
                </c:pt>
                <c:pt idx="792">
                  <c:v>-7.2888762368721371</c:v>
                </c:pt>
                <c:pt idx="793">
                  <c:v>-7.2889142777369207</c:v>
                </c:pt>
                <c:pt idx="794">
                  <c:v>-7.2889523183218037</c:v>
                </c:pt>
                <c:pt idx="795">
                  <c:v>-7.288990358626795</c:v>
                </c:pt>
                <c:pt idx="796">
                  <c:v>-7.2890283986518885</c:v>
                </c:pt>
                <c:pt idx="797">
                  <c:v>-7.2890664383970876</c:v>
                </c:pt>
                <c:pt idx="798">
                  <c:v>-7.2891044778623906</c:v>
                </c:pt>
                <c:pt idx="799">
                  <c:v>-7.2891425170477913</c:v>
                </c:pt>
                <c:pt idx="800">
                  <c:v>-7.2891805559532958</c:v>
                </c:pt>
                <c:pt idx="801">
                  <c:v>-7.2892185945788945</c:v>
                </c:pt>
                <c:pt idx="802">
                  <c:v>-7.2892566329245998</c:v>
                </c:pt>
                <c:pt idx="803">
                  <c:v>-7.2892946709903965</c:v>
                </c:pt>
                <c:pt idx="804">
                  <c:v>-7.2893327087762971</c:v>
                </c:pt>
                <c:pt idx="805">
                  <c:v>-7.2893707462822919</c:v>
                </c:pt>
                <c:pt idx="806">
                  <c:v>-7.2894087835083816</c:v>
                </c:pt>
                <c:pt idx="807">
                  <c:v>-7.2894468204545673</c:v>
                </c:pt>
                <c:pt idx="808">
                  <c:v>-7.2894848571208488</c:v>
                </c:pt>
                <c:pt idx="809">
                  <c:v>-7.2895228935072192</c:v>
                </c:pt>
                <c:pt idx="810">
                  <c:v>-7.2895609296136872</c:v>
                </c:pt>
                <c:pt idx="811">
                  <c:v>-7.2895989654402484</c:v>
                </c:pt>
                <c:pt idx="812">
                  <c:v>-7.2896370009868985</c:v>
                </c:pt>
                <c:pt idx="813">
                  <c:v>-7.28967503625364</c:v>
                </c:pt>
                <c:pt idx="814">
                  <c:v>-7.2897130712404765</c:v>
                </c:pt>
                <c:pt idx="815">
                  <c:v>-7.2897511059473974</c:v>
                </c:pt>
                <c:pt idx="816">
                  <c:v>-7.2897891403744106</c:v>
                </c:pt>
                <c:pt idx="817">
                  <c:v>-7.28982717452151</c:v>
                </c:pt>
                <c:pt idx="818">
                  <c:v>-7.2898652083886937</c:v>
                </c:pt>
                <c:pt idx="819">
                  <c:v>-7.2899032419759644</c:v>
                </c:pt>
                <c:pt idx="820">
                  <c:v>-7.2899412752833239</c:v>
                </c:pt>
                <c:pt idx="821">
                  <c:v>-7.2899793083107634</c:v>
                </c:pt>
                <c:pt idx="822">
                  <c:v>-7.2900173410582916</c:v>
                </c:pt>
                <c:pt idx="823">
                  <c:v>-7.2900553735259015</c:v>
                </c:pt>
                <c:pt idx="824">
                  <c:v>-7.290093405713594</c:v>
                </c:pt>
                <c:pt idx="825">
                  <c:v>-7.2901314376213655</c:v>
                </c:pt>
                <c:pt idx="826">
                  <c:v>-7.2901694692492258</c:v>
                </c:pt>
                <c:pt idx="827">
                  <c:v>-7.2902075005971589</c:v>
                </c:pt>
                <c:pt idx="828">
                  <c:v>-7.290245531665172</c:v>
                </c:pt>
                <c:pt idx="829">
                  <c:v>-7.2902835624532631</c:v>
                </c:pt>
                <c:pt idx="830">
                  <c:v>-7.2903215929614333</c:v>
                </c:pt>
                <c:pt idx="831">
                  <c:v>-7.2903596231896799</c:v>
                </c:pt>
                <c:pt idx="832">
                  <c:v>-7.2903976531380064</c:v>
                </c:pt>
                <c:pt idx="833">
                  <c:v>-7.290435682806403</c:v>
                </c:pt>
                <c:pt idx="834">
                  <c:v>-7.2904737121948786</c:v>
                </c:pt>
                <c:pt idx="835">
                  <c:v>-7.2905117413034271</c:v>
                </c:pt>
                <c:pt idx="836">
                  <c:v>-7.2905497701320519</c:v>
                </c:pt>
                <c:pt idx="837">
                  <c:v>-7.2905877986807424</c:v>
                </c:pt>
                <c:pt idx="838">
                  <c:v>-7.2906258269495137</c:v>
                </c:pt>
                <c:pt idx="839">
                  <c:v>-7.2906638549383489</c:v>
                </c:pt>
                <c:pt idx="840">
                  <c:v>-7.2907018826472569</c:v>
                </c:pt>
                <c:pt idx="841">
                  <c:v>-7.290739910076236</c:v>
                </c:pt>
                <c:pt idx="842">
                  <c:v>-7.2907779372252861</c:v>
                </c:pt>
                <c:pt idx="843">
                  <c:v>-7.2908159640943975</c:v>
                </c:pt>
                <c:pt idx="844">
                  <c:v>-7.2908539906835825</c:v>
                </c:pt>
                <c:pt idx="845">
                  <c:v>-7.2908920169928306</c:v>
                </c:pt>
                <c:pt idx="846">
                  <c:v>-7.2909300430221453</c:v>
                </c:pt>
                <c:pt idx="847">
                  <c:v>-7.2909680687715293</c:v>
                </c:pt>
                <c:pt idx="848">
                  <c:v>-7.2910060942409718</c:v>
                </c:pt>
                <c:pt idx="849">
                  <c:v>-7.2910441194304809</c:v>
                </c:pt>
                <c:pt idx="850">
                  <c:v>-7.2910821443400504</c:v>
                </c:pt>
                <c:pt idx="851">
                  <c:v>-7.2911201689696847</c:v>
                </c:pt>
                <c:pt idx="852">
                  <c:v>-7.2911581933193776</c:v>
                </c:pt>
                <c:pt idx="853">
                  <c:v>-7.2911962173891336</c:v>
                </c:pt>
                <c:pt idx="854">
                  <c:v>-7.2912342411789473</c:v>
                </c:pt>
                <c:pt idx="855">
                  <c:v>-7.2912722646888195</c:v>
                </c:pt>
                <c:pt idx="856">
                  <c:v>-7.2913102879187548</c:v>
                </c:pt>
                <c:pt idx="857">
                  <c:v>-7.291348310868746</c:v>
                </c:pt>
                <c:pt idx="858">
                  <c:v>-7.2913863335387932</c:v>
                </c:pt>
                <c:pt idx="859">
                  <c:v>-7.2914243559288971</c:v>
                </c:pt>
                <c:pt idx="860">
                  <c:v>-7.2914623780390535</c:v>
                </c:pt>
                <c:pt idx="861">
                  <c:v>-7.2915003998692649</c:v>
                </c:pt>
                <c:pt idx="862">
                  <c:v>-7.2915384214195331</c:v>
                </c:pt>
                <c:pt idx="863">
                  <c:v>-7.2915764426898511</c:v>
                </c:pt>
                <c:pt idx="864">
                  <c:v>-7.2916144636802258</c:v>
                </c:pt>
                <c:pt idx="865">
                  <c:v>-7.2916524843906494</c:v>
                </c:pt>
                <c:pt idx="866">
                  <c:v>-7.2916905048211218</c:v>
                </c:pt>
                <c:pt idx="867">
                  <c:v>-7.2917285249716448</c:v>
                </c:pt>
                <c:pt idx="868">
                  <c:v>-7.2917665448422175</c:v>
                </c:pt>
                <c:pt idx="869">
                  <c:v>-7.2918045644328409</c:v>
                </c:pt>
                <c:pt idx="870">
                  <c:v>-7.2918425837435112</c:v>
                </c:pt>
                <c:pt idx="871">
                  <c:v>-7.291880602774226</c:v>
                </c:pt>
                <c:pt idx="872">
                  <c:v>-7.2919186215249914</c:v>
                </c:pt>
                <c:pt idx="873">
                  <c:v>-7.2919566399957993</c:v>
                </c:pt>
                <c:pt idx="874">
                  <c:v>-7.2919946581866517</c:v>
                </c:pt>
                <c:pt idx="875">
                  <c:v>-7.2920326760975529</c:v>
                </c:pt>
                <c:pt idx="876">
                  <c:v>-7.2920706937284905</c:v>
                </c:pt>
                <c:pt idx="877">
                  <c:v>-7.2921087110794724</c:v>
                </c:pt>
                <c:pt idx="878">
                  <c:v>-7.2921467281504961</c:v>
                </c:pt>
                <c:pt idx="879">
                  <c:v>-7.2921847449415624</c:v>
                </c:pt>
                <c:pt idx="880">
                  <c:v>-7.2922227614526678</c:v>
                </c:pt>
                <c:pt idx="881">
                  <c:v>-7.2922607776838149</c:v>
                </c:pt>
                <c:pt idx="882">
                  <c:v>-7.2922987936349992</c:v>
                </c:pt>
                <c:pt idx="883">
                  <c:v>-7.2923368093062209</c:v>
                </c:pt>
                <c:pt idx="884">
                  <c:v>-7.2923748246974798</c:v>
                </c:pt>
                <c:pt idx="885">
                  <c:v>-7.2924128398087769</c:v>
                </c:pt>
                <c:pt idx="886">
                  <c:v>-7.2924508546401086</c:v>
                </c:pt>
                <c:pt idx="887">
                  <c:v>-7.2924888691914758</c:v>
                </c:pt>
                <c:pt idx="888">
                  <c:v>-7.2925268834628731</c:v>
                </c:pt>
                <c:pt idx="889">
                  <c:v>-7.2925648974543078</c:v>
                </c:pt>
                <c:pt idx="890">
                  <c:v>-7.2926029111657726</c:v>
                </c:pt>
                <c:pt idx="891">
                  <c:v>-7.2926409245972721</c:v>
                </c:pt>
                <c:pt idx="892">
                  <c:v>-7.2926789377488044</c:v>
                </c:pt>
                <c:pt idx="893">
                  <c:v>-7.2927169506203615</c:v>
                </c:pt>
                <c:pt idx="894">
                  <c:v>-7.292754963211955</c:v>
                </c:pt>
                <c:pt idx="895">
                  <c:v>-7.2927929755235752</c:v>
                </c:pt>
                <c:pt idx="896">
                  <c:v>-7.2928309875552193</c:v>
                </c:pt>
                <c:pt idx="897">
                  <c:v>-7.2928689993068954</c:v>
                </c:pt>
                <c:pt idx="898">
                  <c:v>-7.2929070107785945</c:v>
                </c:pt>
                <c:pt idx="899">
                  <c:v>-7.2929450219703238</c:v>
                </c:pt>
                <c:pt idx="900">
                  <c:v>-7.2929830328820788</c:v>
                </c:pt>
                <c:pt idx="901">
                  <c:v>-7.2930210435138525</c:v>
                </c:pt>
                <c:pt idx="902">
                  <c:v>-7.2930590538656537</c:v>
                </c:pt>
                <c:pt idx="903">
                  <c:v>-7.2930970639374779</c:v>
                </c:pt>
                <c:pt idx="904">
                  <c:v>-7.2931350737293261</c:v>
                </c:pt>
                <c:pt idx="905">
                  <c:v>-7.2931730832411912</c:v>
                </c:pt>
                <c:pt idx="906">
                  <c:v>-7.2932110924730802</c:v>
                </c:pt>
                <c:pt idx="907">
                  <c:v>-7.2932491014249869</c:v>
                </c:pt>
                <c:pt idx="908">
                  <c:v>-7.2932871100969132</c:v>
                </c:pt>
                <c:pt idx="909">
                  <c:v>-7.2933251184888572</c:v>
                </c:pt>
                <c:pt idx="910">
                  <c:v>-7.2933631266008234</c:v>
                </c:pt>
                <c:pt idx="911">
                  <c:v>-7.2934011344328011</c:v>
                </c:pt>
                <c:pt idx="912">
                  <c:v>-7.2934391419847975</c:v>
                </c:pt>
                <c:pt idx="913">
                  <c:v>-7.2934771492568116</c:v>
                </c:pt>
                <c:pt idx="914">
                  <c:v>-7.2935151562488336</c:v>
                </c:pt>
                <c:pt idx="915">
                  <c:v>-7.2935531629608796</c:v>
                </c:pt>
                <c:pt idx="916">
                  <c:v>-7.2935911693929318</c:v>
                </c:pt>
                <c:pt idx="917">
                  <c:v>-7.2936291755449956</c:v>
                </c:pt>
                <c:pt idx="918">
                  <c:v>-7.293667181417077</c:v>
                </c:pt>
                <c:pt idx="919">
                  <c:v>-7.2937051870091638</c:v>
                </c:pt>
                <c:pt idx="920">
                  <c:v>-7.2937431923212621</c:v>
                </c:pt>
                <c:pt idx="921">
                  <c:v>-7.2937811973533702</c:v>
                </c:pt>
                <c:pt idx="922">
                  <c:v>-7.293819202105488</c:v>
                </c:pt>
                <c:pt idx="923">
                  <c:v>-7.2938572065776119</c:v>
                </c:pt>
                <c:pt idx="924">
                  <c:v>-7.2938952107697448</c:v>
                </c:pt>
                <c:pt idx="925">
                  <c:v>-7.293933214681882</c:v>
                </c:pt>
                <c:pt idx="926">
                  <c:v>-7.2939712183140264</c:v>
                </c:pt>
                <c:pt idx="927">
                  <c:v>-7.294009221666176</c:v>
                </c:pt>
                <c:pt idx="928">
                  <c:v>-7.294047224738331</c:v>
                </c:pt>
                <c:pt idx="929">
                  <c:v>-7.2940852275304859</c:v>
                </c:pt>
                <c:pt idx="930">
                  <c:v>-7.2941232300426435</c:v>
                </c:pt>
                <c:pt idx="931">
                  <c:v>-7.2941612322748055</c:v>
                </c:pt>
                <c:pt idx="932">
                  <c:v>-7.2941992342269693</c:v>
                </c:pt>
                <c:pt idx="933">
                  <c:v>-7.2942372358991321</c:v>
                </c:pt>
                <c:pt idx="934">
                  <c:v>-7.2942752372912958</c:v>
                </c:pt>
                <c:pt idx="935">
                  <c:v>-7.2943132384034541</c:v>
                </c:pt>
                <c:pt idx="936">
                  <c:v>-7.294351239235616</c:v>
                </c:pt>
                <c:pt idx="937">
                  <c:v>-7.2943892397877699</c:v>
                </c:pt>
                <c:pt idx="938">
                  <c:v>-7.2944272400599273</c:v>
                </c:pt>
                <c:pt idx="939">
                  <c:v>-7.2944652400520731</c:v>
                </c:pt>
                <c:pt idx="940">
                  <c:v>-7.2945032397642215</c:v>
                </c:pt>
                <c:pt idx="941">
                  <c:v>-7.2945412391963576</c:v>
                </c:pt>
                <c:pt idx="942">
                  <c:v>-7.2945792383484882</c:v>
                </c:pt>
                <c:pt idx="943">
                  <c:v>-7.2946172372206162</c:v>
                </c:pt>
                <c:pt idx="944">
                  <c:v>-7.2946552358127352</c:v>
                </c:pt>
                <c:pt idx="945">
                  <c:v>-7.2946932341248472</c:v>
                </c:pt>
                <c:pt idx="946">
                  <c:v>-7.2947312321569449</c:v>
                </c:pt>
                <c:pt idx="947">
                  <c:v>-7.2947692299090354</c:v>
                </c:pt>
                <c:pt idx="948">
                  <c:v>-7.2948072273811118</c:v>
                </c:pt>
                <c:pt idx="949">
                  <c:v>-7.2948452245731792</c:v>
                </c:pt>
                <c:pt idx="950">
                  <c:v>-7.2948832214852359</c:v>
                </c:pt>
                <c:pt idx="951">
                  <c:v>-7.2949212181172793</c:v>
                </c:pt>
                <c:pt idx="952">
                  <c:v>-7.2949592144693058</c:v>
                </c:pt>
                <c:pt idx="953">
                  <c:v>-7.2949972105413217</c:v>
                </c:pt>
                <c:pt idx="954">
                  <c:v>-7.2950352063333206</c:v>
                </c:pt>
                <c:pt idx="955">
                  <c:v>-7.2950732018453017</c:v>
                </c:pt>
                <c:pt idx="956">
                  <c:v>-7.2951111970772677</c:v>
                </c:pt>
                <c:pt idx="957">
                  <c:v>-7.2951491920292177</c:v>
                </c:pt>
                <c:pt idx="958">
                  <c:v>-7.2951871867011491</c:v>
                </c:pt>
                <c:pt idx="959">
                  <c:v>-7.2952251810930608</c:v>
                </c:pt>
                <c:pt idx="960">
                  <c:v>-7.2952631752049495</c:v>
                </c:pt>
                <c:pt idx="961">
                  <c:v>-7.295301169036823</c:v>
                </c:pt>
                <c:pt idx="962">
                  <c:v>-7.2953391625886743</c:v>
                </c:pt>
                <c:pt idx="963">
                  <c:v>-7.2953771558605007</c:v>
                </c:pt>
                <c:pt idx="964">
                  <c:v>-7.2954151488523031</c:v>
                </c:pt>
                <c:pt idx="965">
                  <c:v>-7.295453141564086</c:v>
                </c:pt>
                <c:pt idx="966">
                  <c:v>-7.2954911339958448</c:v>
                </c:pt>
                <c:pt idx="967">
                  <c:v>-7.295529126147577</c:v>
                </c:pt>
                <c:pt idx="968">
                  <c:v>-7.2955671180192816</c:v>
                </c:pt>
                <c:pt idx="969">
                  <c:v>-7.295605109610964</c:v>
                </c:pt>
                <c:pt idx="970">
                  <c:v>-7.2956431009226144</c:v>
                </c:pt>
                <c:pt idx="971">
                  <c:v>-7.2956810919542407</c:v>
                </c:pt>
                <c:pt idx="972">
                  <c:v>-7.2957190827058387</c:v>
                </c:pt>
                <c:pt idx="973">
                  <c:v>-7.2957570731774046</c:v>
                </c:pt>
                <c:pt idx="974">
                  <c:v>-7.2957950633689395</c:v>
                </c:pt>
                <c:pt idx="975">
                  <c:v>-7.2958330532804441</c:v>
                </c:pt>
                <c:pt idx="976">
                  <c:v>-7.2958710429119185</c:v>
                </c:pt>
                <c:pt idx="977">
                  <c:v>-7.2959090322633608</c:v>
                </c:pt>
                <c:pt idx="978">
                  <c:v>-7.2959470213347677</c:v>
                </c:pt>
                <c:pt idx="979">
                  <c:v>-7.2959850101261425</c:v>
                </c:pt>
                <c:pt idx="980">
                  <c:v>-7.2960229986374845</c:v>
                </c:pt>
                <c:pt idx="981">
                  <c:v>-7.296060986868782</c:v>
                </c:pt>
                <c:pt idx="982">
                  <c:v>-7.2960989748200538</c:v>
                </c:pt>
                <c:pt idx="983">
                  <c:v>-7.2961369624912846</c:v>
                </c:pt>
                <c:pt idx="984">
                  <c:v>-7.2961749498824773</c:v>
                </c:pt>
                <c:pt idx="985">
                  <c:v>-7.2962129369936326</c:v>
                </c:pt>
                <c:pt idx="986">
                  <c:v>-7.296250923824747</c:v>
                </c:pt>
                <c:pt idx="987">
                  <c:v>-7.2962889103758224</c:v>
                </c:pt>
                <c:pt idx="988">
                  <c:v>-7.2963268966468569</c:v>
                </c:pt>
                <c:pt idx="989">
                  <c:v>-7.2963648826378487</c:v>
                </c:pt>
                <c:pt idx="990">
                  <c:v>-7.296402868348804</c:v>
                </c:pt>
                <c:pt idx="991">
                  <c:v>-7.2964408537797114</c:v>
                </c:pt>
                <c:pt idx="992">
                  <c:v>-7.296478838930577</c:v>
                </c:pt>
                <c:pt idx="993">
                  <c:v>-7.2965168238013955</c:v>
                </c:pt>
                <c:pt idx="994">
                  <c:v>-7.2965548083921705</c:v>
                </c:pt>
                <c:pt idx="995">
                  <c:v>-7.2965927927029011</c:v>
                </c:pt>
                <c:pt idx="996">
                  <c:v>-7.2966307767335845</c:v>
                </c:pt>
                <c:pt idx="997">
                  <c:v>-7.2966687604842217</c:v>
                </c:pt>
                <c:pt idx="998">
                  <c:v>-7.2967067439548057</c:v>
                </c:pt>
                <c:pt idx="999">
                  <c:v>-7.2967447271453443</c:v>
                </c:pt>
                <c:pt idx="1000">
                  <c:v>-7.2967827100558376</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Calculs!$J$4:$J$1004</c:f>
              <c:numCache>
                <c:formatCode>0.00</c:formatCode>
                <c:ptCount val="1001"/>
                <c:pt idx="0">
                  <c:v>0</c:v>
                </c:pt>
                <c:pt idx="1">
                  <c:v>0</c:v>
                </c:pt>
                <c:pt idx="2">
                  <c:v>1.675087116566458E-4</c:v>
                </c:pt>
                <c:pt idx="3">
                  <c:v>8.3772897341961297E-4</c:v>
                </c:pt>
                <c:pt idx="4">
                  <c:v>2.346186222291297E-3</c:v>
                </c:pt>
                <c:pt idx="5">
                  <c:v>5.0287275645849111E-3</c:v>
                </c:pt>
                <c:pt idx="6">
                  <c:v>9.1366560716300595E-3</c:v>
                </c:pt>
                <c:pt idx="7">
                  <c:v>1.4751664175006434E-2</c:v>
                </c:pt>
                <c:pt idx="8">
                  <c:v>2.1870554120825659E-2</c:v>
                </c:pt>
                <c:pt idx="9">
                  <c:v>3.0490112051817855E-2</c:v>
                </c:pt>
                <c:pt idx="10">
                  <c:v>4.0607108067256342E-2</c:v>
                </c:pt>
                <c:pt idx="11">
                  <c:v>5.2218296283485323E-2</c:v>
                </c:pt>
                <c:pt idx="12">
                  <c:v>6.532041489504567E-2</c:v>
                </c:pt>
                <c:pt idx="13">
                  <c:v>7.9910186236393871E-2</c:v>
                </c:pt>
                <c:pt idx="14">
                  <c:v>9.5984316844209161E-2</c:v>
                </c:pt>
                <c:pt idx="15">
                  <c:v>0.11353949752028378</c:v>
                </c:pt>
                <c:pt idx="16">
                  <c:v>0.13257240339499132</c:v>
                </c:pt>
                <c:pt idx="17">
                  <c:v>0.15307969399132793</c:v>
                </c:pt>
                <c:pt idx="18">
                  <c:v>0.17505801328952131</c:v>
                </c:pt>
                <c:pt idx="19">
                  <c:v>0.19850398979220221</c:v>
                </c:pt>
                <c:pt idx="20">
                  <c:v>0.22341423659013313</c:v>
                </c:pt>
                <c:pt idx="21">
                  <c:v>0.24978535142848884</c:v>
                </c:pt>
                <c:pt idx="22">
                  <c:v>0.27761391677368358</c:v>
                </c:pt>
                <c:pt idx="23">
                  <c:v>0.3068964998807393</c:v>
                </c:pt>
                <c:pt idx="24">
                  <c:v>0.33762965286118946</c:v>
                </c:pt>
                <c:pt idx="25">
                  <c:v>0.36980991275151315</c:v>
                </c:pt>
                <c:pt idx="26">
                  <c:v>0.40343380158209369</c:v>
                </c:pt>
                <c:pt idx="27">
                  <c:v>0.43849782644669622</c:v>
                </c:pt>
                <c:pt idx="28">
                  <c:v>0.47499847957245878</c:v>
                </c:pt>
                <c:pt idx="29">
                  <c:v>0.51293223839039115</c:v>
                </c:pt>
                <c:pt idx="30">
                  <c:v>0.55229556560637549</c:v>
                </c:pt>
                <c:pt idx="31">
                  <c:v>0.59308490927266344</c:v>
                </c:pt>
                <c:pt idx="32">
                  <c:v>0.63529670285986362</c:v>
                </c:pt>
                <c:pt idx="33">
                  <c:v>0.678927365329414</c:v>
                </c:pt>
                <c:pt idx="34">
                  <c:v>0.72397330120653269</c:v>
                </c:pt>
                <c:pt idx="35">
                  <c:v>0.77051481946685441</c:v>
                </c:pt>
                <c:pt idx="36">
                  <c:v>0.81863497240477212</c:v>
                </c:pt>
                <c:pt idx="37">
                  <c:v>0.86833559390466875</c:v>
                </c:pt>
                <c:pt idx="38">
                  <c:v>0.91961838064056134</c:v>
                </c:pt>
                <c:pt idx="39">
                  <c:v>0.97248485909890325</c:v>
                </c:pt>
                <c:pt idx="40">
                  <c:v>1.026936393411074</c:v>
                </c:pt>
                <c:pt idx="41">
                  <c:v>1.0829741925797938</c:v>
                </c:pt>
                <c:pt idx="42">
                  <c:v>1.1405993171618203</c:v>
                </c:pt>
                <c:pt idx="43">
                  <c:v>1.1998126854614248</c:v>
                </c:pt>
                <c:pt idx="44">
                  <c:v>1.2606150792824451</c:v>
                </c:pt>
                <c:pt idx="45">
                  <c:v>1.3230071492809856</c:v>
                </c:pt>
                <c:pt idx="46">
                  <c:v>1.3869894199559125</c:v>
                </c:pt>
                <c:pt idx="47">
                  <c:v>1.4525622943100498</c:v>
                </c:pt>
                <c:pt idx="48">
                  <c:v>1.5197260582113052</c:v>
                </c:pt>
                <c:pt idx="49">
                  <c:v>1.5884808844797733</c:v>
                </c:pt>
                <c:pt idx="50">
                  <c:v>1.6588268367240746</c:v>
                </c:pt>
                <c:pt idx="51">
                  <c:v>1.730764341421291</c:v>
                </c:pt>
                <c:pt idx="52">
                  <c:v>1.8042946638243731</c:v>
                </c:pt>
                <c:pt idx="53">
                  <c:v>1.8794194479590614</c:v>
                </c:pt>
                <c:pt idx="54">
                  <c:v>1.9561402522356113</c:v>
                </c:pt>
                <c:pt idx="55">
                  <c:v>2.0344585519797898</c:v>
                </c:pt>
                <c:pt idx="56">
                  <c:v>2.1143757418289382</c:v>
                </c:pt>
                <c:pt idx="57">
                  <c:v>2.1958931380028126</c:v>
                </c:pt>
                <c:pt idx="58">
                  <c:v>2.2790119804580575</c:v>
                </c:pt>
                <c:pt idx="59">
                  <c:v>2.3637334349343919</c:v>
                </c:pt>
                <c:pt idx="60">
                  <c:v>2.4500585948999007</c:v>
                </c:pt>
                <c:pt idx="61">
                  <c:v>2.5379884834022004</c:v>
                </c:pt>
                <c:pt idx="62">
                  <c:v>2.6275240548316896</c:v>
                </c:pt>
                <c:pt idx="63">
                  <c:v>2.7186661966025913</c:v>
                </c:pt>
                <c:pt idx="64">
                  <c:v>2.8114157307570378</c:v>
                </c:pt>
                <c:pt idx="65">
                  <c:v>2.9057734154970332</c:v>
                </c:pt>
                <c:pt idx="66">
                  <c:v>3.0017399466487578</c:v>
                </c:pt>
                <c:pt idx="67">
                  <c:v>3.0993159590633392</c:v>
                </c:pt>
                <c:pt idx="68">
                  <c:v>3.1985020279579008</c:v>
                </c:pt>
                <c:pt idx="69">
                  <c:v>3.2992986702004212</c:v>
                </c:pt>
                <c:pt idx="70">
                  <c:v>3.4017063455416801</c:v>
                </c:pt>
                <c:pt idx="71">
                  <c:v>3.5057254577973302</c:v>
                </c:pt>
                <c:pt idx="72">
                  <c:v>3.6113563559829185</c:v>
                </c:pt>
                <c:pt idx="73">
                  <c:v>3.7185993354044888</c:v>
                </c:pt>
                <c:pt idx="74">
                  <c:v>3.8274546387072093</c:v>
                </c:pt>
                <c:pt idx="75">
                  <c:v>3.9379224568843103</c:v>
                </c:pt>
                <c:pt idx="76">
                  <c:v>4.0500029302484588</c:v>
                </c:pt>
                <c:pt idx="77">
                  <c:v>4.1636961493675626</c:v>
                </c:pt>
                <c:pt idx="78">
                  <c:v>4.2790021559668556</c:v>
                </c:pt>
                <c:pt idx="79">
                  <c:v>4.3959209437990134</c:v>
                </c:pt>
                <c:pt idx="80">
                  <c:v>4.5144524594839242</c:v>
                </c:pt>
                <c:pt idx="81">
                  <c:v>4.6345966033196415</c:v>
                </c:pt>
                <c:pt idx="82">
                  <c:v>4.7563532300659537</c:v>
                </c:pt>
                <c:pt idx="83">
                  <c:v>4.8797221497019185</c:v>
                </c:pt>
                <c:pt idx="84">
                  <c:v>5.004703128158619</c:v>
                </c:pt>
                <c:pt idx="85">
                  <c:v>5.1312958880283395</c:v>
                </c:pt>
                <c:pt idx="86">
                  <c:v>5.2595001092512739</c:v>
                </c:pt>
                <c:pt idx="87">
                  <c:v>5.3893154297808241</c:v>
                </c:pt>
                <c:pt idx="88">
                  <c:v>5.5207414462284792</c:v>
                </c:pt>
                <c:pt idx="89">
                  <c:v>5.6537777144892125</c:v>
                </c:pt>
                <c:pt idx="90">
                  <c:v>5.788423750348282</c:v>
                </c:pt>
                <c:pt idx="91">
                  <c:v>5.9246790300702692</c:v>
                </c:pt>
                <c:pt idx="92">
                  <c:v>6.062542990971143</c:v>
                </c:pt>
                <c:pt idx="93">
                  <c:v>6.2020150319740939</c:v>
                </c:pt>
                <c:pt idx="94">
                  <c:v>6.3430945141498505</c:v>
                </c:pt>
                <c:pt idx="95">
                  <c:v>6.4857807612421405</c:v>
                </c:pt>
                <c:pt idx="96">
                  <c:v>6.6300730601789288</c:v>
                </c:pt>
                <c:pt idx="97">
                  <c:v>6.7759706615700379</c:v>
                </c:pt>
                <c:pt idx="98">
                  <c:v>6.9234727801917142</c:v>
                </c:pt>
                <c:pt idx="99">
                  <c:v>7.0725785954586815</c:v>
                </c:pt>
                <c:pt idx="100">
                  <c:v>7.2232872518842006</c:v>
                </c:pt>
                <c:pt idx="101">
                  <c:v>7.3755976243812</c:v>
                </c:pt>
                <c:pt idx="102">
                  <c:v>7.5295080824480136</c:v>
                </c:pt>
                <c:pt idx="103">
                  <c:v>7.6850167243375687</c:v>
                </c:pt>
                <c:pt idx="104">
                  <c:v>7.8421216123500388</c:v>
                </c:pt>
                <c:pt idx="105">
                  <c:v>8.0008207732977343</c:v>
                </c:pt>
                <c:pt idx="106">
                  <c:v>8.161112198959346</c:v>
                </c:pt>
                <c:pt idx="107">
                  <c:v>8.3229938465239641</c:v>
                </c:pt>
                <c:pt idx="108">
                  <c:v>8.4864636390252599</c:v>
                </c:pt>
                <c:pt idx="109">
                  <c:v>8.6515194657661993</c:v>
                </c:pt>
                <c:pt idx="110">
                  <c:v>8.8181591827346679</c:v>
                </c:pt>
                <c:pt idx="111">
                  <c:v>8.9863806130103203</c:v>
                </c:pt>
                <c:pt idx="112">
                  <c:v>9.1561815471630013</c:v>
                </c:pt>
                <c:pt idx="113">
                  <c:v>9.3275597436430342</c:v>
                </c:pt>
                <c:pt idx="114">
                  <c:v>9.5005129291636781</c:v>
                </c:pt>
                <c:pt idx="115">
                  <c:v>9.675038799076038</c:v>
                </c:pt>
                <c:pt idx="116">
                  <c:v>9.8511350177366879</c:v>
                </c:pt>
                <c:pt idx="117">
                  <c:v>10.028799218868276</c:v>
                </c:pt>
                <c:pt idx="118">
                  <c:v>10.208029005913351</c:v>
                </c:pt>
                <c:pt idx="119">
                  <c:v>10.388821952381646</c:v>
                </c:pt>
                <c:pt idx="120">
                  <c:v>10.57117560219104</c:v>
                </c:pt>
                <c:pt idx="121">
                  <c:v>10.755087470002426</c:v>
                </c:pt>
                <c:pt idx="122">
                  <c:v>10.940555041548675</c:v>
                </c:pt>
                <c:pt idx="123">
                  <c:v>11.127575773957904</c:v>
                </c:pt>
                <c:pt idx="124">
                  <c:v>11.316147096071225</c:v>
                </c:pt>
                <c:pt idx="125">
                  <c:v>11.506266408755176</c:v>
                </c:pt>
                <c:pt idx="126">
                  <c:v>11.697931085208985</c:v>
                </c:pt>
                <c:pt idx="127">
                  <c:v>11.891138471266844</c:v>
                </c:pt>
                <c:pt idx="128">
                  <c:v>12.085885885695355</c:v>
                </c:pt>
                <c:pt idx="129">
                  <c:v>12.282170620486285</c:v>
                </c:pt>
                <c:pt idx="130">
                  <c:v>12.479989941144805</c:v>
                </c:pt>
                <c:pt idx="131">
                  <c:v>12.679341086973313</c:v>
                </c:pt>
                <c:pt idx="132">
                  <c:v>12.880221271351026</c:v>
                </c:pt>
                <c:pt idx="133">
                  <c:v>13.082627682009411</c:v>
                </c:pt>
                <c:pt idx="134">
                  <c:v>13.286557481303639</c:v>
                </c:pt>
                <c:pt idx="135">
                  <c:v>13.492007806480139</c:v>
                </c:pt>
                <c:pt idx="136">
                  <c:v>13.698975769940379</c:v>
                </c:pt>
                <c:pt idx="137">
                  <c:v>13.907458459500999</c:v>
                </c:pt>
                <c:pt idx="138">
                  <c:v>14.117452938650374</c:v>
                </c:pt>
                <c:pt idx="139">
                  <c:v>14.328956246801733</c:v>
                </c:pt>
                <c:pt idx="140">
                  <c:v>14.541965399542923</c:v>
                </c:pt>
                <c:pt idx="141">
                  <c:v>14.756477388882905</c:v>
                </c:pt>
                <c:pt idx="142">
                  <c:v>14.972489183495085</c:v>
                </c:pt>
                <c:pt idx="143">
                  <c:v>15.189997728957566</c:v>
                </c:pt>
                <c:pt idx="144">
                  <c:v>15.408999947990388</c:v>
                </c:pt>
                <c:pt idx="145">
                  <c:v>15.629492740689857</c:v>
                </c:pt>
                <c:pt idx="146">
                  <c:v>15.85147298476004</c:v>
                </c:pt>
                <c:pt idx="147">
                  <c:v>16.074937535741476</c:v>
                </c:pt>
                <c:pt idx="148">
                  <c:v>16.299883227237217</c:v>
                </c:pt>
                <c:pt idx="149">
                  <c:v>16.526306871136217</c:v>
                </c:pt>
                <c:pt idx="150">
                  <c:v>16.754205257834194</c:v>
                </c:pt>
                <c:pt idx="151">
                  <c:v>16.983575240657277</c:v>
                </c:pt>
                <c:pt idx="152">
                  <c:v>17.214413820544454</c:v>
                </c:pt>
                <c:pt idx="153">
                  <c:v>17.446718062363061</c:v>
                </c:pt>
                <c:pt idx="154">
                  <c:v>17.680485010954232</c:v>
                </c:pt>
                <c:pt idx="155">
                  <c:v>17.915711691328923</c:v>
                </c:pt>
                <c:pt idx="156">
                  <c:v>18.152395108861885</c:v>
                </c:pt>
                <c:pt idx="157">
                  <c:v>18.390532249483634</c:v>
                </c:pt>
                <c:pt idx="158">
                  <c:v>18.630120079870473</c:v>
                </c:pt>
                <c:pt idx="159">
                  <c:v>18.871155547632597</c:v>
                </c:pt>
                <c:pt idx="160">
                  <c:v>19.11363558150035</c:v>
                </c:pt>
                <c:pt idx="161">
                  <c:v>19.357557091508646</c:v>
                </c:pt>
                <c:pt idx="162">
                  <c:v>19.602916969179606</c:v>
                </c:pt>
                <c:pt idx="163">
                  <c:v>19.849712087703473</c:v>
                </c:pt>
                <c:pt idx="164">
                  <c:v>20.097939302117798</c:v>
                </c:pt>
                <c:pt idx="165">
                  <c:v>20.347595449484981</c:v>
                </c:pt>
                <c:pt idx="166">
                  <c:v>20.598677349068168</c:v>
                </c:pt>
                <c:pt idx="167">
                  <c:v>20.85118180250555</c:v>
                </c:pt>
                <c:pt idx="168">
                  <c:v>21.105105593983104</c:v>
                </c:pt>
                <c:pt idx="169">
                  <c:v>21.360445490405802</c:v>
                </c:pt>
                <c:pt idx="170">
                  <c:v>21.617198241567312</c:v>
                </c:pt>
                <c:pt idx="171">
                  <c:v>21.87536058031824</c:v>
                </c:pt>
                <c:pt idx="172">
                  <c:v>22.134929222732911</c:v>
                </c:pt>
                <c:pt idx="173">
                  <c:v>22.395900868274754</c:v>
                </c:pt>
                <c:pt idx="174">
                  <c:v>22.658272199960297</c:v>
                </c:pt>
                <c:pt idx="175">
                  <c:v>22.922039884521791</c:v>
                </c:pt>
                <c:pt idx="176">
                  <c:v>23.187200572568507</c:v>
                </c:pt>
                <c:pt idx="177">
                  <c:v>23.453750898746719</c:v>
                </c:pt>
                <c:pt idx="178">
                  <c:v>23.7216874818984</c:v>
                </c:pt>
                <c:pt idx="179">
                  <c:v>23.99100692521866</c:v>
                </c:pt>
                <c:pt idx="180">
                  <c:v>24.261705816411929</c:v>
                </c:pt>
                <c:pt idx="181">
                  <c:v>24.533780727846931</c:v>
                </c:pt>
                <c:pt idx="182">
                  <c:v>24.807228216710456</c:v>
                </c:pt>
                <c:pt idx="183">
                  <c:v>25.08204482515994</c:v>
                </c:pt>
                <c:pt idx="184">
                  <c:v>25.358227080474908</c:v>
                </c:pt>
                <c:pt idx="185">
                  <c:v>25.635771495207248</c:v>
                </c:pt>
                <c:pt idx="186">
                  <c:v>25.914674567330394</c:v>
                </c:pt>
                <c:pt idx="187">
                  <c:v>26.194932780387369</c:v>
                </c:pt>
                <c:pt idx="188">
                  <c:v>26.476542603637764</c:v>
                </c:pt>
                <c:pt idx="189">
                  <c:v>26.759500492203635</c:v>
                </c:pt>
                <c:pt idx="190">
                  <c:v>27.043802887214355</c:v>
                </c:pt>
                <c:pt idx="191">
                  <c:v>27.329446215950401</c:v>
                </c:pt>
                <c:pt idx="192">
                  <c:v>27.616426891986151</c:v>
                </c:pt>
                <c:pt idx="193">
                  <c:v>27.904741315331638</c:v>
                </c:pt>
                <c:pt idx="194">
                  <c:v>28.194385872573321</c:v>
                </c:pt>
                <c:pt idx="195">
                  <c:v>28.485356937013883</c:v>
                </c:pt>
                <c:pt idx="196">
                  <c:v>28.777650868811044</c:v>
                </c:pt>
                <c:pt idx="197">
                  <c:v>29.071264015115418</c:v>
                </c:pt>
                <c:pt idx="198">
                  <c:v>29.366192710207436</c:v>
                </c:pt>
                <c:pt idx="199">
                  <c:v>29.66243327563333</c:v>
                </c:pt>
                <c:pt idx="200">
                  <c:v>29.959982020340192</c:v>
                </c:pt>
                <c:pt idx="201">
                  <c:v>30.258835240810132</c:v>
                </c:pt>
                <c:pt idx="202">
                  <c:v>30.558989221193539</c:v>
                </c:pt>
                <c:pt idx="203">
                  <c:v>30.860440233441441</c:v>
                </c:pt>
                <c:pt idx="204">
                  <c:v>31.163184537436997</c:v>
                </c:pt>
                <c:pt idx="205">
                  <c:v>31.467218381126123</c:v>
                </c:pt>
                <c:pt idx="206">
                  <c:v>31.772538000647259</c:v>
                </c:pt>
                <c:pt idx="207">
                  <c:v>32.079139620460275</c:v>
                </c:pt>
                <c:pt idx="208">
                  <c:v>32.387019453474558</c:v>
                </c:pt>
                <c:pt idx="209">
                  <c:v>32.696173701176257</c:v>
                </c:pt>
                <c:pt idx="210">
                  <c:v>33.006598553754692</c:v>
                </c:pt>
                <c:pt idx="211">
                  <c:v>33.318290190227998</c:v>
                </c:pt>
                <c:pt idx="212">
                  <c:v>33.63124477856789</c:v>
                </c:pt>
                <c:pt idx="213">
                  <c:v>33.945458475823692</c:v>
                </c:pt>
                <c:pt idx="214">
                  <c:v>34.260927428245544</c:v>
                </c:pt>
                <c:pt idx="215">
                  <c:v>34.577647771406845</c:v>
                </c:pt>
                <c:pt idx="216">
                  <c:v>34.895615630325892</c:v>
                </c:pt>
                <c:pt idx="217">
                  <c:v>35.214827119586779</c:v>
                </c:pt>
                <c:pt idx="218">
                  <c:v>35.535278343459524</c:v>
                </c:pt>
                <c:pt idx="219">
                  <c:v>35.856965396019419</c:v>
                </c:pt>
                <c:pt idx="220">
                  <c:v>36.179884361265664</c:v>
                </c:pt>
                <c:pt idx="221">
                  <c:v>36.504031313239246</c:v>
                </c:pt>
                <c:pt idx="222">
                  <c:v>36.829402316140062</c:v>
                </c:pt>
                <c:pt idx="223">
                  <c:v>37.155993424443331</c:v>
                </c:pt>
                <c:pt idx="224">
                  <c:v>37.483800683015268</c:v>
                </c:pt>
                <c:pt idx="225">
                  <c:v>37.812820127228044</c:v>
                </c:pt>
                <c:pt idx="226">
                  <c:v>38.143047783074032</c:v>
                </c:pt>
                <c:pt idx="227">
                  <c:v>38.474479667279333</c:v>
                </c:pt>
                <c:pt idx="228">
                  <c:v>38.807111787416602</c:v>
                </c:pt>
                <c:pt idx="229">
                  <c:v>39.140940142017172</c:v>
                </c:pt>
                <c:pt idx="230">
                  <c:v>39.47596072068248</c:v>
                </c:pt>
                <c:pt idx="231">
                  <c:v>39.812169504194813</c:v>
                </c:pt>
                <c:pt idx="232">
                  <c:v>40.149562464627351</c:v>
                </c:pt>
                <c:pt idx="233">
                  <c:v>40.488135565453526</c:v>
                </c:pt>
                <c:pt idx="234">
                  <c:v>40.827884761655724</c:v>
                </c:pt>
                <c:pt idx="235">
                  <c:v>41.168805999833289</c:v>
                </c:pt>
                <c:pt idx="236">
                  <c:v>41.510895218309869</c:v>
                </c:pt>
                <c:pt idx="237">
                  <c:v>41.854148347240091</c:v>
                </c:pt>
                <c:pt idx="238">
                  <c:v>42.198561308715576</c:v>
                </c:pt>
                <c:pt idx="239">
                  <c:v>42.544130016870277</c:v>
                </c:pt>
                <c:pt idx="240">
                  <c:v>42.890850377985196</c:v>
                </c:pt>
                <c:pt idx="241">
                  <c:v>43.238718290592423</c:v>
                </c:pt>
                <c:pt idx="242">
                  <c:v>43.587729645578527</c:v>
                </c:pt>
                <c:pt idx="243">
                  <c:v>43.937880326287299</c:v>
                </c:pt>
                <c:pt idx="244">
                  <c:v>44.289166208621872</c:v>
                </c:pt>
                <c:pt idx="245">
                  <c:v>44.64158316114618</c:v>
                </c:pt>
                <c:pt idx="246">
                  <c:v>44.995127045185797</c:v>
                </c:pt>
                <c:pt idx="247">
                  <c:v>45.349793714928111</c:v>
                </c:pt>
                <c:pt idx="248">
                  <c:v>45.70557901752192</c:v>
                </c:pt>
                <c:pt idx="249">
                  <c:v>46.062478793176354</c:v>
                </c:pt>
                <c:pt idx="250">
                  <c:v>46.420488875259181</c:v>
                </c:pt>
                <c:pt idx="251">
                  <c:v>46.779604701180588</c:v>
                </c:pt>
                <c:pt idx="252">
                  <c:v>47.139820922706271</c:v>
                </c:pt>
                <c:pt idx="253">
                  <c:v>47.501131794841214</c:v>
                </c:pt>
                <c:pt idx="254">
                  <c:v>47.863531565300626</c:v>
                </c:pt>
                <c:pt idx="255">
                  <c:v>48.227014474640391</c:v>
                </c:pt>
                <c:pt idx="256">
                  <c:v>48.591574756386571</c:v>
                </c:pt>
                <c:pt idx="257">
                  <c:v>48.95720663716385</c:v>
                </c:pt>
                <c:pt idx="258">
                  <c:v>49.323904336823063</c:v>
                </c:pt>
                <c:pt idx="259">
                  <c:v>49.691662068567659</c:v>
                </c:pt>
                <c:pt idx="260">
                  <c:v>50.060474039079239</c:v>
                </c:pt>
                <c:pt idx="261">
                  <c:v>50.4303344486421</c:v>
                </c:pt>
                <c:pt idx="262">
                  <c:v>50.801237491266797</c:v>
                </c:pt>
                <c:pt idx="263">
                  <c:v>51.173177354812736</c:v>
                </c:pt>
                <c:pt idx="264">
                  <c:v>51.546148221109803</c:v>
                </c:pt>
                <c:pt idx="265">
                  <c:v>51.920144266079021</c:v>
                </c:pt>
                <c:pt idx="266">
                  <c:v>52.295159659852253</c:v>
                </c:pt>
                <c:pt idx="267">
                  <c:v>52.671188566890955</c:v>
                </c:pt>
                <c:pt idx="268">
                  <c:v>53.048225146103938</c:v>
                </c:pt>
                <c:pt idx="269">
                  <c:v>53.426263550964229</c:v>
                </c:pt>
                <c:pt idx="270">
                  <c:v>53.805297929624935</c:v>
                </c:pt>
                <c:pt idx="271">
                  <c:v>54.185322425034194</c:v>
                </c:pt>
                <c:pt idx="272">
                  <c:v>54.566331175049179</c:v>
                </c:pt>
                <c:pt idx="273">
                  <c:v>54.948318312549134</c:v>
                </c:pt>
                <c:pt idx="274">
                  <c:v>55.331277965547521</c:v>
                </c:pt>
                <c:pt idx="275">
                  <c:v>55.715204257303185</c:v>
                </c:pt>
                <c:pt idx="276">
                  <c:v>56.100091306430613</c:v>
                </c:pt>
                <c:pt idx="277">
                  <c:v>56.485933227009284</c:v>
                </c:pt>
                <c:pt idx="278">
                  <c:v>56.872724128692035</c:v>
                </c:pt>
                <c:pt idx="279">
                  <c:v>57.260458116812565</c:v>
                </c:pt>
                <c:pt idx="280">
                  <c:v>57.649129292491999</c:v>
                </c:pt>
                <c:pt idx="281">
                  <c:v>58.038731752744503</c:v>
                </c:pt>
                <c:pt idx="282">
                  <c:v>58.429259590582042</c:v>
                </c:pt>
                <c:pt idx="283">
                  <c:v>58.820706895118178</c:v>
                </c:pt>
                <c:pt idx="284">
                  <c:v>59.213067751670977</c:v>
                </c:pt>
                <c:pt idx="285">
                  <c:v>59.606336241865023</c:v>
                </c:pt>
                <c:pt idx="286">
                  <c:v>60.000506443732505</c:v>
                </c:pt>
                <c:pt idx="287">
                  <c:v>60.395572431813413</c:v>
                </c:pt>
                <c:pt idx="288">
                  <c:v>60.791528277254834</c:v>
                </c:pt>
                <c:pt idx="289">
                  <c:v>61.188368047909357</c:v>
                </c:pt>
                <c:pt idx="290">
                  <c:v>61.586085808432578</c:v>
                </c:pt>
                <c:pt idx="291">
                  <c:v>61.984675620379718</c:v>
                </c:pt>
                <c:pt idx="292">
                  <c:v>62.384131542301347</c:v>
                </c:pt>
                <c:pt idx="293">
                  <c:v>62.784447629838233</c:v>
                </c:pt>
                <c:pt idx="294">
                  <c:v>63.185617935815301</c:v>
                </c:pt>
                <c:pt idx="295">
                  <c:v>63.587636510334711</c:v>
                </c:pt>
                <c:pt idx="296">
                  <c:v>63.990497400868044</c:v>
                </c:pt>
                <c:pt idx="297">
                  <c:v>64.39419465234765</c:v>
                </c:pt>
                <c:pt idx="298">
                  <c:v>64.798717923996918</c:v>
                </c:pt>
                <c:pt idx="299">
                  <c:v>65.204048102185581</c:v>
                </c:pt>
                <c:pt idx="300">
                  <c:v>65.610161682921955</c:v>
                </c:pt>
                <c:pt idx="301">
                  <c:v>66.017035158566841</c:v>
                </c:pt>
                <c:pt idx="302">
                  <c:v>66.424645018412491</c:v>
                </c:pt>
                <c:pt idx="303">
                  <c:v>66.832967749250912</c:v>
                </c:pt>
                <c:pt idx="304">
                  <c:v>67.241979835931531</c:v>
                </c:pt>
                <c:pt idx="305">
                  <c:v>67.651657761908297</c:v>
                </c:pt>
                <c:pt idx="306">
                  <c:v>68.061978009776197</c:v>
                </c:pt>
                <c:pt idx="307">
                  <c:v>68.472917061797219</c:v>
                </c:pt>
                <c:pt idx="308">
                  <c:v>68.884451400415813</c:v>
                </c:pt>
                <c:pt idx="309">
                  <c:v>69.296557508763811</c:v>
                </c:pt>
                <c:pt idx="310">
                  <c:v>69.709211871154949</c:v>
                </c:pt>
                <c:pt idx="311">
                  <c:v>70.122390973568855</c:v>
                </c:pt>
                <c:pt idx="312">
                  <c:v>70.53607130412469</c:v>
                </c:pt>
                <c:pt idx="313">
                  <c:v>70.950229353544358</c:v>
                </c:pt>
                <c:pt idx="314">
                  <c:v>71.364841615605314</c:v>
                </c:pt>
                <c:pt idx="315">
                  <c:v>71.779884587583112</c:v>
                </c:pt>
                <c:pt idx="316">
                  <c:v>72.195334770683516</c:v>
                </c:pt>
                <c:pt idx="317">
                  <c:v>72.611168670464394</c:v>
                </c:pt>
                <c:pt idx="318">
                  <c:v>73.027362797247335</c:v>
                </c:pt>
                <c:pt idx="319">
                  <c:v>73.443893666518946</c:v>
                </c:pt>
                <c:pt idx="320">
                  <c:v>73.860737799321996</c:v>
                </c:pt>
                <c:pt idx="321">
                  <c:v>74.277873486799834</c:v>
                </c:pt>
                <c:pt idx="322">
                  <c:v>74.69528255538664</c:v>
                </c:pt>
                <c:pt idx="323">
                  <c:v>75.11294860192217</c:v>
                </c:pt>
                <c:pt idx="324">
                  <c:v>75.530855228012754</c:v>
                </c:pt>
                <c:pt idx="325">
                  <c:v>75.948986040198974</c:v>
                </c:pt>
                <c:pt idx="326">
                  <c:v>76.367324650118405</c:v>
                </c:pt>
                <c:pt idx="327">
                  <c:v>76.785854674663454</c:v>
                </c:pt>
                <c:pt idx="328">
                  <c:v>77.204559736134186</c:v>
                </c:pt>
                <c:pt idx="329">
                  <c:v>77.623423462386313</c:v>
                </c:pt>
                <c:pt idx="330">
                  <c:v>78.042429486974228</c:v>
                </c:pt>
                <c:pt idx="331">
                  <c:v>78.461561449289206</c:v>
                </c:pt>
                <c:pt idx="332">
                  <c:v>78.880802994692729</c:v>
                </c:pt>
                <c:pt idx="333">
                  <c:v>79.300137774644909</c:v>
                </c:pt>
                <c:pt idx="334">
                  <c:v>79.719549446828097</c:v>
                </c:pt>
                <c:pt idx="335">
                  <c:v>80.139021675265681</c:v>
                </c:pt>
                <c:pt idx="336">
                  <c:v>80.558538130436034</c:v>
                </c:pt>
                <c:pt idx="337">
                  <c:v>80.978082489381649</c:v>
                </c:pt>
                <c:pt idx="338">
                  <c:v>81.397638435813533</c:v>
                </c:pt>
                <c:pt idx="339">
                  <c:v>81.81718966021073</c:v>
                </c:pt>
                <c:pt idx="340">
                  <c:v>82.236719859915169</c:v>
                </c:pt>
                <c:pt idx="341">
                  <c:v>82.656212739221715</c:v>
                </c:pt>
                <c:pt idx="342">
                  <c:v>83.075652009463454</c:v>
                </c:pt>
                <c:pt idx="343">
                  <c:v>83.495021389092258</c:v>
                </c:pt>
                <c:pt idx="344">
                  <c:v>83.914304603754658</c:v>
                </c:pt>
                <c:pt idx="345">
                  <c:v>84.333485386362923</c:v>
                </c:pt>
                <c:pt idx="346">
                  <c:v>84.752547477161556</c:v>
                </c:pt>
                <c:pt idx="347">
                  <c:v>85.171474623788995</c:v>
                </c:pt>
                <c:pt idx="348">
                  <c:v>85.590250774308245</c:v>
                </c:pt>
                <c:pt idx="349">
                  <c:v>86.008860270239794</c:v>
                </c:pt>
                <c:pt idx="350">
                  <c:v>86.427287653425537</c:v>
                </c:pt>
                <c:pt idx="351">
                  <c:v>86.845517472876494</c:v>
                </c:pt>
                <c:pt idx="352">
                  <c:v>87.26353428480229</c:v>
                </c:pt>
                <c:pt idx="353">
                  <c:v>87.68132265263651</c:v>
                </c:pt>
                <c:pt idx="354">
                  <c:v>88.098867147057831</c:v>
                </c:pt>
                <c:pt idx="355">
                  <c:v>88.516152346006933</c:v>
                </c:pt>
                <c:pt idx="356">
                  <c:v>88.933162834699303</c:v>
                </c:pt>
                <c:pt idx="357">
                  <c:v>89.349883205633816</c:v>
                </c:pt>
                <c:pt idx="358">
                  <c:v>89.766298058597172</c:v>
                </c:pt>
                <c:pt idx="359">
                  <c:v>90.18239200066418</c:v>
                </c:pt>
                <c:pt idx="360">
                  <c:v>90.598153685543011</c:v>
                </c:pt>
                <c:pt idx="361">
                  <c:v>91.013579852669096</c:v>
                </c:pt>
                <c:pt idx="362">
                  <c:v>91.428671282974676</c:v>
                </c:pt>
                <c:pt idx="363">
                  <c:v>91.843428754915919</c:v>
                </c:pt>
                <c:pt idx="364">
                  <c:v>92.257853044483767</c:v>
                </c:pt>
                <c:pt idx="365">
                  <c:v>92.671944925214646</c:v>
                </c:pt>
                <c:pt idx="366">
                  <c:v>93.085705168201216</c:v>
                </c:pt>
                <c:pt idx="367">
                  <c:v>93.499134542102951</c:v>
                </c:pt>
                <c:pt idx="368">
                  <c:v>93.912233813156746</c:v>
                </c:pt>
                <c:pt idx="369">
                  <c:v>94.325003745187459</c:v>
                </c:pt>
                <c:pt idx="370">
                  <c:v>94.737445099618313</c:v>
                </c:pt>
                <c:pt idx="371">
                  <c:v>95.14955863548137</c:v>
                </c:pt>
                <c:pt idx="372">
                  <c:v>95.561345109427847</c:v>
                </c:pt>
                <c:pt idx="373">
                  <c:v>95.972805275738409</c:v>
                </c:pt>
                <c:pt idx="374">
                  <c:v>96.383939886333422</c:v>
                </c:pt>
                <c:pt idx="375">
                  <c:v>96.794749690783121</c:v>
                </c:pt>
                <c:pt idx="376">
                  <c:v>97.20523543631775</c:v>
                </c:pt>
                <c:pt idx="377">
                  <c:v>97.615397867837643</c:v>
                </c:pt>
                <c:pt idx="378">
                  <c:v>98.025237727923226</c:v>
                </c:pt>
                <c:pt idx="379">
                  <c:v>98.434755756844993</c:v>
                </c:pt>
                <c:pt idx="380">
                  <c:v>98.843952692573424</c:v>
                </c:pt>
                <c:pt idx="381">
                  <c:v>99.252829270788823</c:v>
                </c:pt>
                <c:pt idx="382">
                  <c:v>99.661386224891146</c:v>
                </c:pt>
                <c:pt idx="383">
                  <c:v>100.06962428600976</c:v>
                </c:pt>
                <c:pt idx="384">
                  <c:v>100.47754418301309</c:v>
                </c:pt>
                <c:pt idx="385">
                  <c:v>100.88514664251838</c:v>
                </c:pt>
                <c:pt idx="386">
                  <c:v>101.29243238890116</c:v>
                </c:pt>
                <c:pt idx="387">
                  <c:v>101.6994021443049</c:v>
                </c:pt>
                <c:pt idx="388">
                  <c:v>102.10605662865042</c:v>
                </c:pt>
                <c:pt idx="389">
                  <c:v>102.51239655964542</c:v>
                </c:pt>
                <c:pt idx="390">
                  <c:v>102.91842265279381</c:v>
                </c:pt>
                <c:pt idx="391">
                  <c:v>103.32413562140508</c:v>
                </c:pt>
                <c:pt idx="392">
                  <c:v>103.7295361766036</c:v>
                </c:pt>
                <c:pt idx="393">
                  <c:v>104.13462502733788</c:v>
                </c:pt>
                <c:pt idx="394">
                  <c:v>104.53940288038973</c:v>
                </c:pt>
                <c:pt idx="395">
                  <c:v>104.94387044038344</c:v>
                </c:pt>
                <c:pt idx="396">
                  <c:v>105.34802840979486</c:v>
                </c:pt>
                <c:pt idx="397">
                  <c:v>105.7518774889605</c:v>
                </c:pt>
                <c:pt idx="398">
                  <c:v>106.15541837608647</c:v>
                </c:pt>
                <c:pt idx="399">
                  <c:v>106.55865176725749</c:v>
                </c:pt>
                <c:pt idx="400">
                  <c:v>106.96157835644576</c:v>
                </c:pt>
                <c:pt idx="401">
                  <c:v>110.97402373547567</c:v>
                </c:pt>
                <c:pt idx="402">
                  <c:v>114.95623497565411</c:v>
                </c:pt>
                <c:pt idx="403">
                  <c:v>118.90888653230816</c:v>
                </c:pt>
                <c:pt idx="404">
                  <c:v>122.83263286297448</c:v>
                </c:pt>
                <c:pt idx="405">
                  <c:v>126.72810924222686</c:v>
                </c:pt>
                <c:pt idx="406">
                  <c:v>130.59593253534587</c:v>
                </c:pt>
                <c:pt idx="407">
                  <c:v>134.43670193331329</c:v>
                </c:pt>
                <c:pt idx="408">
                  <c:v>138.25099965144071</c:v>
                </c:pt>
                <c:pt idx="409">
                  <c:v>142.03939159378049</c:v>
                </c:pt>
                <c:pt idx="410">
                  <c:v>145.80242798532092</c:v>
                </c:pt>
                <c:pt idx="411">
                  <c:v>149.54064397383058</c:v>
                </c:pt>
                <c:pt idx="412">
                  <c:v>153.25456020309173</c:v>
                </c:pt>
                <c:pt idx="413">
                  <c:v>156.94468335914638</c:v>
                </c:pt>
                <c:pt idx="414">
                  <c:v>160.6115066910717</c:v>
                </c:pt>
                <c:pt idx="415">
                  <c:v>164.25551050770184</c:v>
                </c:pt>
                <c:pt idx="416">
                  <c:v>167.87716265162197</c:v>
                </c:pt>
                <c:pt idx="417">
                  <c:v>171.47691895167452</c:v>
                </c:pt>
                <c:pt idx="418">
                  <c:v>175.0552236551394</c:v>
                </c:pt>
                <c:pt idx="419">
                  <c:v>178.61250984067601</c:v>
                </c:pt>
                <c:pt idx="420">
                  <c:v>182.14919981304757</c:v>
                </c:pt>
                <c:pt idx="421">
                  <c:v>185.66570548058436</c:v>
                </c:pt>
                <c:pt idx="422">
                  <c:v>189.16242871628418</c:v>
                </c:pt>
                <c:pt idx="423">
                  <c:v>192.6397617033933</c:v>
                </c:pt>
                <c:pt idx="424">
                  <c:v>196.09808726626051</c:v>
                </c:pt>
                <c:pt idx="425">
                  <c:v>199.53777918720886</c:v>
                </c:pt>
                <c:pt idx="426">
                  <c:v>202.95920251012615</c:v>
                </c:pt>
                <c:pt idx="427">
                  <c:v>206.36271383143293</c:v>
                </c:pt>
                <c:pt idx="428">
                  <c:v>209.74866157904901</c:v>
                </c:pt>
                <c:pt idx="429">
                  <c:v>213.11738627994302</c:v>
                </c:pt>
                <c:pt idx="430">
                  <c:v>216.46922081681547</c:v>
                </c:pt>
                <c:pt idx="431">
                  <c:v>219.80449067443507</c:v>
                </c:pt>
                <c:pt idx="432">
                  <c:v>223.12351417611754</c:v>
                </c:pt>
                <c:pt idx="433">
                  <c:v>226.42660271080894</c:v>
                </c:pt>
                <c:pt idx="434">
                  <c:v>229.71406095120966</c:v>
                </c:pt>
                <c:pt idx="435">
                  <c:v>232.98618706335034</c:v>
                </c:pt>
                <c:pt idx="436">
                  <c:v>236.24327290800852</c:v>
                </c:pt>
                <c:pt idx="437">
                  <c:v>239.48560423433321</c:v>
                </c:pt>
                <c:pt idx="438">
                  <c:v>242.71346086602423</c:v>
                </c:pt>
                <c:pt idx="439">
                  <c:v>245.92711688039404</c:v>
                </c:pt>
                <c:pt idx="440">
                  <c:v>249.1268407806221</c:v>
                </c:pt>
                <c:pt idx="441">
                  <c:v>252.31289566149485</c:v>
                </c:pt>
                <c:pt idx="442">
                  <c:v>255.48553936890809</c:v>
                </c:pt>
                <c:pt idx="443">
                  <c:v>258.64502465339393</c:v>
                </c:pt>
                <c:pt idx="444">
                  <c:v>261.79159931791986</c:v>
                </c:pt>
                <c:pt idx="445">
                  <c:v>264.9255063601945</c:v>
                </c:pt>
                <c:pt idx="446">
                  <c:v>268.0469841097011</c:v>
                </c:pt>
                <c:pt idx="447">
                  <c:v>271.15626635966851</c:v>
                </c:pt>
                <c:pt idx="448">
                  <c:v>274.25358249417724</c:v>
                </c:pt>
                <c:pt idx="449">
                  <c:v>277.3391576105879</c:v>
                </c:pt>
                <c:pt idx="450">
                  <c:v>280.41321263746835</c:v>
                </c:pt>
                <c:pt idx="451">
                  <c:v>283.47596444818612</c:v>
                </c:pt>
                <c:pt idx="452">
                  <c:v>286.52762597032364</c:v>
                </c:pt>
                <c:pt idx="453">
                  <c:v>289.56840629106426</c:v>
                </c:pt>
                <c:pt idx="454">
                  <c:v>292.59851075868835</c:v>
                </c:pt>
                <c:pt idx="455">
                  <c:v>295.61814108031109</c:v>
                </c:pt>
                <c:pt idx="456">
                  <c:v>298.62749541598453</c:v>
                </c:pt>
                <c:pt idx="457">
                  <c:v>301.62676846927968</c:v>
                </c:pt>
                <c:pt idx="458">
                  <c:v>304.61615157445675</c:v>
                </c:pt>
                <c:pt idx="459">
                  <c:v>307.59583278032375</c:v>
                </c:pt>
                <c:pt idx="460">
                  <c:v>310.56599693087753</c:v>
                </c:pt>
                <c:pt idx="461">
                  <c:v>313.52682574281386</c:v>
                </c:pt>
                <c:pt idx="462">
                  <c:v>316.47849787998695</c:v>
                </c:pt>
                <c:pt idx="463">
                  <c:v>319.42118902489153</c:v>
                </c:pt>
                <c:pt idx="464">
                  <c:v>322.35507194723499</c:v>
                </c:pt>
                <c:pt idx="465">
                  <c:v>325.2803165696597</c:v>
                </c:pt>
                <c:pt idx="466">
                  <c:v>328.19709003067067</c:v>
                </c:pt>
                <c:pt idx="467">
                  <c:v>331.10555674481537</c:v>
                </c:pt>
                <c:pt idx="468">
                  <c:v>334.00587846015867</c:v>
                </c:pt>
                <c:pt idx="469">
                  <c:v>336.89821431308729</c:v>
                </c:pt>
                <c:pt idx="470">
                  <c:v>339.78272088047333</c:v>
                </c:pt>
                <c:pt idx="471">
                  <c:v>342.65955222921906</c:v>
                </c:pt>
                <c:pt idx="472">
                  <c:v>345.52885996319958</c:v>
                </c:pt>
                <c:pt idx="473">
                  <c:v>348.39079326761225</c:v>
                </c:pt>
                <c:pt idx="474">
                  <c:v>351.24549895073591</c:v>
                </c:pt>
                <c:pt idx="475">
                  <c:v>354.09312148309573</c:v>
                </c:pt>
                <c:pt idx="476">
                  <c:v>356.93380303402228</c:v>
                </c:pt>
                <c:pt idx="477">
                  <c:v>359.76768350558626</c:v>
                </c:pt>
                <c:pt idx="478">
                  <c:v>362.59490056388358</c:v>
                </c:pt>
                <c:pt idx="479">
                  <c:v>365.41558966763614</c:v>
                </c:pt>
                <c:pt idx="480">
                  <c:v>368.22988409406793</c:v>
                </c:pt>
                <c:pt idx="481">
                  <c:v>371.03791496200597</c:v>
                </c:pt>
                <c:pt idx="482">
                  <c:v>373.83981125214899</c:v>
                </c:pt>
                <c:pt idx="483">
                  <c:v>376.63569982443687</c:v>
                </c:pt>
                <c:pt idx="484">
                  <c:v>379.42570543244602</c:v>
                </c:pt>
                <c:pt idx="485">
                  <c:v>382.20995073472682</c:v>
                </c:pt>
                <c:pt idx="486">
                  <c:v>384.98855630299028</c:v>
                </c:pt>
                <c:pt idx="487">
                  <c:v>387.76164062704214</c:v>
                </c:pt>
                <c:pt idx="488">
                  <c:v>390.52932011635392</c:v>
                </c:pt>
                <c:pt idx="489">
                  <c:v>393.29170909815196</c:v>
                </c:pt>
                <c:pt idx="490">
                  <c:v>396.04891981189695</c:v>
                </c:pt>
                <c:pt idx="491">
                  <c:v>398.80106240001919</c:v>
                </c:pt>
                <c:pt idx="492">
                  <c:v>401.54824489476806</c:v>
                </c:pt>
                <c:pt idx="493">
                  <c:v>404.29057320102868</c:v>
                </c:pt>
                <c:pt idx="494">
                  <c:v>407.02815107495462</c:v>
                </c:pt>
                <c:pt idx="495">
                  <c:v>409.76108009826436</c:v>
                </c:pt>
                <c:pt idx="496">
                  <c:v>412.48945964804847</c:v>
                </c:pt>
                <c:pt idx="497">
                  <c:v>415.21338686194071</c:v>
                </c:pt>
                <c:pt idx="498">
                  <c:v>417.93295659851174</c:v>
                </c:pt>
                <c:pt idx="499">
                  <c:v>420.6482613927592</c:v>
                </c:pt>
                <c:pt idx="500">
                  <c:v>423.35939140658519</c:v>
                </c:pt>
                <c:pt idx="501">
                  <c:v>426.06643437417836</c:v>
                </c:pt>
                <c:pt idx="502">
                  <c:v>428.76947554225092</c:v>
                </c:pt>
                <c:pt idx="503">
                  <c:v>431.4685976051245</c:v>
                </c:pt>
                <c:pt idx="504">
                  <c:v>434.16388063471078</c:v>
                </c:pt>
                <c:pt idx="505">
                  <c:v>436.8554020054986</c:v>
                </c:pt>
                <c:pt idx="506">
                  <c:v>439.54323631473522</c:v>
                </c:pt>
                <c:pt idx="507">
                  <c:v>442.22745529808083</c:v>
                </c:pt>
                <c:pt idx="508">
                  <c:v>444.90812774111879</c:v>
                </c:pt>
                <c:pt idx="509">
                  <c:v>447.58531938722132</c:v>
                </c:pt>
                <c:pt idx="510">
                  <c:v>450.25909284240021</c:v>
                </c:pt>
                <c:pt idx="511">
                  <c:v>452.92950747791173</c:v>
                </c:pt>
                <c:pt idx="512">
                  <c:v>455.59661933153319</c:v>
                </c:pt>
                <c:pt idx="513">
                  <c:v>458.26048100857935</c:v>
                </c:pt>
                <c:pt idx="514">
                  <c:v>460.92114158387506</c:v>
                </c:pt>
                <c:pt idx="515">
                  <c:v>463.57864650604108</c:v>
                </c:pt>
                <c:pt idx="516">
                  <c:v>466.2330375055729</c:v>
                </c:pt>
                <c:pt idx="517">
                  <c:v>468.88435250828911</c:v>
                </c:pt>
                <c:pt idx="518">
                  <c:v>471.53262555579016</c:v>
                </c:pt>
                <c:pt idx="519">
                  <c:v>474.17788673458745</c:v>
                </c:pt>
                <c:pt idx="520">
                  <c:v>476.82016211553281</c:v>
                </c:pt>
                <c:pt idx="521">
                  <c:v>479.45947370509282</c:v>
                </c:pt>
                <c:pt idx="522">
                  <c:v>482.09583940986829</c:v>
                </c:pt>
                <c:pt idx="523">
                  <c:v>484.72927301555848</c:v>
                </c:pt>
                <c:pt idx="524">
                  <c:v>487.35978418131714</c:v>
                </c:pt>
                <c:pt idx="525">
                  <c:v>489.98737845015108</c:v>
                </c:pt>
                <c:pt idx="526">
                  <c:v>492.61205727568574</c:v>
                </c:pt>
                <c:pt idx="527">
                  <c:v>495.23381806527863</c:v>
                </c:pt>
                <c:pt idx="528">
                  <c:v>497.85265423912011</c:v>
                </c:pt>
                <c:pt idx="529">
                  <c:v>500.46855530463307</c:v>
                </c:pt>
                <c:pt idx="530">
                  <c:v>503.08150694518997</c:v>
                </c:pt>
                <c:pt idx="531">
                  <c:v>505.69149112191326</c:v>
                </c:pt>
                <c:pt idx="532">
                  <c:v>508.29848618712754</c:v>
                </c:pt>
                <c:pt idx="533">
                  <c:v>510.90246700789089</c:v>
                </c:pt>
                <c:pt idx="534">
                  <c:v>513.50340509795092</c:v>
                </c:pt>
                <c:pt idx="535">
                  <c:v>516.10126875644607</c:v>
                </c:pt>
                <c:pt idx="536">
                  <c:v>518.69602321169737</c:v>
                </c:pt>
                <c:pt idx="537">
                  <c:v>521.28763076850657</c:v>
                </c:pt>
                <c:pt idx="538">
                  <c:v>523.87605095747881</c:v>
                </c:pt>
                <c:pt idx="539">
                  <c:v>526.46124068501786</c:v>
                </c:pt>
                <c:pt idx="540">
                  <c:v>529.04315438278945</c:v>
                </c:pt>
                <c:pt idx="541">
                  <c:v>531.62174415560048</c:v>
                </c:pt>
                <c:pt idx="542">
                  <c:v>534.19695992680101</c:v>
                </c:pt>
                <c:pt idx="543">
                  <c:v>536.76874958046642</c:v>
                </c:pt>
                <c:pt idx="544">
                  <c:v>539.33705909976231</c:v>
                </c:pt>
                <c:pt idx="545">
                  <c:v>541.90183270102807</c:v>
                </c:pt>
                <c:pt idx="546">
                  <c:v>544.46301296323406</c:v>
                </c:pt>
                <c:pt idx="547">
                  <c:v>547.02054095257461</c:v>
                </c:pt>
                <c:pt idx="548">
                  <c:v>549.57435634204921</c:v>
                </c:pt>
                <c:pt idx="549">
                  <c:v>552.1243975259647</c:v>
                </c:pt>
                <c:pt idx="550">
                  <c:v>554.67060172935362</c:v>
                </c:pt>
                <c:pt idx="551">
                  <c:v>557.21290511235952</c:v>
                </c:pt>
                <c:pt idx="552">
                  <c:v>559.75124286968105</c:v>
                </c:pt>
                <c:pt idx="553">
                  <c:v>562.28554932520126</c:v>
                </c:pt>
                <c:pt idx="554">
                  <c:v>564.81575802195186</c:v>
                </c:pt>
                <c:pt idx="555">
                  <c:v>567.34180180758176</c:v>
                </c:pt>
                <c:pt idx="556">
                  <c:v>569.86361291551145</c:v>
                </c:pt>
                <c:pt idx="557">
                  <c:v>572.38112304196125</c:v>
                </c:pt>
                <c:pt idx="558">
                  <c:v>574.89426341904584</c:v>
                </c:pt>
                <c:pt idx="559">
                  <c:v>577.40296488412741</c:v>
                </c:pt>
                <c:pt idx="560">
                  <c:v>579.90715794561822</c:v>
                </c:pt>
                <c:pt idx="561">
                  <c:v>582.40677284541823</c:v>
                </c:pt>
                <c:pt idx="562">
                  <c:v>584.90173961816936</c:v>
                </c:pt>
                <c:pt idx="563">
                  <c:v>587.39198814749943</c:v>
                </c:pt>
                <c:pt idx="564">
                  <c:v>589.87744821942374</c:v>
                </c:pt>
                <c:pt idx="565">
                  <c:v>592.358049573063</c:v>
                </c:pt>
                <c:pt idx="566">
                  <c:v>594.83372194882759</c:v>
                </c:pt>
                <c:pt idx="567">
                  <c:v>597.30439513421288</c:v>
                </c:pt>
                <c:pt idx="568">
                  <c:v>599.76999900733904</c:v>
                </c:pt>
                <c:pt idx="569">
                  <c:v>602.23046357836245</c:v>
                </c:pt>
                <c:pt idx="570">
                  <c:v>604.68571902887845</c:v>
                </c:pt>
                <c:pt idx="571">
                  <c:v>607.13569574942642</c:v>
                </c:pt>
                <c:pt idx="572">
                  <c:v>609.58032437520183</c:v>
                </c:pt>
                <c:pt idx="573">
                  <c:v>612.01953582007422</c:v>
                </c:pt>
                <c:pt idx="574">
                  <c:v>614.45326130900071</c:v>
                </c:pt>
                <c:pt idx="575">
                  <c:v>616.88143240892168</c:v>
                </c:pt>
                <c:pt idx="576">
                  <c:v>619.30398105821803</c:v>
                </c:pt>
                <c:pt idx="577">
                  <c:v>621.72083959480335</c:v>
                </c:pt>
                <c:pt idx="578">
                  <c:v>624.13194078292179</c:v>
                </c:pt>
                <c:pt idx="579">
                  <c:v>626.53721783871435</c:v>
                </c:pt>
                <c:pt idx="580">
                  <c:v>628.93660445461546</c:v>
                </c:pt>
                <c:pt idx="581">
                  <c:v>631.33003482263462</c:v>
                </c:pt>
                <c:pt idx="582">
                  <c:v>633.71744365657594</c:v>
                </c:pt>
                <c:pt idx="583">
                  <c:v>636.09876621324452</c:v>
                </c:pt>
                <c:pt idx="584">
                  <c:v>638.47393831268482</c:v>
                </c:pt>
                <c:pt idx="585">
                  <c:v>640.84289635749326</c:v>
                </c:pt>
                <c:pt idx="586">
                  <c:v>643.20557735124578</c:v>
                </c:pt>
                <c:pt idx="587">
                  <c:v>645.56191891607568</c:v>
                </c:pt>
                <c:pt idx="588">
                  <c:v>647.91185930943857</c:v>
                </c:pt>
                <c:pt idx="589">
                  <c:v>650.25533744009454</c:v>
                </c:pt>
                <c:pt idx="590">
                  <c:v>652.59229288333984</c:v>
                </c:pt>
                <c:pt idx="591">
                  <c:v>654.92266589551548</c:v>
                </c:pt>
                <c:pt idx="592">
                  <c:v>657.24639742781972</c:v>
                </c:pt>
                <c:pt idx="593">
                  <c:v>659.56342913944934</c:v>
                </c:pt>
                <c:pt idx="594">
                  <c:v>661.87370341009398</c:v>
                </c:pt>
                <c:pt idx="595">
                  <c:v>664.17716335180455</c:v>
                </c:pt>
                <c:pt idx="596">
                  <c:v>666.4737528202578</c:v>
                </c:pt>
                <c:pt idx="597">
                  <c:v>668.76341642543582</c:v>
                </c:pt>
                <c:pt idx="598">
                  <c:v>671.04609954174009</c:v>
                </c:pt>
                <c:pt idx="599">
                  <c:v>673.32174831755628</c:v>
                </c:pt>
                <c:pt idx="600">
                  <c:v>675.59030968428817</c:v>
                </c:pt>
                <c:pt idx="601">
                  <c:v>677.85173136487504</c:v>
                </c:pt>
                <c:pt idx="602">
                  <c:v>680.10596188180841</c:v>
                </c:pt>
                <c:pt idx="603">
                  <c:v>682.35295056466236</c:v>
                </c:pt>
                <c:pt idx="604">
                  <c:v>684.59264755715037</c:v>
                </c:pt>
                <c:pt idx="605">
                  <c:v>686.82500382372268</c:v>
                </c:pt>
                <c:pt idx="606">
                  <c:v>689.04997115571575</c:v>
                </c:pt>
                <c:pt idx="607">
                  <c:v>691.26750217706581</c:v>
                </c:pt>
                <c:pt idx="608">
                  <c:v>693.47755034959846</c:v>
                </c:pt>
                <c:pt idx="609">
                  <c:v>695.6800699779044</c:v>
                </c:pt>
                <c:pt idx="610">
                  <c:v>697.87501621381227</c:v>
                </c:pt>
                <c:pt idx="611">
                  <c:v>700.06234506046883</c:v>
                </c:pt>
                <c:pt idx="612">
                  <c:v>702.24201337603552</c:v>
                </c:pt>
                <c:pt idx="613">
                  <c:v>704.41397887701146</c:v>
                </c:pt>
                <c:pt idx="614">
                  <c:v>706.57820014119216</c:v>
                </c:pt>
                <c:pt idx="615">
                  <c:v>708.73463661027131</c:v>
                </c:pt>
                <c:pt idx="616">
                  <c:v>710.88324859209638</c:v>
                </c:pt>
                <c:pt idx="617">
                  <c:v>713.0239972625842</c:v>
                </c:pt>
                <c:pt idx="618">
                  <c:v>715.1568446673059</c:v>
                </c:pt>
                <c:pt idx="619">
                  <c:v>717.2817537227487</c:v>
                </c:pt>
                <c:pt idx="620">
                  <c:v>719.39868821726168</c:v>
                </c:pt>
                <c:pt idx="621">
                  <c:v>721.507612811694</c:v>
                </c:pt>
                <c:pt idx="622">
                  <c:v>723.60849303973168</c:v>
                </c:pt>
                <c:pt idx="623">
                  <c:v>725.701295307941</c:v>
                </c:pt>
                <c:pt idx="624">
                  <c:v>727.78598689552496</c:v>
                </c:pt>
                <c:pt idx="625">
                  <c:v>729.86253595379981</c:v>
                </c:pt>
                <c:pt idx="626">
                  <c:v>731.93091150539817</c:v>
                </c:pt>
                <c:pt idx="627">
                  <c:v>733.99108344320598</c:v>
                </c:pt>
                <c:pt idx="628">
                  <c:v>736.04302252903801</c:v>
                </c:pt>
                <c:pt idx="629">
                  <c:v>738.08670039206095</c:v>
                </c:pt>
                <c:pt idx="630">
                  <c:v>740.12208952696756</c:v>
                </c:pt>
                <c:pt idx="631">
                  <c:v>742.14916329190999</c:v>
                </c:pt>
                <c:pt idx="632">
                  <c:v>744.16789590619703</c:v>
                </c:pt>
                <c:pt idx="633">
                  <c:v>746.17826244776256</c:v>
                </c:pt>
                <c:pt idx="634">
                  <c:v>748.18023885040941</c:v>
                </c:pt>
                <c:pt idx="635">
                  <c:v>750.17380190083622</c:v>
                </c:pt>
                <c:pt idx="636">
                  <c:v>752.15892923545118</c:v>
                </c:pt>
                <c:pt idx="637">
                  <c:v>754.13559933697991</c:v>
                </c:pt>
                <c:pt idx="638">
                  <c:v>756.10379153087229</c:v>
                </c:pt>
                <c:pt idx="639">
                  <c:v>758.0634859815134</c:v>
                </c:pt>
                <c:pt idx="640">
                  <c:v>760.01466368824458</c:v>
                </c:pt>
                <c:pt idx="641">
                  <c:v>761.95730648120002</c:v>
                </c:pt>
                <c:pt idx="642">
                  <c:v>763.89139701696354</c:v>
                </c:pt>
                <c:pt idx="643">
                  <c:v>765.81691877405137</c:v>
                </c:pt>
                <c:pt idx="644">
                  <c:v>767.73385604822613</c:v>
                </c:pt>
                <c:pt idx="645">
                  <c:v>769.64219394764643</c:v>
                </c:pt>
                <c:pt idx="646">
                  <c:v>771.54191838785812</c:v>
                </c:pt>
                <c:pt idx="647">
                  <c:v>773.43301608663137</c:v>
                </c:pt>
                <c:pt idx="648">
                  <c:v>775.31547455864893</c:v>
                </c:pt>
                <c:pt idx="649">
                  <c:v>777.1892821100505</c:v>
                </c:pt>
                <c:pt idx="650">
                  <c:v>779.05442783283763</c:v>
                </c:pt>
                <c:pt idx="651">
                  <c:v>780.91090159914438</c:v>
                </c:pt>
                <c:pt idx="652">
                  <c:v>782.75869405537799</c:v>
                </c:pt>
                <c:pt idx="653">
                  <c:v>784.59779661623497</c:v>
                </c:pt>
                <c:pt idx="654">
                  <c:v>786.42820145859594</c:v>
                </c:pt>
                <c:pt idx="655">
                  <c:v>788.24990151530517</c:v>
                </c:pt>
                <c:pt idx="656">
                  <c:v>790.06289046883865</c:v>
                </c:pt>
                <c:pt idx="657">
                  <c:v>791.86716274486446</c:v>
                </c:pt>
                <c:pt idx="658">
                  <c:v>793.66271350570105</c:v>
                </c:pt>
                <c:pt idx="659">
                  <c:v>795.44953864367722</c:v>
                </c:pt>
                <c:pt idx="660">
                  <c:v>797.22763477439753</c:v>
                </c:pt>
                <c:pt idx="661">
                  <c:v>798.99699922991817</c:v>
                </c:pt>
                <c:pt idx="662">
                  <c:v>800.75763005183717</c:v>
                </c:pt>
                <c:pt idx="663">
                  <c:v>802.5095259843024</c:v>
                </c:pt>
                <c:pt idx="664">
                  <c:v>804.25268646694246</c:v>
                </c:pt>
                <c:pt idx="665">
                  <c:v>805.98711162772383</c:v>
                </c:pt>
                <c:pt idx="666">
                  <c:v>807.71280227573811</c:v>
                </c:pt>
                <c:pt idx="667">
                  <c:v>809.42975989392312</c:v>
                </c:pt>
                <c:pt idx="668">
                  <c:v>811.1379866317227</c:v>
                </c:pt>
                <c:pt idx="669">
                  <c:v>812.83748529768718</c:v>
                </c:pt>
                <c:pt idx="670">
                  <c:v>814.52825935201986</c:v>
                </c:pt>
                <c:pt idx="671">
                  <c:v>816.21031289907205</c:v>
                </c:pt>
                <c:pt idx="672">
                  <c:v>817.88365067979089</c:v>
                </c:pt>
                <c:pt idx="673">
                  <c:v>819.54827806412266</c:v>
                </c:pt>
                <c:pt idx="674">
                  <c:v>821.2042010433762</c:v>
                </c:pt>
                <c:pt idx="675">
                  <c:v>822.85142622254875</c:v>
                </c:pt>
                <c:pt idx="676">
                  <c:v>824.48996081261805</c:v>
                </c:pt>
                <c:pt idx="677">
                  <c:v>826.11981262280347</c:v>
                </c:pt>
                <c:pt idx="678">
                  <c:v>827.74099005280038</c:v>
                </c:pt>
                <c:pt idx="679">
                  <c:v>829.35350208498994</c:v>
                </c:pt>
                <c:pt idx="680">
                  <c:v>830.95735827662782</c:v>
                </c:pt>
                <c:pt idx="681">
                  <c:v>832.55256875201439</c:v>
                </c:pt>
                <c:pt idx="682">
                  <c:v>834.13914419465027</c:v>
                </c:pt>
                <c:pt idx="683">
                  <c:v>835.71709583937945</c:v>
                </c:pt>
                <c:pt idx="684">
                  <c:v>837.2864354645227</c:v>
                </c:pt>
                <c:pt idx="685">
                  <c:v>838.84717538400469</c:v>
                </c:pt>
                <c:pt idx="686">
                  <c:v>840.3993284394769</c:v>
                </c:pt>
                <c:pt idx="687">
                  <c:v>841.94290799243959</c:v>
                </c:pt>
                <c:pt idx="688">
                  <c:v>843.47792791636459</c:v>
                </c:pt>
                <c:pt idx="689">
                  <c:v>845.00440258882259</c:v>
                </c:pt>
                <c:pt idx="690">
                  <c:v>846.52234688361636</c:v>
                </c:pt>
                <c:pt idx="691">
                  <c:v>848.03177616292305</c:v>
                </c:pt>
                <c:pt idx="692">
                  <c:v>849.53270626944732</c:v>
                </c:pt>
                <c:pt idx="693">
                  <c:v>851.02515351858824</c:v>
                </c:pt>
                <c:pt idx="694">
                  <c:v>852.50913469062198</c:v>
                </c:pt>
                <c:pt idx="695">
                  <c:v>853.98466702290216</c:v>
                </c:pt>
                <c:pt idx="696">
                  <c:v>855.45176820208053</c:v>
                </c:pt>
                <c:pt idx="697">
                  <c:v>856.9104563563493</c:v>
                </c:pt>
                <c:pt idx="698">
                  <c:v>858.36075004770851</c:v>
                </c:pt>
                <c:pt idx="699">
                  <c:v>859.80266826425873</c:v>
                </c:pt>
                <c:pt idx="700">
                  <c:v>861.2362304125221</c:v>
                </c:pt>
                <c:pt idx="701">
                  <c:v>862.66145630979349</c:v>
                </c:pt>
                <c:pt idx="702">
                  <c:v>864.0783661765231</c:v>
                </c:pt>
                <c:pt idx="703">
                  <c:v>865.48698062873257</c:v>
                </c:pt>
                <c:pt idx="704">
                  <c:v>866.88732067046635</c:v>
                </c:pt>
                <c:pt idx="705">
                  <c:v>868.2794076862798</c:v>
                </c:pt>
                <c:pt idx="706">
                  <c:v>868.2794076862798</c:v>
                </c:pt>
                <c:pt idx="707">
                  <c:v>868.2794076862798</c:v>
                </c:pt>
                <c:pt idx="708">
                  <c:v>868.2794076862798</c:v>
                </c:pt>
                <c:pt idx="709">
                  <c:v>868.2794076862798</c:v>
                </c:pt>
                <c:pt idx="710">
                  <c:v>868.2794076862798</c:v>
                </c:pt>
                <c:pt idx="711">
                  <c:v>868.2794076862798</c:v>
                </c:pt>
                <c:pt idx="712">
                  <c:v>868.2794076862798</c:v>
                </c:pt>
                <c:pt idx="713">
                  <c:v>868.2794076862798</c:v>
                </c:pt>
                <c:pt idx="714">
                  <c:v>868.2794076862798</c:v>
                </c:pt>
                <c:pt idx="715">
                  <c:v>868.2794076862798</c:v>
                </c:pt>
                <c:pt idx="716">
                  <c:v>868.2794076862798</c:v>
                </c:pt>
                <c:pt idx="717">
                  <c:v>868.2794076862798</c:v>
                </c:pt>
                <c:pt idx="718">
                  <c:v>868.2794076862798</c:v>
                </c:pt>
                <c:pt idx="719">
                  <c:v>868.2794076862798</c:v>
                </c:pt>
                <c:pt idx="720">
                  <c:v>868.2794076862798</c:v>
                </c:pt>
                <c:pt idx="721">
                  <c:v>868.2794076862798</c:v>
                </c:pt>
                <c:pt idx="722">
                  <c:v>868.2794076862798</c:v>
                </c:pt>
                <c:pt idx="723">
                  <c:v>868.2794076862798</c:v>
                </c:pt>
                <c:pt idx="724">
                  <c:v>868.2794076862798</c:v>
                </c:pt>
                <c:pt idx="725">
                  <c:v>868.2794076862798</c:v>
                </c:pt>
                <c:pt idx="726">
                  <c:v>868.2794076862798</c:v>
                </c:pt>
                <c:pt idx="727">
                  <c:v>868.2794076862798</c:v>
                </c:pt>
                <c:pt idx="728">
                  <c:v>868.2794076862798</c:v>
                </c:pt>
                <c:pt idx="729">
                  <c:v>868.2794076862798</c:v>
                </c:pt>
                <c:pt idx="730">
                  <c:v>868.2794076862798</c:v>
                </c:pt>
                <c:pt idx="731">
                  <c:v>868.2794076862798</c:v>
                </c:pt>
                <c:pt idx="732">
                  <c:v>868.2794076862798</c:v>
                </c:pt>
                <c:pt idx="733">
                  <c:v>868.2794076862798</c:v>
                </c:pt>
                <c:pt idx="734">
                  <c:v>868.2794076862798</c:v>
                </c:pt>
                <c:pt idx="735">
                  <c:v>868.2794076862798</c:v>
                </c:pt>
                <c:pt idx="736">
                  <c:v>868.2794076862798</c:v>
                </c:pt>
                <c:pt idx="737">
                  <c:v>868.2794076862798</c:v>
                </c:pt>
                <c:pt idx="738">
                  <c:v>868.2794076862798</c:v>
                </c:pt>
                <c:pt idx="739">
                  <c:v>868.2794076862798</c:v>
                </c:pt>
                <c:pt idx="740">
                  <c:v>868.2794076862798</c:v>
                </c:pt>
                <c:pt idx="741">
                  <c:v>868.2794076862798</c:v>
                </c:pt>
                <c:pt idx="742">
                  <c:v>868.2794076862798</c:v>
                </c:pt>
                <c:pt idx="743">
                  <c:v>868.2794076862798</c:v>
                </c:pt>
                <c:pt idx="744">
                  <c:v>868.2794076862798</c:v>
                </c:pt>
                <c:pt idx="745">
                  <c:v>868.2794076862798</c:v>
                </c:pt>
                <c:pt idx="746">
                  <c:v>868.2794076862798</c:v>
                </c:pt>
                <c:pt idx="747">
                  <c:v>868.2794076862798</c:v>
                </c:pt>
                <c:pt idx="748">
                  <c:v>868.2794076862798</c:v>
                </c:pt>
                <c:pt idx="749">
                  <c:v>868.2794076862798</c:v>
                </c:pt>
                <c:pt idx="750">
                  <c:v>868.2794076862798</c:v>
                </c:pt>
                <c:pt idx="751">
                  <c:v>868.2794076862798</c:v>
                </c:pt>
                <c:pt idx="752">
                  <c:v>868.2794076862798</c:v>
                </c:pt>
                <c:pt idx="753">
                  <c:v>868.2794076862798</c:v>
                </c:pt>
                <c:pt idx="754">
                  <c:v>868.2794076862798</c:v>
                </c:pt>
                <c:pt idx="755">
                  <c:v>868.2794076862798</c:v>
                </c:pt>
                <c:pt idx="756">
                  <c:v>868.2794076862798</c:v>
                </c:pt>
                <c:pt idx="757">
                  <c:v>868.2794076862798</c:v>
                </c:pt>
                <c:pt idx="758">
                  <c:v>868.2794076862798</c:v>
                </c:pt>
                <c:pt idx="759">
                  <c:v>868.2794076862798</c:v>
                </c:pt>
                <c:pt idx="760">
                  <c:v>868.2794076862798</c:v>
                </c:pt>
                <c:pt idx="761">
                  <c:v>868.2794076862798</c:v>
                </c:pt>
                <c:pt idx="762">
                  <c:v>868.2794076862798</c:v>
                </c:pt>
                <c:pt idx="763">
                  <c:v>868.2794076862798</c:v>
                </c:pt>
                <c:pt idx="764">
                  <c:v>868.2794076862798</c:v>
                </c:pt>
                <c:pt idx="765">
                  <c:v>868.2794076862798</c:v>
                </c:pt>
                <c:pt idx="766">
                  <c:v>868.2794076862798</c:v>
                </c:pt>
                <c:pt idx="767">
                  <c:v>868.2794076862798</c:v>
                </c:pt>
                <c:pt idx="768">
                  <c:v>868.2794076862798</c:v>
                </c:pt>
                <c:pt idx="769">
                  <c:v>868.2794076862798</c:v>
                </c:pt>
                <c:pt idx="770">
                  <c:v>868.2794076862798</c:v>
                </c:pt>
                <c:pt idx="771">
                  <c:v>868.2794076862798</c:v>
                </c:pt>
                <c:pt idx="772">
                  <c:v>868.2794076862798</c:v>
                </c:pt>
                <c:pt idx="773">
                  <c:v>868.2794076862798</c:v>
                </c:pt>
                <c:pt idx="774">
                  <c:v>868.2794076862798</c:v>
                </c:pt>
                <c:pt idx="775">
                  <c:v>868.2794076862798</c:v>
                </c:pt>
                <c:pt idx="776">
                  <c:v>868.2794076862798</c:v>
                </c:pt>
                <c:pt idx="777">
                  <c:v>868.2794076862798</c:v>
                </c:pt>
                <c:pt idx="778">
                  <c:v>868.2794076862798</c:v>
                </c:pt>
                <c:pt idx="779">
                  <c:v>868.2794076862798</c:v>
                </c:pt>
                <c:pt idx="780">
                  <c:v>868.2794076862798</c:v>
                </c:pt>
                <c:pt idx="781">
                  <c:v>868.2794076862798</c:v>
                </c:pt>
                <c:pt idx="782">
                  <c:v>868.2794076862798</c:v>
                </c:pt>
                <c:pt idx="783">
                  <c:v>868.2794076862798</c:v>
                </c:pt>
                <c:pt idx="784">
                  <c:v>868.2794076862798</c:v>
                </c:pt>
                <c:pt idx="785">
                  <c:v>868.2794076862798</c:v>
                </c:pt>
                <c:pt idx="786">
                  <c:v>868.2794076862798</c:v>
                </c:pt>
                <c:pt idx="787">
                  <c:v>868.2794076862798</c:v>
                </c:pt>
                <c:pt idx="788">
                  <c:v>868.2794076862798</c:v>
                </c:pt>
                <c:pt idx="789">
                  <c:v>868.2794076862798</c:v>
                </c:pt>
                <c:pt idx="790">
                  <c:v>868.2794076862798</c:v>
                </c:pt>
                <c:pt idx="791">
                  <c:v>868.2794076862798</c:v>
                </c:pt>
                <c:pt idx="792">
                  <c:v>868.2794076862798</c:v>
                </c:pt>
                <c:pt idx="793">
                  <c:v>868.2794076862798</c:v>
                </c:pt>
                <c:pt idx="794">
                  <c:v>868.2794076862798</c:v>
                </c:pt>
                <c:pt idx="795">
                  <c:v>868.2794076862798</c:v>
                </c:pt>
                <c:pt idx="796">
                  <c:v>868.2794076862798</c:v>
                </c:pt>
                <c:pt idx="797">
                  <c:v>868.2794076862798</c:v>
                </c:pt>
                <c:pt idx="798">
                  <c:v>868.2794076862798</c:v>
                </c:pt>
                <c:pt idx="799">
                  <c:v>868.2794076862798</c:v>
                </c:pt>
                <c:pt idx="800">
                  <c:v>868.2794076862798</c:v>
                </c:pt>
                <c:pt idx="801">
                  <c:v>868.2794076862798</c:v>
                </c:pt>
                <c:pt idx="802">
                  <c:v>868.2794076862798</c:v>
                </c:pt>
                <c:pt idx="803">
                  <c:v>868.2794076862798</c:v>
                </c:pt>
                <c:pt idx="804">
                  <c:v>868.2794076862798</c:v>
                </c:pt>
                <c:pt idx="805">
                  <c:v>868.2794076862798</c:v>
                </c:pt>
                <c:pt idx="806">
                  <c:v>868.2794076862798</c:v>
                </c:pt>
                <c:pt idx="807">
                  <c:v>868.2794076862798</c:v>
                </c:pt>
                <c:pt idx="808">
                  <c:v>868.2794076862798</c:v>
                </c:pt>
                <c:pt idx="809">
                  <c:v>868.2794076862798</c:v>
                </c:pt>
                <c:pt idx="810">
                  <c:v>868.2794076862798</c:v>
                </c:pt>
                <c:pt idx="811">
                  <c:v>868.2794076862798</c:v>
                </c:pt>
                <c:pt idx="812">
                  <c:v>868.2794076862798</c:v>
                </c:pt>
                <c:pt idx="813">
                  <c:v>868.2794076862798</c:v>
                </c:pt>
                <c:pt idx="814">
                  <c:v>868.2794076862798</c:v>
                </c:pt>
                <c:pt idx="815">
                  <c:v>868.2794076862798</c:v>
                </c:pt>
                <c:pt idx="816">
                  <c:v>868.2794076862798</c:v>
                </c:pt>
                <c:pt idx="817">
                  <c:v>868.2794076862798</c:v>
                </c:pt>
                <c:pt idx="818">
                  <c:v>868.2794076862798</c:v>
                </c:pt>
                <c:pt idx="819">
                  <c:v>868.2794076862798</c:v>
                </c:pt>
                <c:pt idx="820">
                  <c:v>868.2794076862798</c:v>
                </c:pt>
                <c:pt idx="821">
                  <c:v>868.2794076862798</c:v>
                </c:pt>
                <c:pt idx="822">
                  <c:v>868.2794076862798</c:v>
                </c:pt>
                <c:pt idx="823">
                  <c:v>868.2794076862798</c:v>
                </c:pt>
                <c:pt idx="824">
                  <c:v>868.2794076862798</c:v>
                </c:pt>
                <c:pt idx="825">
                  <c:v>868.2794076862798</c:v>
                </c:pt>
                <c:pt idx="826">
                  <c:v>868.2794076862798</c:v>
                </c:pt>
                <c:pt idx="827">
                  <c:v>868.2794076862798</c:v>
                </c:pt>
                <c:pt idx="828">
                  <c:v>868.2794076862798</c:v>
                </c:pt>
                <c:pt idx="829">
                  <c:v>868.2794076862798</c:v>
                </c:pt>
                <c:pt idx="830">
                  <c:v>868.2794076862798</c:v>
                </c:pt>
                <c:pt idx="831">
                  <c:v>868.2794076862798</c:v>
                </c:pt>
                <c:pt idx="832">
                  <c:v>868.2794076862798</c:v>
                </c:pt>
                <c:pt idx="833">
                  <c:v>868.2794076862798</c:v>
                </c:pt>
                <c:pt idx="834">
                  <c:v>868.2794076862798</c:v>
                </c:pt>
                <c:pt idx="835">
                  <c:v>868.2794076862798</c:v>
                </c:pt>
                <c:pt idx="836">
                  <c:v>868.2794076862798</c:v>
                </c:pt>
                <c:pt idx="837">
                  <c:v>868.2794076862798</c:v>
                </c:pt>
                <c:pt idx="838">
                  <c:v>868.2794076862798</c:v>
                </c:pt>
                <c:pt idx="839">
                  <c:v>868.2794076862798</c:v>
                </c:pt>
                <c:pt idx="840">
                  <c:v>868.2794076862798</c:v>
                </c:pt>
                <c:pt idx="841">
                  <c:v>868.2794076862798</c:v>
                </c:pt>
                <c:pt idx="842">
                  <c:v>868.2794076862798</c:v>
                </c:pt>
                <c:pt idx="843">
                  <c:v>868.2794076862798</c:v>
                </c:pt>
                <c:pt idx="844">
                  <c:v>868.2794076862798</c:v>
                </c:pt>
                <c:pt idx="845">
                  <c:v>868.2794076862798</c:v>
                </c:pt>
                <c:pt idx="846">
                  <c:v>868.2794076862798</c:v>
                </c:pt>
                <c:pt idx="847">
                  <c:v>868.2794076862798</c:v>
                </c:pt>
                <c:pt idx="848">
                  <c:v>868.2794076862798</c:v>
                </c:pt>
                <c:pt idx="849">
                  <c:v>868.2794076862798</c:v>
                </c:pt>
                <c:pt idx="850">
                  <c:v>868.2794076862798</c:v>
                </c:pt>
                <c:pt idx="851">
                  <c:v>868.2794076862798</c:v>
                </c:pt>
                <c:pt idx="852">
                  <c:v>868.2794076862798</c:v>
                </c:pt>
                <c:pt idx="853">
                  <c:v>868.2794076862798</c:v>
                </c:pt>
                <c:pt idx="854">
                  <c:v>868.2794076862798</c:v>
                </c:pt>
                <c:pt idx="855">
                  <c:v>868.2794076862798</c:v>
                </c:pt>
                <c:pt idx="856">
                  <c:v>868.2794076862798</c:v>
                </c:pt>
                <c:pt idx="857">
                  <c:v>868.2794076862798</c:v>
                </c:pt>
                <c:pt idx="858">
                  <c:v>868.2794076862798</c:v>
                </c:pt>
                <c:pt idx="859">
                  <c:v>868.2794076862798</c:v>
                </c:pt>
                <c:pt idx="860">
                  <c:v>868.2794076862798</c:v>
                </c:pt>
                <c:pt idx="861">
                  <c:v>868.2794076862798</c:v>
                </c:pt>
                <c:pt idx="862">
                  <c:v>868.2794076862798</c:v>
                </c:pt>
                <c:pt idx="863">
                  <c:v>868.2794076862798</c:v>
                </c:pt>
                <c:pt idx="864">
                  <c:v>868.2794076862798</c:v>
                </c:pt>
                <c:pt idx="865">
                  <c:v>868.2794076862798</c:v>
                </c:pt>
                <c:pt idx="866">
                  <c:v>868.2794076862798</c:v>
                </c:pt>
                <c:pt idx="867">
                  <c:v>868.2794076862798</c:v>
                </c:pt>
                <c:pt idx="868">
                  <c:v>868.2794076862798</c:v>
                </c:pt>
                <c:pt idx="869">
                  <c:v>868.2794076862798</c:v>
                </c:pt>
                <c:pt idx="870">
                  <c:v>868.2794076862798</c:v>
                </c:pt>
                <c:pt idx="871">
                  <c:v>868.2794076862798</c:v>
                </c:pt>
                <c:pt idx="872">
                  <c:v>868.2794076862798</c:v>
                </c:pt>
                <c:pt idx="873">
                  <c:v>868.2794076862798</c:v>
                </c:pt>
                <c:pt idx="874">
                  <c:v>868.2794076862798</c:v>
                </c:pt>
                <c:pt idx="875">
                  <c:v>868.2794076862798</c:v>
                </c:pt>
                <c:pt idx="876">
                  <c:v>868.2794076862798</c:v>
                </c:pt>
                <c:pt idx="877">
                  <c:v>868.2794076862798</c:v>
                </c:pt>
                <c:pt idx="878">
                  <c:v>868.2794076862798</c:v>
                </c:pt>
                <c:pt idx="879">
                  <c:v>868.2794076862798</c:v>
                </c:pt>
                <c:pt idx="880">
                  <c:v>868.2794076862798</c:v>
                </c:pt>
                <c:pt idx="881">
                  <c:v>868.2794076862798</c:v>
                </c:pt>
                <c:pt idx="882">
                  <c:v>868.2794076862798</c:v>
                </c:pt>
                <c:pt idx="883">
                  <c:v>868.2794076862798</c:v>
                </c:pt>
                <c:pt idx="884">
                  <c:v>868.2794076862798</c:v>
                </c:pt>
                <c:pt idx="885">
                  <c:v>868.2794076862798</c:v>
                </c:pt>
                <c:pt idx="886">
                  <c:v>868.2794076862798</c:v>
                </c:pt>
                <c:pt idx="887">
                  <c:v>868.2794076862798</c:v>
                </c:pt>
                <c:pt idx="888">
                  <c:v>868.2794076862798</c:v>
                </c:pt>
                <c:pt idx="889">
                  <c:v>868.2794076862798</c:v>
                </c:pt>
                <c:pt idx="890">
                  <c:v>868.2794076862798</c:v>
                </c:pt>
                <c:pt idx="891">
                  <c:v>868.2794076862798</c:v>
                </c:pt>
                <c:pt idx="892">
                  <c:v>868.2794076862798</c:v>
                </c:pt>
                <c:pt idx="893">
                  <c:v>868.2794076862798</c:v>
                </c:pt>
                <c:pt idx="894">
                  <c:v>868.2794076862798</c:v>
                </c:pt>
                <c:pt idx="895">
                  <c:v>868.2794076862798</c:v>
                </c:pt>
                <c:pt idx="896">
                  <c:v>868.2794076862798</c:v>
                </c:pt>
                <c:pt idx="897">
                  <c:v>868.2794076862798</c:v>
                </c:pt>
                <c:pt idx="898">
                  <c:v>868.2794076862798</c:v>
                </c:pt>
                <c:pt idx="899">
                  <c:v>868.2794076862798</c:v>
                </c:pt>
                <c:pt idx="900">
                  <c:v>868.2794076862798</c:v>
                </c:pt>
                <c:pt idx="901">
                  <c:v>868.2794076862798</c:v>
                </c:pt>
                <c:pt idx="902">
                  <c:v>868.2794076862798</c:v>
                </c:pt>
                <c:pt idx="903">
                  <c:v>868.2794076862798</c:v>
                </c:pt>
                <c:pt idx="904">
                  <c:v>868.2794076862798</c:v>
                </c:pt>
                <c:pt idx="905">
                  <c:v>868.2794076862798</c:v>
                </c:pt>
                <c:pt idx="906">
                  <c:v>868.2794076862798</c:v>
                </c:pt>
                <c:pt idx="907">
                  <c:v>868.2794076862798</c:v>
                </c:pt>
                <c:pt idx="908">
                  <c:v>868.2794076862798</c:v>
                </c:pt>
                <c:pt idx="909">
                  <c:v>868.2794076862798</c:v>
                </c:pt>
                <c:pt idx="910">
                  <c:v>868.2794076862798</c:v>
                </c:pt>
                <c:pt idx="911">
                  <c:v>868.2794076862798</c:v>
                </c:pt>
                <c:pt idx="912">
                  <c:v>868.2794076862798</c:v>
                </c:pt>
                <c:pt idx="913">
                  <c:v>868.2794076862798</c:v>
                </c:pt>
                <c:pt idx="914">
                  <c:v>868.2794076862798</c:v>
                </c:pt>
                <c:pt idx="915">
                  <c:v>868.2794076862798</c:v>
                </c:pt>
                <c:pt idx="916">
                  <c:v>868.2794076862798</c:v>
                </c:pt>
                <c:pt idx="917">
                  <c:v>868.2794076862798</c:v>
                </c:pt>
                <c:pt idx="918">
                  <c:v>868.2794076862798</c:v>
                </c:pt>
                <c:pt idx="919">
                  <c:v>868.2794076862798</c:v>
                </c:pt>
                <c:pt idx="920">
                  <c:v>868.2794076862798</c:v>
                </c:pt>
                <c:pt idx="921">
                  <c:v>868.2794076862798</c:v>
                </c:pt>
                <c:pt idx="922">
                  <c:v>868.2794076862798</c:v>
                </c:pt>
                <c:pt idx="923">
                  <c:v>868.2794076862798</c:v>
                </c:pt>
                <c:pt idx="924">
                  <c:v>868.2794076862798</c:v>
                </c:pt>
                <c:pt idx="925">
                  <c:v>868.2794076862798</c:v>
                </c:pt>
                <c:pt idx="926">
                  <c:v>868.2794076862798</c:v>
                </c:pt>
                <c:pt idx="927">
                  <c:v>868.2794076862798</c:v>
                </c:pt>
                <c:pt idx="928">
                  <c:v>868.2794076862798</c:v>
                </c:pt>
                <c:pt idx="929">
                  <c:v>868.2794076862798</c:v>
                </c:pt>
                <c:pt idx="930">
                  <c:v>868.2794076862798</c:v>
                </c:pt>
                <c:pt idx="931">
                  <c:v>868.2794076862798</c:v>
                </c:pt>
                <c:pt idx="932">
                  <c:v>868.2794076862798</c:v>
                </c:pt>
                <c:pt idx="933">
                  <c:v>868.2794076862798</c:v>
                </c:pt>
                <c:pt idx="934">
                  <c:v>868.2794076862798</c:v>
                </c:pt>
                <c:pt idx="935">
                  <c:v>868.2794076862798</c:v>
                </c:pt>
                <c:pt idx="936">
                  <c:v>868.2794076862798</c:v>
                </c:pt>
                <c:pt idx="937">
                  <c:v>868.2794076862798</c:v>
                </c:pt>
                <c:pt idx="938">
                  <c:v>868.2794076862798</c:v>
                </c:pt>
                <c:pt idx="939">
                  <c:v>868.2794076862798</c:v>
                </c:pt>
                <c:pt idx="940">
                  <c:v>868.2794076862798</c:v>
                </c:pt>
                <c:pt idx="941">
                  <c:v>868.2794076862798</c:v>
                </c:pt>
                <c:pt idx="942">
                  <c:v>868.2794076862798</c:v>
                </c:pt>
                <c:pt idx="943">
                  <c:v>868.2794076862798</c:v>
                </c:pt>
                <c:pt idx="944">
                  <c:v>868.2794076862798</c:v>
                </c:pt>
                <c:pt idx="945">
                  <c:v>868.2794076862798</c:v>
                </c:pt>
                <c:pt idx="946">
                  <c:v>868.2794076862798</c:v>
                </c:pt>
                <c:pt idx="947">
                  <c:v>868.2794076862798</c:v>
                </c:pt>
                <c:pt idx="948">
                  <c:v>868.2794076862798</c:v>
                </c:pt>
                <c:pt idx="949">
                  <c:v>868.2794076862798</c:v>
                </c:pt>
                <c:pt idx="950">
                  <c:v>868.2794076862798</c:v>
                </c:pt>
                <c:pt idx="951">
                  <c:v>868.2794076862798</c:v>
                </c:pt>
                <c:pt idx="952">
                  <c:v>868.2794076862798</c:v>
                </c:pt>
                <c:pt idx="953">
                  <c:v>868.2794076862798</c:v>
                </c:pt>
                <c:pt idx="954">
                  <c:v>868.2794076862798</c:v>
                </c:pt>
                <c:pt idx="955">
                  <c:v>868.2794076862798</c:v>
                </c:pt>
                <c:pt idx="956">
                  <c:v>868.2794076862798</c:v>
                </c:pt>
                <c:pt idx="957">
                  <c:v>868.2794076862798</c:v>
                </c:pt>
                <c:pt idx="958">
                  <c:v>868.2794076862798</c:v>
                </c:pt>
                <c:pt idx="959">
                  <c:v>868.2794076862798</c:v>
                </c:pt>
                <c:pt idx="960">
                  <c:v>868.2794076862798</c:v>
                </c:pt>
                <c:pt idx="961">
                  <c:v>868.2794076862798</c:v>
                </c:pt>
                <c:pt idx="962">
                  <c:v>868.2794076862798</c:v>
                </c:pt>
                <c:pt idx="963">
                  <c:v>868.2794076862798</c:v>
                </c:pt>
                <c:pt idx="964">
                  <c:v>868.2794076862798</c:v>
                </c:pt>
                <c:pt idx="965">
                  <c:v>868.2794076862798</c:v>
                </c:pt>
                <c:pt idx="966">
                  <c:v>868.2794076862798</c:v>
                </c:pt>
                <c:pt idx="967">
                  <c:v>868.2794076862798</c:v>
                </c:pt>
                <c:pt idx="968">
                  <c:v>868.2794076862798</c:v>
                </c:pt>
                <c:pt idx="969">
                  <c:v>868.2794076862798</c:v>
                </c:pt>
                <c:pt idx="970">
                  <c:v>868.2794076862798</c:v>
                </c:pt>
                <c:pt idx="971">
                  <c:v>868.2794076862798</c:v>
                </c:pt>
                <c:pt idx="972">
                  <c:v>868.2794076862798</c:v>
                </c:pt>
                <c:pt idx="973">
                  <c:v>868.2794076862798</c:v>
                </c:pt>
                <c:pt idx="974">
                  <c:v>868.2794076862798</c:v>
                </c:pt>
                <c:pt idx="975">
                  <c:v>868.2794076862798</c:v>
                </c:pt>
                <c:pt idx="976">
                  <c:v>868.2794076862798</c:v>
                </c:pt>
                <c:pt idx="977">
                  <c:v>868.2794076862798</c:v>
                </c:pt>
                <c:pt idx="978">
                  <c:v>868.2794076862798</c:v>
                </c:pt>
                <c:pt idx="979">
                  <c:v>868.2794076862798</c:v>
                </c:pt>
                <c:pt idx="980">
                  <c:v>868.2794076862798</c:v>
                </c:pt>
                <c:pt idx="981">
                  <c:v>868.2794076862798</c:v>
                </c:pt>
                <c:pt idx="982">
                  <c:v>868.2794076862798</c:v>
                </c:pt>
                <c:pt idx="983">
                  <c:v>868.2794076862798</c:v>
                </c:pt>
                <c:pt idx="984">
                  <c:v>868.2794076862798</c:v>
                </c:pt>
                <c:pt idx="985">
                  <c:v>868.2794076862798</c:v>
                </c:pt>
                <c:pt idx="986">
                  <c:v>868.2794076862798</c:v>
                </c:pt>
                <c:pt idx="987">
                  <c:v>868.2794076862798</c:v>
                </c:pt>
                <c:pt idx="988">
                  <c:v>868.2794076862798</c:v>
                </c:pt>
                <c:pt idx="989">
                  <c:v>868.2794076862798</c:v>
                </c:pt>
                <c:pt idx="990">
                  <c:v>868.2794076862798</c:v>
                </c:pt>
                <c:pt idx="991">
                  <c:v>868.2794076862798</c:v>
                </c:pt>
                <c:pt idx="992">
                  <c:v>868.2794076862798</c:v>
                </c:pt>
                <c:pt idx="993">
                  <c:v>868.2794076862798</c:v>
                </c:pt>
                <c:pt idx="994">
                  <c:v>868.2794076862798</c:v>
                </c:pt>
                <c:pt idx="995">
                  <c:v>868.2794076862798</c:v>
                </c:pt>
                <c:pt idx="996">
                  <c:v>868.2794076862798</c:v>
                </c:pt>
                <c:pt idx="997">
                  <c:v>868.2794076862798</c:v>
                </c:pt>
                <c:pt idx="998">
                  <c:v>868.2794076862798</c:v>
                </c:pt>
                <c:pt idx="999">
                  <c:v>868.2794076862798</c:v>
                </c:pt>
                <c:pt idx="1000">
                  <c:v>868.2794076862798</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34.500100000000181</c:v>
                </c:pt>
                <c:pt idx="707">
                  <c:v>34.500200000000184</c:v>
                </c:pt>
                <c:pt idx="708">
                  <c:v>34.500300000000188</c:v>
                </c:pt>
                <c:pt idx="709">
                  <c:v>34.500400000000191</c:v>
                </c:pt>
                <c:pt idx="710">
                  <c:v>34.500500000000194</c:v>
                </c:pt>
                <c:pt idx="711">
                  <c:v>34.500600000000198</c:v>
                </c:pt>
                <c:pt idx="712">
                  <c:v>34.500700000000201</c:v>
                </c:pt>
                <c:pt idx="713">
                  <c:v>34.500800000000204</c:v>
                </c:pt>
                <c:pt idx="714">
                  <c:v>34.500900000000208</c:v>
                </c:pt>
                <c:pt idx="715">
                  <c:v>34.501000000000211</c:v>
                </c:pt>
                <c:pt idx="716">
                  <c:v>34.501100000000214</c:v>
                </c:pt>
                <c:pt idx="717">
                  <c:v>34.501200000000217</c:v>
                </c:pt>
                <c:pt idx="718">
                  <c:v>34.501300000000221</c:v>
                </c:pt>
                <c:pt idx="719">
                  <c:v>34.501400000000224</c:v>
                </c:pt>
                <c:pt idx="720">
                  <c:v>34.501500000000227</c:v>
                </c:pt>
                <c:pt idx="721">
                  <c:v>34.501600000000231</c:v>
                </c:pt>
                <c:pt idx="722">
                  <c:v>34.501700000000234</c:v>
                </c:pt>
                <c:pt idx="723">
                  <c:v>34.501800000000237</c:v>
                </c:pt>
                <c:pt idx="724">
                  <c:v>34.501900000000241</c:v>
                </c:pt>
                <c:pt idx="725">
                  <c:v>34.502000000000244</c:v>
                </c:pt>
                <c:pt idx="726">
                  <c:v>34.502100000000247</c:v>
                </c:pt>
                <c:pt idx="727">
                  <c:v>34.502200000000251</c:v>
                </c:pt>
                <c:pt idx="728">
                  <c:v>34.502300000000254</c:v>
                </c:pt>
                <c:pt idx="729">
                  <c:v>34.502400000000257</c:v>
                </c:pt>
                <c:pt idx="730">
                  <c:v>34.502500000000261</c:v>
                </c:pt>
                <c:pt idx="731">
                  <c:v>34.502600000000264</c:v>
                </c:pt>
                <c:pt idx="732">
                  <c:v>34.502700000000267</c:v>
                </c:pt>
                <c:pt idx="733">
                  <c:v>34.502800000000271</c:v>
                </c:pt>
                <c:pt idx="734">
                  <c:v>34.502900000000274</c:v>
                </c:pt>
                <c:pt idx="735">
                  <c:v>34.503000000000277</c:v>
                </c:pt>
                <c:pt idx="736">
                  <c:v>34.503100000000281</c:v>
                </c:pt>
                <c:pt idx="737">
                  <c:v>34.503200000000284</c:v>
                </c:pt>
                <c:pt idx="738">
                  <c:v>34.503300000000287</c:v>
                </c:pt>
                <c:pt idx="739">
                  <c:v>34.503400000000291</c:v>
                </c:pt>
                <c:pt idx="740">
                  <c:v>34.503500000000294</c:v>
                </c:pt>
                <c:pt idx="741">
                  <c:v>34.503600000000297</c:v>
                </c:pt>
                <c:pt idx="742">
                  <c:v>34.5037000000003</c:v>
                </c:pt>
                <c:pt idx="743">
                  <c:v>34.503800000000304</c:v>
                </c:pt>
                <c:pt idx="744">
                  <c:v>34.503900000000307</c:v>
                </c:pt>
                <c:pt idx="745">
                  <c:v>34.50400000000031</c:v>
                </c:pt>
                <c:pt idx="746">
                  <c:v>34.504100000000314</c:v>
                </c:pt>
                <c:pt idx="747">
                  <c:v>34.504200000000317</c:v>
                </c:pt>
                <c:pt idx="748">
                  <c:v>34.50430000000032</c:v>
                </c:pt>
                <c:pt idx="749">
                  <c:v>34.504400000000324</c:v>
                </c:pt>
                <c:pt idx="750">
                  <c:v>34.504500000000327</c:v>
                </c:pt>
                <c:pt idx="751">
                  <c:v>34.50460000000033</c:v>
                </c:pt>
                <c:pt idx="752">
                  <c:v>34.504700000000334</c:v>
                </c:pt>
                <c:pt idx="753">
                  <c:v>34.504800000000337</c:v>
                </c:pt>
                <c:pt idx="754">
                  <c:v>34.50490000000034</c:v>
                </c:pt>
                <c:pt idx="755">
                  <c:v>34.505000000000344</c:v>
                </c:pt>
                <c:pt idx="756">
                  <c:v>34.505100000000347</c:v>
                </c:pt>
                <c:pt idx="757">
                  <c:v>34.50520000000035</c:v>
                </c:pt>
                <c:pt idx="758">
                  <c:v>34.505300000000354</c:v>
                </c:pt>
                <c:pt idx="759">
                  <c:v>34.505400000000357</c:v>
                </c:pt>
                <c:pt idx="760">
                  <c:v>34.50550000000036</c:v>
                </c:pt>
                <c:pt idx="761">
                  <c:v>34.505600000000364</c:v>
                </c:pt>
                <c:pt idx="762">
                  <c:v>34.505700000000367</c:v>
                </c:pt>
                <c:pt idx="763">
                  <c:v>34.50580000000037</c:v>
                </c:pt>
                <c:pt idx="764">
                  <c:v>34.505900000000373</c:v>
                </c:pt>
                <c:pt idx="765">
                  <c:v>34.506000000000377</c:v>
                </c:pt>
                <c:pt idx="766">
                  <c:v>34.50610000000038</c:v>
                </c:pt>
                <c:pt idx="767">
                  <c:v>34.506200000000383</c:v>
                </c:pt>
                <c:pt idx="768">
                  <c:v>34.506300000000387</c:v>
                </c:pt>
                <c:pt idx="769">
                  <c:v>34.50640000000039</c:v>
                </c:pt>
                <c:pt idx="770">
                  <c:v>34.506500000000393</c:v>
                </c:pt>
                <c:pt idx="771">
                  <c:v>34.506600000000397</c:v>
                </c:pt>
                <c:pt idx="772">
                  <c:v>34.5067000000004</c:v>
                </c:pt>
                <c:pt idx="773">
                  <c:v>34.506800000000403</c:v>
                </c:pt>
                <c:pt idx="774">
                  <c:v>34.506900000000407</c:v>
                </c:pt>
                <c:pt idx="775">
                  <c:v>34.50700000000041</c:v>
                </c:pt>
                <c:pt idx="776">
                  <c:v>34.507100000000413</c:v>
                </c:pt>
                <c:pt idx="777">
                  <c:v>34.507200000000417</c:v>
                </c:pt>
                <c:pt idx="778">
                  <c:v>34.50730000000042</c:v>
                </c:pt>
                <c:pt idx="779">
                  <c:v>34.507400000000423</c:v>
                </c:pt>
                <c:pt idx="780">
                  <c:v>34.507500000000427</c:v>
                </c:pt>
                <c:pt idx="781">
                  <c:v>34.50760000000043</c:v>
                </c:pt>
                <c:pt idx="782">
                  <c:v>34.507700000000433</c:v>
                </c:pt>
                <c:pt idx="783">
                  <c:v>34.507800000000437</c:v>
                </c:pt>
                <c:pt idx="784">
                  <c:v>34.50790000000044</c:v>
                </c:pt>
                <c:pt idx="785">
                  <c:v>34.508000000000443</c:v>
                </c:pt>
                <c:pt idx="786">
                  <c:v>34.508100000000447</c:v>
                </c:pt>
                <c:pt idx="787">
                  <c:v>34.50820000000045</c:v>
                </c:pt>
                <c:pt idx="788">
                  <c:v>34.508300000000453</c:v>
                </c:pt>
                <c:pt idx="789">
                  <c:v>34.508400000000456</c:v>
                </c:pt>
                <c:pt idx="790">
                  <c:v>34.50850000000046</c:v>
                </c:pt>
                <c:pt idx="791">
                  <c:v>34.508600000000463</c:v>
                </c:pt>
                <c:pt idx="792">
                  <c:v>34.508700000000466</c:v>
                </c:pt>
                <c:pt idx="793">
                  <c:v>34.50880000000047</c:v>
                </c:pt>
                <c:pt idx="794">
                  <c:v>34.508900000000473</c:v>
                </c:pt>
                <c:pt idx="795">
                  <c:v>34.509000000000476</c:v>
                </c:pt>
                <c:pt idx="796">
                  <c:v>34.50910000000048</c:v>
                </c:pt>
                <c:pt idx="797">
                  <c:v>34.509200000000483</c:v>
                </c:pt>
                <c:pt idx="798">
                  <c:v>34.509300000000486</c:v>
                </c:pt>
                <c:pt idx="799">
                  <c:v>34.50940000000049</c:v>
                </c:pt>
                <c:pt idx="800">
                  <c:v>34.509500000000493</c:v>
                </c:pt>
                <c:pt idx="801">
                  <c:v>34.509600000000496</c:v>
                </c:pt>
                <c:pt idx="802">
                  <c:v>34.5097000000005</c:v>
                </c:pt>
                <c:pt idx="803">
                  <c:v>34.509800000000503</c:v>
                </c:pt>
                <c:pt idx="804">
                  <c:v>34.509900000000506</c:v>
                </c:pt>
                <c:pt idx="805">
                  <c:v>34.51000000000051</c:v>
                </c:pt>
                <c:pt idx="806">
                  <c:v>34.510100000000513</c:v>
                </c:pt>
                <c:pt idx="807">
                  <c:v>34.510200000000516</c:v>
                </c:pt>
                <c:pt idx="808">
                  <c:v>34.51030000000052</c:v>
                </c:pt>
                <c:pt idx="809">
                  <c:v>34.510400000000523</c:v>
                </c:pt>
                <c:pt idx="810">
                  <c:v>34.510500000000526</c:v>
                </c:pt>
                <c:pt idx="811">
                  <c:v>34.51060000000053</c:v>
                </c:pt>
                <c:pt idx="812">
                  <c:v>34.510700000000533</c:v>
                </c:pt>
                <c:pt idx="813">
                  <c:v>34.510800000000536</c:v>
                </c:pt>
                <c:pt idx="814">
                  <c:v>34.510900000000539</c:v>
                </c:pt>
                <c:pt idx="815">
                  <c:v>34.511000000000543</c:v>
                </c:pt>
                <c:pt idx="816">
                  <c:v>34.511100000000546</c:v>
                </c:pt>
                <c:pt idx="817">
                  <c:v>34.511200000000549</c:v>
                </c:pt>
                <c:pt idx="818">
                  <c:v>34.511300000000553</c:v>
                </c:pt>
                <c:pt idx="819">
                  <c:v>34.511400000000556</c:v>
                </c:pt>
                <c:pt idx="820">
                  <c:v>34.511500000000559</c:v>
                </c:pt>
                <c:pt idx="821">
                  <c:v>34.511600000000563</c:v>
                </c:pt>
                <c:pt idx="822">
                  <c:v>34.511700000000566</c:v>
                </c:pt>
                <c:pt idx="823">
                  <c:v>34.511800000000569</c:v>
                </c:pt>
                <c:pt idx="824">
                  <c:v>34.511900000000573</c:v>
                </c:pt>
                <c:pt idx="825">
                  <c:v>34.512000000000576</c:v>
                </c:pt>
                <c:pt idx="826">
                  <c:v>34.512100000000579</c:v>
                </c:pt>
                <c:pt idx="827">
                  <c:v>34.512200000000583</c:v>
                </c:pt>
                <c:pt idx="828">
                  <c:v>34.512300000000586</c:v>
                </c:pt>
                <c:pt idx="829">
                  <c:v>34.512400000000589</c:v>
                </c:pt>
                <c:pt idx="830">
                  <c:v>34.512500000000593</c:v>
                </c:pt>
                <c:pt idx="831">
                  <c:v>34.512600000000596</c:v>
                </c:pt>
                <c:pt idx="832">
                  <c:v>34.512700000000599</c:v>
                </c:pt>
                <c:pt idx="833">
                  <c:v>34.512800000000603</c:v>
                </c:pt>
                <c:pt idx="834">
                  <c:v>34.512900000000606</c:v>
                </c:pt>
                <c:pt idx="835">
                  <c:v>34.513000000000609</c:v>
                </c:pt>
                <c:pt idx="836">
                  <c:v>34.513100000000613</c:v>
                </c:pt>
                <c:pt idx="837">
                  <c:v>34.513200000000616</c:v>
                </c:pt>
                <c:pt idx="838">
                  <c:v>34.513300000000619</c:v>
                </c:pt>
                <c:pt idx="839">
                  <c:v>34.513400000000622</c:v>
                </c:pt>
                <c:pt idx="840">
                  <c:v>34.513500000000626</c:v>
                </c:pt>
                <c:pt idx="841">
                  <c:v>34.513600000000629</c:v>
                </c:pt>
                <c:pt idx="842">
                  <c:v>34.513700000000632</c:v>
                </c:pt>
                <c:pt idx="843">
                  <c:v>34.513800000000636</c:v>
                </c:pt>
                <c:pt idx="844">
                  <c:v>34.513900000000639</c:v>
                </c:pt>
                <c:pt idx="845">
                  <c:v>34.514000000000642</c:v>
                </c:pt>
                <c:pt idx="846">
                  <c:v>34.514100000000646</c:v>
                </c:pt>
                <c:pt idx="847">
                  <c:v>34.514200000000649</c:v>
                </c:pt>
                <c:pt idx="848">
                  <c:v>34.514300000000652</c:v>
                </c:pt>
                <c:pt idx="849">
                  <c:v>34.514400000000656</c:v>
                </c:pt>
                <c:pt idx="850">
                  <c:v>34.514500000000659</c:v>
                </c:pt>
                <c:pt idx="851">
                  <c:v>34.514600000000662</c:v>
                </c:pt>
                <c:pt idx="852">
                  <c:v>34.514700000000666</c:v>
                </c:pt>
                <c:pt idx="853">
                  <c:v>34.514800000000669</c:v>
                </c:pt>
                <c:pt idx="854">
                  <c:v>34.514900000000672</c:v>
                </c:pt>
                <c:pt idx="855">
                  <c:v>34.515000000000676</c:v>
                </c:pt>
                <c:pt idx="856">
                  <c:v>34.515100000000679</c:v>
                </c:pt>
                <c:pt idx="857">
                  <c:v>34.515200000000682</c:v>
                </c:pt>
                <c:pt idx="858">
                  <c:v>34.515300000000686</c:v>
                </c:pt>
                <c:pt idx="859">
                  <c:v>34.515400000000689</c:v>
                </c:pt>
                <c:pt idx="860">
                  <c:v>34.515500000000692</c:v>
                </c:pt>
                <c:pt idx="861">
                  <c:v>34.515600000000696</c:v>
                </c:pt>
                <c:pt idx="862">
                  <c:v>34.515700000000699</c:v>
                </c:pt>
                <c:pt idx="863">
                  <c:v>34.515800000000702</c:v>
                </c:pt>
                <c:pt idx="864">
                  <c:v>34.515900000000705</c:v>
                </c:pt>
                <c:pt idx="865">
                  <c:v>34.516000000000709</c:v>
                </c:pt>
                <c:pt idx="866">
                  <c:v>34.516100000000712</c:v>
                </c:pt>
                <c:pt idx="867">
                  <c:v>34.516200000000715</c:v>
                </c:pt>
                <c:pt idx="868">
                  <c:v>34.516300000000719</c:v>
                </c:pt>
                <c:pt idx="869">
                  <c:v>34.516400000000722</c:v>
                </c:pt>
                <c:pt idx="870">
                  <c:v>34.516500000000725</c:v>
                </c:pt>
                <c:pt idx="871">
                  <c:v>34.516600000000729</c:v>
                </c:pt>
                <c:pt idx="872">
                  <c:v>34.516700000000732</c:v>
                </c:pt>
                <c:pt idx="873">
                  <c:v>34.516800000000735</c:v>
                </c:pt>
                <c:pt idx="874">
                  <c:v>34.516900000000739</c:v>
                </c:pt>
                <c:pt idx="875">
                  <c:v>34.517000000000742</c:v>
                </c:pt>
                <c:pt idx="876">
                  <c:v>34.517100000000745</c:v>
                </c:pt>
                <c:pt idx="877">
                  <c:v>34.517200000000749</c:v>
                </c:pt>
                <c:pt idx="878">
                  <c:v>34.517300000000752</c:v>
                </c:pt>
                <c:pt idx="879">
                  <c:v>34.517400000000755</c:v>
                </c:pt>
                <c:pt idx="880">
                  <c:v>34.517500000000759</c:v>
                </c:pt>
                <c:pt idx="881">
                  <c:v>34.517600000000762</c:v>
                </c:pt>
                <c:pt idx="882">
                  <c:v>34.517700000000765</c:v>
                </c:pt>
                <c:pt idx="883">
                  <c:v>34.517800000000769</c:v>
                </c:pt>
                <c:pt idx="884">
                  <c:v>34.517900000000772</c:v>
                </c:pt>
                <c:pt idx="885">
                  <c:v>34.518000000000775</c:v>
                </c:pt>
                <c:pt idx="886">
                  <c:v>34.518100000000778</c:v>
                </c:pt>
                <c:pt idx="887">
                  <c:v>34.518200000000782</c:v>
                </c:pt>
                <c:pt idx="888">
                  <c:v>34.518300000000785</c:v>
                </c:pt>
                <c:pt idx="889">
                  <c:v>34.518400000000788</c:v>
                </c:pt>
                <c:pt idx="890">
                  <c:v>34.518500000000792</c:v>
                </c:pt>
                <c:pt idx="891">
                  <c:v>34.518600000000795</c:v>
                </c:pt>
                <c:pt idx="892">
                  <c:v>34.518700000000798</c:v>
                </c:pt>
                <c:pt idx="893">
                  <c:v>34.518800000000802</c:v>
                </c:pt>
                <c:pt idx="894">
                  <c:v>34.518900000000805</c:v>
                </c:pt>
                <c:pt idx="895">
                  <c:v>34.519000000000808</c:v>
                </c:pt>
                <c:pt idx="896">
                  <c:v>34.519100000000812</c:v>
                </c:pt>
                <c:pt idx="897">
                  <c:v>34.519200000000815</c:v>
                </c:pt>
                <c:pt idx="898">
                  <c:v>34.519300000000818</c:v>
                </c:pt>
                <c:pt idx="899">
                  <c:v>34.519400000000822</c:v>
                </c:pt>
                <c:pt idx="900">
                  <c:v>34.519500000000825</c:v>
                </c:pt>
                <c:pt idx="901">
                  <c:v>34.519600000000828</c:v>
                </c:pt>
                <c:pt idx="902">
                  <c:v>34.519700000000832</c:v>
                </c:pt>
                <c:pt idx="903">
                  <c:v>34.519800000000835</c:v>
                </c:pt>
                <c:pt idx="904">
                  <c:v>34.519900000000838</c:v>
                </c:pt>
                <c:pt idx="905">
                  <c:v>34.520000000000842</c:v>
                </c:pt>
                <c:pt idx="906">
                  <c:v>34.520100000000845</c:v>
                </c:pt>
                <c:pt idx="907">
                  <c:v>34.520200000000848</c:v>
                </c:pt>
                <c:pt idx="908">
                  <c:v>34.520300000000852</c:v>
                </c:pt>
                <c:pt idx="909">
                  <c:v>34.520400000000855</c:v>
                </c:pt>
                <c:pt idx="910">
                  <c:v>34.520500000000858</c:v>
                </c:pt>
                <c:pt idx="911">
                  <c:v>34.520600000000861</c:v>
                </c:pt>
                <c:pt idx="912">
                  <c:v>34.520700000000865</c:v>
                </c:pt>
                <c:pt idx="913">
                  <c:v>34.520800000000868</c:v>
                </c:pt>
                <c:pt idx="914">
                  <c:v>34.520900000000871</c:v>
                </c:pt>
                <c:pt idx="915">
                  <c:v>34.521000000000875</c:v>
                </c:pt>
                <c:pt idx="916">
                  <c:v>34.521100000000878</c:v>
                </c:pt>
                <c:pt idx="917">
                  <c:v>34.521200000000881</c:v>
                </c:pt>
                <c:pt idx="918">
                  <c:v>34.521300000000885</c:v>
                </c:pt>
                <c:pt idx="919">
                  <c:v>34.521400000000888</c:v>
                </c:pt>
                <c:pt idx="920">
                  <c:v>34.521500000000891</c:v>
                </c:pt>
                <c:pt idx="921">
                  <c:v>34.521600000000895</c:v>
                </c:pt>
                <c:pt idx="922">
                  <c:v>34.521700000000898</c:v>
                </c:pt>
                <c:pt idx="923">
                  <c:v>34.521800000000901</c:v>
                </c:pt>
                <c:pt idx="924">
                  <c:v>34.521900000000905</c:v>
                </c:pt>
                <c:pt idx="925">
                  <c:v>34.522000000000908</c:v>
                </c:pt>
                <c:pt idx="926">
                  <c:v>34.522100000000911</c:v>
                </c:pt>
                <c:pt idx="927">
                  <c:v>34.522200000000915</c:v>
                </c:pt>
                <c:pt idx="928">
                  <c:v>34.522300000000918</c:v>
                </c:pt>
                <c:pt idx="929">
                  <c:v>34.522400000000921</c:v>
                </c:pt>
                <c:pt idx="930">
                  <c:v>34.522500000000925</c:v>
                </c:pt>
                <c:pt idx="931">
                  <c:v>34.522600000000928</c:v>
                </c:pt>
                <c:pt idx="932">
                  <c:v>34.522700000000931</c:v>
                </c:pt>
                <c:pt idx="933">
                  <c:v>34.522800000000935</c:v>
                </c:pt>
                <c:pt idx="934">
                  <c:v>34.522900000000938</c:v>
                </c:pt>
                <c:pt idx="935">
                  <c:v>34.523000000000941</c:v>
                </c:pt>
                <c:pt idx="936">
                  <c:v>34.523100000000944</c:v>
                </c:pt>
                <c:pt idx="937">
                  <c:v>34.523200000000948</c:v>
                </c:pt>
                <c:pt idx="938">
                  <c:v>34.523300000000951</c:v>
                </c:pt>
                <c:pt idx="939">
                  <c:v>34.523400000000954</c:v>
                </c:pt>
                <c:pt idx="940">
                  <c:v>34.523500000000958</c:v>
                </c:pt>
                <c:pt idx="941">
                  <c:v>34.523600000000961</c:v>
                </c:pt>
                <c:pt idx="942">
                  <c:v>34.523700000000964</c:v>
                </c:pt>
                <c:pt idx="943">
                  <c:v>34.523800000000968</c:v>
                </c:pt>
                <c:pt idx="944">
                  <c:v>34.523900000000971</c:v>
                </c:pt>
                <c:pt idx="945">
                  <c:v>34.524000000000974</c:v>
                </c:pt>
                <c:pt idx="946">
                  <c:v>34.524100000000978</c:v>
                </c:pt>
                <c:pt idx="947">
                  <c:v>34.524200000000981</c:v>
                </c:pt>
                <c:pt idx="948">
                  <c:v>34.524300000000984</c:v>
                </c:pt>
                <c:pt idx="949">
                  <c:v>34.524400000000988</c:v>
                </c:pt>
                <c:pt idx="950">
                  <c:v>34.524500000000991</c:v>
                </c:pt>
                <c:pt idx="951">
                  <c:v>34.524600000000994</c:v>
                </c:pt>
                <c:pt idx="952">
                  <c:v>34.524700000000998</c:v>
                </c:pt>
                <c:pt idx="953">
                  <c:v>34.524800000001001</c:v>
                </c:pt>
                <c:pt idx="954">
                  <c:v>34.524900000001004</c:v>
                </c:pt>
                <c:pt idx="955">
                  <c:v>34.525000000001008</c:v>
                </c:pt>
                <c:pt idx="956">
                  <c:v>34.525100000001011</c:v>
                </c:pt>
                <c:pt idx="957">
                  <c:v>34.525200000001014</c:v>
                </c:pt>
                <c:pt idx="958">
                  <c:v>34.525300000001018</c:v>
                </c:pt>
                <c:pt idx="959">
                  <c:v>34.525400000001021</c:v>
                </c:pt>
                <c:pt idx="960">
                  <c:v>34.525500000001024</c:v>
                </c:pt>
                <c:pt idx="961">
                  <c:v>34.525600000001027</c:v>
                </c:pt>
                <c:pt idx="962">
                  <c:v>34.525700000001031</c:v>
                </c:pt>
                <c:pt idx="963">
                  <c:v>34.525800000001034</c:v>
                </c:pt>
                <c:pt idx="964">
                  <c:v>34.525900000001037</c:v>
                </c:pt>
                <c:pt idx="965">
                  <c:v>34.526000000001041</c:v>
                </c:pt>
                <c:pt idx="966">
                  <c:v>34.526100000001044</c:v>
                </c:pt>
                <c:pt idx="967">
                  <c:v>34.526200000001047</c:v>
                </c:pt>
                <c:pt idx="968">
                  <c:v>34.526300000001051</c:v>
                </c:pt>
                <c:pt idx="969">
                  <c:v>34.526400000001054</c:v>
                </c:pt>
                <c:pt idx="970">
                  <c:v>34.526500000001057</c:v>
                </c:pt>
                <c:pt idx="971">
                  <c:v>34.526600000001061</c:v>
                </c:pt>
                <c:pt idx="972">
                  <c:v>34.526700000001064</c:v>
                </c:pt>
                <c:pt idx="973">
                  <c:v>34.526800000001067</c:v>
                </c:pt>
                <c:pt idx="974">
                  <c:v>34.526900000001071</c:v>
                </c:pt>
                <c:pt idx="975">
                  <c:v>34.527000000001074</c:v>
                </c:pt>
                <c:pt idx="976">
                  <c:v>34.527100000001077</c:v>
                </c:pt>
                <c:pt idx="977">
                  <c:v>34.527200000001081</c:v>
                </c:pt>
                <c:pt idx="978">
                  <c:v>34.527300000001084</c:v>
                </c:pt>
                <c:pt idx="979">
                  <c:v>34.527400000001087</c:v>
                </c:pt>
                <c:pt idx="980">
                  <c:v>34.527500000001091</c:v>
                </c:pt>
                <c:pt idx="981">
                  <c:v>34.527600000001094</c:v>
                </c:pt>
                <c:pt idx="982">
                  <c:v>34.527700000001097</c:v>
                </c:pt>
                <c:pt idx="983">
                  <c:v>34.5278000000011</c:v>
                </c:pt>
                <c:pt idx="984">
                  <c:v>34.527900000001104</c:v>
                </c:pt>
                <c:pt idx="985">
                  <c:v>34.528000000001107</c:v>
                </c:pt>
                <c:pt idx="986">
                  <c:v>34.52810000000111</c:v>
                </c:pt>
                <c:pt idx="987">
                  <c:v>34.528200000001114</c:v>
                </c:pt>
                <c:pt idx="988">
                  <c:v>34.528300000001117</c:v>
                </c:pt>
                <c:pt idx="989">
                  <c:v>34.52840000000112</c:v>
                </c:pt>
                <c:pt idx="990">
                  <c:v>34.528500000001124</c:v>
                </c:pt>
                <c:pt idx="991">
                  <c:v>34.528600000001127</c:v>
                </c:pt>
                <c:pt idx="992">
                  <c:v>34.52870000000113</c:v>
                </c:pt>
                <c:pt idx="993">
                  <c:v>34.528800000001134</c:v>
                </c:pt>
                <c:pt idx="994">
                  <c:v>34.528900000001137</c:v>
                </c:pt>
                <c:pt idx="995">
                  <c:v>34.52900000000114</c:v>
                </c:pt>
                <c:pt idx="996">
                  <c:v>34.529100000001144</c:v>
                </c:pt>
                <c:pt idx="997">
                  <c:v>34.529200000001147</c:v>
                </c:pt>
                <c:pt idx="998">
                  <c:v>34.52930000000115</c:v>
                </c:pt>
                <c:pt idx="999">
                  <c:v>34.529400000001154</c:v>
                </c:pt>
                <c:pt idx="1000">
                  <c:v>34.529500000001157</c:v>
                </c:pt>
              </c:numCache>
            </c:numRef>
          </c:xVal>
          <c:yVal>
            <c:numRef>
              <c:f>Calculs!$K$4:$K$1004</c:f>
              <c:numCache>
                <c:formatCode>0.00</c:formatCode>
                <c:ptCount val="1001"/>
                <c:pt idx="0">
                  <c:v>0</c:v>
                </c:pt>
                <c:pt idx="1">
                  <c:v>0</c:v>
                </c:pt>
                <c:pt idx="2">
                  <c:v>9.5006038703371017E-4</c:v>
                </c:pt>
                <c:pt idx="3">
                  <c:v>4.7513297467753181E-3</c:v>
                </c:pt>
                <c:pt idx="4">
                  <c:v>1.3306762521490743E-2</c:v>
                </c:pt>
                <c:pt idx="5">
                  <c:v>2.8521137522983631E-2</c:v>
                </c:pt>
                <c:pt idx="6">
                  <c:v>5.1819736546057732E-2</c:v>
                </c:pt>
                <c:pt idx="7">
                  <c:v>8.3665883561714532E-2</c:v>
                </c:pt>
                <c:pt idx="8">
                  <c:v>0.12404144231006009</c:v>
                </c:pt>
                <c:pt idx="9">
                  <c:v>0.17292818520297593</c:v>
                </c:pt>
                <c:pt idx="10">
                  <c:v>0.23030779366396986</c:v>
                </c:pt>
                <c:pt idx="11">
                  <c:v>0.29616185847144672</c:v>
                </c:pt>
                <c:pt idx="12">
                  <c:v>0.37047188010537097</c:v>
                </c:pt>
                <c:pt idx="13">
                  <c:v>0.45321926909729321</c:v>
                </c:pt>
                <c:pt idx="14">
                  <c:v>0.54438534638371272</c:v>
                </c:pt>
                <c:pt idx="15">
                  <c:v>0.64395134366274687</c:v>
                </c:pt>
                <c:pt idx="16">
                  <c:v>0.75189840375407924</c:v>
                </c:pt>
                <c:pt idx="17">
                  <c:v>0.86820758096215633</c:v>
                </c:pt>
                <c:pt idx="18">
                  <c:v>0.99285984144260464</c:v>
                </c:pt>
                <c:pt idx="19">
                  <c:v>1.1258360635718376</c:v>
                </c:pt>
                <c:pt idx="20">
                  <c:v>1.2671170383198229</c:v>
                </c:pt>
                <c:pt idx="21">
                  <c:v>1.4166834696259791</c:v>
                </c:pt>
                <c:pt idx="22">
                  <c:v>1.574515974778173</c:v>
                </c:pt>
                <c:pt idx="23">
                  <c:v>1.7405950847947842</c:v>
                </c:pt>
                <c:pt idx="24">
                  <c:v>1.9149012448098093</c:v>
                </c:pt>
                <c:pt idx="25">
                  <c:v>2.0974148144609712</c:v>
                </c:pt>
                <c:pt idx="26">
                  <c:v>2.2881160682808042</c:v>
                </c:pt>
                <c:pt idx="27">
                  <c:v>2.4869851960906821</c:v>
                </c:pt>
                <c:pt idx="28">
                  <c:v>2.6940023033977605</c:v>
                </c:pt>
                <c:pt idx="29">
                  <c:v>2.9091474117947933</c:v>
                </c:pt>
                <c:pt idx="30">
                  <c:v>3.1324004593628021</c:v>
                </c:pt>
                <c:pt idx="31">
                  <c:v>3.3637413010765553</c:v>
                </c:pt>
                <c:pt idx="32">
                  <c:v>3.6031497092128326</c:v>
                </c:pt>
                <c:pt idx="33">
                  <c:v>3.8506053737614359</c:v>
                </c:pt>
                <c:pt idx="34">
                  <c:v>4.1060879028389161</c:v>
                </c:pt>
                <c:pt idx="35">
                  <c:v>4.3695620259540258</c:v>
                </c:pt>
                <c:pt idx="36">
                  <c:v>4.6409919044523926</c:v>
                </c:pt>
                <c:pt idx="37">
                  <c:v>4.9203559349451567</c:v>
                </c:pt>
                <c:pt idx="38">
                  <c:v>5.2076324522415485</c:v>
                </c:pt>
                <c:pt idx="39">
                  <c:v>5.5027997358663843</c:v>
                </c:pt>
                <c:pt idx="40">
                  <c:v>5.8058360093596226</c:v>
                </c:pt>
                <c:pt idx="41">
                  <c:v>6.1167194396633837</c:v>
                </c:pt>
                <c:pt idx="42">
                  <c:v>6.4354281365878911</c:v>
                </c:pt>
                <c:pt idx="43">
                  <c:v>6.7619401523488696</c:v>
                </c:pt>
                <c:pt idx="44">
                  <c:v>7.0962334811697954</c:v>
                </c:pt>
                <c:pt idx="45">
                  <c:v>7.4382860589431976</c:v>
                </c:pt>
                <c:pt idx="46">
                  <c:v>7.7880757629458435</c:v>
                </c:pt>
                <c:pt idx="47">
                  <c:v>8.1455804116032215</c:v>
                </c:pt>
                <c:pt idx="48">
                  <c:v>8.5107777642992399</c:v>
                </c:pt>
                <c:pt idx="49">
                  <c:v>8.8836455212274767</c:v>
                </c:pt>
                <c:pt idx="50">
                  <c:v>9.2641613232807103</c:v>
                </c:pt>
                <c:pt idx="51">
                  <c:v>9.6523052828524705</c:v>
                </c:pt>
                <c:pt idx="52">
                  <c:v>10.048062517617865</c:v>
                </c:pt>
                <c:pt idx="53">
                  <c:v>10.451420623661392</c:v>
                </c:pt>
                <c:pt idx="54">
                  <c:v>10.862367145585276</c:v>
                </c:pt>
                <c:pt idx="55">
                  <c:v>11.280889576348079</c:v>
                </c:pt>
                <c:pt idx="56">
                  <c:v>11.70697535712484</c:v>
                </c:pt>
                <c:pt idx="57">
                  <c:v>12.140611877187403</c:v>
                </c:pt>
                <c:pt idx="58">
                  <c:v>12.581786473803653</c:v>
                </c:pt>
                <c:pt idx="59">
                  <c:v>13.030486432154513</c:v>
                </c:pt>
                <c:pt idx="60">
                  <c:v>13.486698985267664</c:v>
                </c:pt>
                <c:pt idx="61">
                  <c:v>13.950411313967003</c:v>
                </c:pt>
                <c:pt idx="62">
                  <c:v>14.421610546836947</c:v>
                </c:pt>
                <c:pt idx="63">
                  <c:v>14.900283760200766</c:v>
                </c:pt>
                <c:pt idx="64">
                  <c:v>15.386417978112181</c:v>
                </c:pt>
                <c:pt idx="65">
                  <c:v>15.880000172359521</c:v>
                </c:pt>
                <c:pt idx="66">
                  <c:v>16.381017262481791</c:v>
                </c:pt>
                <c:pt idx="67">
                  <c:v>16.889456115796044</c:v>
                </c:pt>
                <c:pt idx="68">
                  <c:v>17.405303547435494</c:v>
                </c:pt>
                <c:pt idx="69">
                  <c:v>17.92854632039786</c:v>
                </c:pt>
                <c:pt idx="70">
                  <c:v>18.459171145603428</c:v>
                </c:pt>
                <c:pt idx="71">
                  <c:v>18.997164681962399</c:v>
                </c:pt>
                <c:pt idx="72">
                  <c:v>19.542513536451104</c:v>
                </c:pt>
                <c:pt idx="73">
                  <c:v>20.095204264196656</c:v>
                </c:pt>
                <c:pt idx="74">
                  <c:v>20.655223368569718</c:v>
                </c:pt>
                <c:pt idx="75">
                  <c:v>21.222557301284986</c:v>
                </c:pt>
                <c:pt idx="76">
                  <c:v>21.797192462509106</c:v>
                </c:pt>
                <c:pt idx="77">
                  <c:v>22.379115200975683</c:v>
                </c:pt>
                <c:pt idx="78">
                  <c:v>22.968311814107128</c:v>
                </c:pt>
                <c:pt idx="79">
                  <c:v>23.564768548143036</c:v>
                </c:pt>
                <c:pt idx="80">
                  <c:v>24.168471598274866</c:v>
                </c:pt>
                <c:pt idx="81">
                  <c:v>24.779407108786678</c:v>
                </c:pt>
                <c:pt idx="82">
                  <c:v>25.397561173201673</c:v>
                </c:pt>
                <c:pt idx="83">
                  <c:v>26.022919834434365</c:v>
                </c:pt>
                <c:pt idx="84">
                  <c:v>26.655469084948141</c:v>
                </c:pt>
                <c:pt idx="85">
                  <c:v>27.295194866918035</c:v>
                </c:pt>
                <c:pt idx="86">
                  <c:v>27.942083072398532</c:v>
                </c:pt>
                <c:pt idx="87">
                  <c:v>28.596119543496222</c:v>
                </c:pt>
                <c:pt idx="88">
                  <c:v>29.257290072547146</c:v>
                </c:pt>
                <c:pt idx="89">
                  <c:v>29.92558040229866</c:v>
                </c:pt>
                <c:pt idx="90">
                  <c:v>30.6009762260957</c:v>
                </c:pt>
                <c:pt idx="91">
                  <c:v>31.283463188071259</c:v>
                </c:pt>
                <c:pt idx="92">
                  <c:v>31.973026883340996</c:v>
                </c:pt>
                <c:pt idx="93">
                  <c:v>32.669652858201786</c:v>
                </c:pt>
                <c:pt idx="94">
                  <c:v>33.373326610334125</c:v>
                </c:pt>
                <c:pt idx="95">
                  <c:v>34.084033589008293</c:v>
                </c:pt>
                <c:pt idx="96">
                  <c:v>34.801759195294075</c:v>
                </c:pt>
                <c:pt idx="97">
                  <c:v>35.526488782274043</c:v>
                </c:pt>
                <c:pt idx="98">
                  <c:v>36.2582076552602</c:v>
                </c:pt>
                <c:pt idx="99">
                  <c:v>36.996901072013948</c:v>
                </c:pt>
                <c:pt idx="100">
                  <c:v>37.742554242969234</c:v>
                </c:pt>
                <c:pt idx="101">
                  <c:v>38.495151168789782</c:v>
                </c:pt>
                <c:pt idx="102">
                  <c:v>39.254673476980166</c:v>
                </c:pt>
                <c:pt idx="103">
                  <c:v>40.021101583774183</c:v>
                </c:pt>
                <c:pt idx="104">
                  <c:v>40.794415857026443</c:v>
                </c:pt>
                <c:pt idx="105">
                  <c:v>41.574596616552512</c:v>
                </c:pt>
                <c:pt idx="106">
                  <c:v>42.36162413447169</c:v>
                </c:pt>
                <c:pt idx="107">
                  <c:v>43.155478635552406</c:v>
                </c:pt>
                <c:pt idx="108">
                  <c:v>43.956140297560047</c:v>
                </c:pt>
                <c:pt idx="109">
                  <c:v>44.763589251607236</c:v>
                </c:pt>
                <c:pt idx="110">
                  <c:v>45.577805582506386</c:v>
                </c:pt>
                <c:pt idx="111">
                  <c:v>46.398769329124505</c:v>
                </c:pt>
                <c:pt idx="112">
                  <c:v>47.226460484740159</c:v>
                </c:pt>
                <c:pt idx="113">
                  <c:v>48.060858997402498</c:v>
                </c:pt>
                <c:pt idx="114">
                  <c:v>48.901944770292317</c:v>
                </c:pt>
                <c:pt idx="115">
                  <c:v>49.749697662085019</c:v>
                </c:pt>
                <c:pt idx="116">
                  <c:v>50.604097487315443</c:v>
                </c:pt>
                <c:pt idx="117">
                  <c:v>51.465124016744504</c:v>
                </c:pt>
                <c:pt idx="118">
                  <c:v>52.332756977727541</c:v>
                </c:pt>
                <c:pt idx="119">
                  <c:v>53.206976054584359</c:v>
                </c:pt>
                <c:pt idx="120">
                  <c:v>54.087760888970827</c:v>
                </c:pt>
                <c:pt idx="121">
                  <c:v>54.975091080252028</c:v>
                </c:pt>
                <c:pt idx="122">
                  <c:v>55.868946185876922</c:v>
                </c:pt>
                <c:pt idx="123">
                  <c:v>56.769305721754371</c:v>
                </c:pt>
                <c:pt idx="124">
                  <c:v>57.676149162630566</c:v>
                </c:pt>
                <c:pt idx="125">
                  <c:v>58.589455942467737</c:v>
                </c:pt>
                <c:pt idx="126">
                  <c:v>59.509205454824126</c:v>
                </c:pt>
                <c:pt idx="127">
                  <c:v>60.435377053235158</c:v>
                </c:pt>
                <c:pt idx="128">
                  <c:v>61.367950051595713</c:v>
                </c:pt>
                <c:pt idx="129">
                  <c:v>62.306903724543574</c:v>
                </c:pt>
                <c:pt idx="130">
                  <c:v>63.252217307843821</c:v>
                </c:pt>
                <c:pt idx="131">
                  <c:v>64.203869998774294</c:v>
                </c:pt>
                <c:pt idx="132">
                  <c:v>65.161840956511938</c:v>
                </c:pt>
                <c:pt idx="133">
                  <c:v>66.126109302520106</c:v>
                </c:pt>
                <c:pt idx="134">
                  <c:v>67.09665412093662</c:v>
                </c:pt>
                <c:pt idx="135">
                  <c:v>68.073454458962743</c:v>
                </c:pt>
                <c:pt idx="136">
                  <c:v>69.056489327252805</c:v>
                </c:pt>
                <c:pt idx="137">
                  <c:v>70.045737700304642</c:v>
                </c:pt>
                <c:pt idx="138">
                  <c:v>71.041178516850607</c:v>
                </c:pt>
                <c:pt idx="139">
                  <c:v>72.042790680249269</c:v>
                </c:pt>
                <c:pt idx="140">
                  <c:v>73.050553058877668</c:v>
                </c:pt>
                <c:pt idx="141">
                  <c:v>74.064444486524138</c:v>
                </c:pt>
                <c:pt idx="142">
                  <c:v>75.084443762781589</c:v>
                </c:pt>
                <c:pt idx="143">
                  <c:v>76.110529653441304</c:v>
                </c:pt>
                <c:pt idx="144">
                  <c:v>77.142680890887092</c:v>
                </c:pt>
                <c:pt idx="145">
                  <c:v>78.180876174489896</c:v>
                </c:pt>
                <c:pt idx="146">
                  <c:v>79.225094171002681</c:v>
                </c:pt>
                <c:pt idx="147">
                  <c:v>80.275313514955684</c:v>
                </c:pt>
                <c:pt idx="148">
                  <c:v>81.331512809051873</c:v>
                </c:pt>
                <c:pt idx="149">
                  <c:v>82.393670624562702</c:v>
                </c:pt>
                <c:pt idx="150">
                  <c:v>83.461765501724003</c:v>
                </c:pt>
                <c:pt idx="151">
                  <c:v>84.535776344598332</c:v>
                </c:pt>
                <c:pt idx="152">
                  <c:v>85.615682816085268</c:v>
                </c:pt>
                <c:pt idx="153">
                  <c:v>86.701464943868089</c:v>
                </c:pt>
                <c:pt idx="154">
                  <c:v>87.793102726196011</c:v>
                </c:pt>
                <c:pt idx="155">
                  <c:v>88.890576132247318</c:v>
                </c:pt>
                <c:pt idx="156">
                  <c:v>89.99386510249262</c:v>
                </c:pt>
                <c:pt idx="157">
                  <c:v>91.102949549058181</c:v>
                </c:pt>
                <c:pt idx="158">
                  <c:v>92.217809356089361</c:v>
                </c:pt>
                <c:pt idx="159">
                  <c:v>93.338424380114077</c:v>
                </c:pt>
                <c:pt idx="160">
                  <c:v>94.464774450406324</c:v>
                </c:pt>
                <c:pt idx="161">
                  <c:v>95.596839369349581</c:v>
                </c:pt>
                <c:pt idx="162">
                  <c:v>96.73459891280028</c:v>
                </c:pt>
                <c:pt idx="163">
                  <c:v>97.878032830451161</c:v>
                </c:pt>
                <c:pt idx="164">
                  <c:v>99.027120846194521</c:v>
                </c:pt>
                <c:pt idx="165">
                  <c:v>100.18184265848535</c:v>
                </c:pt>
                <c:pt idx="166">
                  <c:v>101.34217794070432</c:v>
                </c:pt>
                <c:pt idx="167">
                  <c:v>102.50810634152056</c:v>
                </c:pt>
                <c:pt idx="168">
                  <c:v>103.67960748525431</c:v>
                </c:pt>
                <c:pt idx="169">
                  <c:v>104.85666097223925</c:v>
                </c:pt>
                <c:pt idx="170">
                  <c:v>106.03924637918463</c:v>
                </c:pt>
                <c:pt idx="171">
                  <c:v>107.22734325953707</c:v>
                </c:pt>
                <c:pt idx="172">
                  <c:v>108.42093114384211</c:v>
                </c:pt>
                <c:pt idx="173">
                  <c:v>109.61998954010544</c:v>
                </c:pt>
                <c:pt idx="174">
                  <c:v>110.82449793415365</c:v>
                </c:pt>
                <c:pt idx="175">
                  <c:v>112.03443578999479</c:v>
                </c:pt>
                <c:pt idx="176">
                  <c:v>113.24978255017832</c:v>
                </c:pt>
                <c:pt idx="177">
                  <c:v>114.47051763615481</c:v>
                </c:pt>
                <c:pt idx="178">
                  <c:v>115.69662044863509</c:v>
                </c:pt>
                <c:pt idx="179">
                  <c:v>116.92807036794893</c:v>
                </c:pt>
                <c:pt idx="180">
                  <c:v>118.16484675440333</c:v>
                </c:pt>
                <c:pt idx="181">
                  <c:v>119.40692894864007</c:v>
                </c:pt>
                <c:pt idx="182">
                  <c:v>120.65429627199298</c:v>
                </c:pt>
                <c:pt idx="183">
                  <c:v>121.90692802684443</c:v>
                </c:pt>
                <c:pt idx="184">
                  <c:v>123.16480349698138</c:v>
                </c:pt>
                <c:pt idx="185">
                  <c:v>124.42790194795076</c:v>
                </c:pt>
                <c:pt idx="186">
                  <c:v>125.69620262741419</c:v>
                </c:pt>
                <c:pt idx="187">
                  <c:v>126.96968476550218</c:v>
                </c:pt>
                <c:pt idx="188">
                  <c:v>128.24832757516745</c:v>
                </c:pt>
                <c:pt idx="189">
                  <c:v>129.53211025253776</c:v>
                </c:pt>
                <c:pt idx="190">
                  <c:v>130.82101197726794</c:v>
                </c:pt>
                <c:pt idx="191">
                  <c:v>132.11501191289122</c:v>
                </c:pt>
                <c:pt idx="192">
                  <c:v>133.41408920716972</c:v>
                </c:pt>
                <c:pt idx="193">
                  <c:v>134.71822299244428</c:v>
                </c:pt>
                <c:pt idx="194">
                  <c:v>136.02739238598349</c:v>
                </c:pt>
                <c:pt idx="195">
                  <c:v>137.34157649033182</c:v>
                </c:pt>
                <c:pt idx="196">
                  <c:v>138.66075439365704</c:v>
                </c:pt>
                <c:pt idx="197">
                  <c:v>139.98490517009671</c:v>
                </c:pt>
                <c:pt idx="198">
                  <c:v>141.31400788010382</c:v>
                </c:pt>
                <c:pt idx="199">
                  <c:v>142.64804157079158</c:v>
                </c:pt>
                <c:pt idx="200">
                  <c:v>143.9869852762773</c:v>
                </c:pt>
                <c:pt idx="201">
                  <c:v>145.3308180180253</c:v>
                </c:pt>
                <c:pt idx="202">
                  <c:v>146.67951880518902</c:v>
                </c:pt>
                <c:pt idx="203">
                  <c:v>148.03306663495201</c:v>
                </c:pt>
                <c:pt idx="204">
                  <c:v>149.39144049286799</c:v>
                </c:pt>
                <c:pt idx="205">
                  <c:v>150.75461935320007</c:v>
                </c:pt>
                <c:pt idx="206">
                  <c:v>152.12258217925876</c:v>
                </c:pt>
                <c:pt idx="207">
                  <c:v>153.49530792373912</c:v>
                </c:pt>
                <c:pt idx="208">
                  <c:v>154.87277552905678</c:v>
                </c:pt>
                <c:pt idx="209">
                  <c:v>156.25496392768292</c:v>
                </c:pt>
                <c:pt idx="210">
                  <c:v>157.64185204247826</c:v>
                </c:pt>
                <c:pt idx="211">
                  <c:v>159.03341878702585</c:v>
                </c:pt>
                <c:pt idx="212">
                  <c:v>160.42964306596289</c:v>
                </c:pt>
                <c:pt idx="213">
                  <c:v>161.83050377531129</c:v>
                </c:pt>
                <c:pt idx="214">
                  <c:v>163.23597980280721</c:v>
                </c:pt>
                <c:pt idx="215">
                  <c:v>164.6460500282295</c:v>
                </c:pt>
                <c:pt idx="216">
                  <c:v>166.06069332372678</c:v>
                </c:pt>
                <c:pt idx="217">
                  <c:v>167.47988855414363</c:v>
                </c:pt>
                <c:pt idx="218">
                  <c:v>168.90361457734531</c:v>
                </c:pt>
                <c:pt idx="219">
                  <c:v>170.33185024454153</c:v>
                </c:pt>
                <c:pt idx="220">
                  <c:v>171.76457440060881</c:v>
                </c:pt>
                <c:pt idx="221">
                  <c:v>173.20176588441171</c:v>
                </c:pt>
                <c:pt idx="222">
                  <c:v>174.64340352912291</c:v>
                </c:pt>
                <c:pt idx="223">
                  <c:v>176.08946616254178</c:v>
                </c:pt>
                <c:pt idx="224">
                  <c:v>177.539932607412</c:v>
                </c:pt>
                <c:pt idx="225">
                  <c:v>178.99478168173761</c:v>
                </c:pt>
                <c:pt idx="226">
                  <c:v>180.45399219909802</c:v>
                </c:pt>
                <c:pt idx="227">
                  <c:v>181.91754296896156</c:v>
                </c:pt>
                <c:pt idx="228">
                  <c:v>183.38541279699771</c:v>
                </c:pt>
                <c:pt idx="229">
                  <c:v>184.85758048538816</c:v>
                </c:pt>
                <c:pt idx="230">
                  <c:v>186.33402483313637</c:v>
                </c:pt>
                <c:pt idx="231">
                  <c:v>187.81472463637581</c:v>
                </c:pt>
                <c:pt idx="232">
                  <c:v>189.29965868867697</c:v>
                </c:pt>
                <c:pt idx="233">
                  <c:v>190.78880578135281</c:v>
                </c:pt>
                <c:pt idx="234">
                  <c:v>192.28214470376292</c:v>
                </c:pt>
                <c:pt idx="235">
                  <c:v>193.77965424361639</c:v>
                </c:pt>
                <c:pt idx="236">
                  <c:v>195.28131318727307</c:v>
                </c:pt>
                <c:pt idx="237">
                  <c:v>196.78710032004358</c:v>
                </c:pt>
                <c:pt idx="238">
                  <c:v>198.2969944264878</c:v>
                </c:pt>
                <c:pt idx="239">
                  <c:v>199.81097429071201</c:v>
                </c:pt>
                <c:pt idx="240">
                  <c:v>201.32901869666455</c:v>
                </c:pt>
                <c:pt idx="241">
                  <c:v>202.85110642842997</c:v>
                </c:pt>
                <c:pt idx="242">
                  <c:v>204.37721627052184</c:v>
                </c:pt>
                <c:pt idx="243">
                  <c:v>205.90732700817401</c:v>
                </c:pt>
                <c:pt idx="244">
                  <c:v>207.4414174276304</c:v>
                </c:pt>
                <c:pt idx="245">
                  <c:v>208.97946631643327</c:v>
                </c:pt>
                <c:pt idx="246">
                  <c:v>210.52145246371015</c:v>
                </c:pt>
                <c:pt idx="247">
                  <c:v>212.06735466045902</c:v>
                </c:pt>
                <c:pt idx="248">
                  <c:v>213.61715169983222</c:v>
                </c:pt>
                <c:pt idx="249">
                  <c:v>215.17082237741863</c:v>
                </c:pt>
                <c:pt idx="250">
                  <c:v>216.72834549152449</c:v>
                </c:pt>
                <c:pt idx="251">
                  <c:v>218.2896981507088</c:v>
                </c:pt>
                <c:pt idx="252">
                  <c:v>219.85485408202092</c:v>
                </c:pt>
                <c:pt idx="253">
                  <c:v>221.42378532639131</c:v>
                </c:pt>
                <c:pt idx="254">
                  <c:v>222.99646393337181</c:v>
                </c:pt>
                <c:pt idx="255">
                  <c:v>224.57286196151841</c:v>
                </c:pt>
                <c:pt idx="256">
                  <c:v>226.15295147877106</c:v>
                </c:pt>
                <c:pt idx="257">
                  <c:v>227.73670456283105</c:v>
                </c:pt>
                <c:pt idx="258">
                  <c:v>229.3240933015355</c:v>
                </c:pt>
                <c:pt idx="259">
                  <c:v>230.91508979322916</c:v>
                </c:pt>
                <c:pt idx="260">
                  <c:v>232.50966614713349</c:v>
                </c:pt>
                <c:pt idx="261">
                  <c:v>234.10779448371306</c:v>
                </c:pt>
                <c:pt idx="262">
                  <c:v>235.70944693503913</c:v>
                </c:pt>
                <c:pt idx="263">
                  <c:v>237.31459564515046</c:v>
                </c:pt>
                <c:pt idx="264">
                  <c:v>238.92321277041154</c:v>
                </c:pt>
                <c:pt idx="265">
                  <c:v>240.53527047986779</c:v>
                </c:pt>
                <c:pt idx="266">
                  <c:v>242.15074095559822</c:v>
                </c:pt>
                <c:pt idx="267">
                  <c:v>243.7695963930652</c:v>
                </c:pt>
                <c:pt idx="268">
                  <c:v>245.39180900146147</c:v>
                </c:pt>
                <c:pt idx="269">
                  <c:v>247.01735100405438</c:v>
                </c:pt>
                <c:pt idx="270">
                  <c:v>248.64619463852736</c:v>
                </c:pt>
                <c:pt idx="271">
                  <c:v>250.27831215731854</c:v>
                </c:pt>
                <c:pt idx="272">
                  <c:v>251.91367582795661</c:v>
                </c:pt>
                <c:pt idx="273">
                  <c:v>253.55225793339386</c:v>
                </c:pt>
                <c:pt idx="274">
                  <c:v>255.1940307723365</c:v>
                </c:pt>
                <c:pt idx="275">
                  <c:v>256.83896665957201</c:v>
                </c:pt>
                <c:pt idx="276">
                  <c:v>258.48703792629374</c:v>
                </c:pt>
                <c:pt idx="277">
                  <c:v>260.13821692042291</c:v>
                </c:pt>
                <c:pt idx="278">
                  <c:v>261.79247600692736</c:v>
                </c:pt>
                <c:pt idx="279">
                  <c:v>263.44978756813799</c:v>
                </c:pt>
                <c:pt idx="280">
                  <c:v>265.11012400406184</c:v>
                </c:pt>
                <c:pt idx="281">
                  <c:v>266.77345773269286</c:v>
                </c:pt>
                <c:pt idx="282">
                  <c:v>268.43976119031947</c:v>
                </c:pt>
                <c:pt idx="283">
                  <c:v>270.10900683182956</c:v>
                </c:pt>
                <c:pt idx="284">
                  <c:v>271.78116713101241</c:v>
                </c:pt>
                <c:pt idx="285">
                  <c:v>273.4562145808581</c:v>
                </c:pt>
                <c:pt idx="286">
                  <c:v>275.13412169385384</c:v>
                </c:pt>
                <c:pt idx="287">
                  <c:v>276.81486100227744</c:v>
                </c:pt>
                <c:pt idx="288">
                  <c:v>278.49840505848823</c:v>
                </c:pt>
                <c:pt idx="289">
                  <c:v>280.18472643521488</c:v>
                </c:pt>
                <c:pt idx="290">
                  <c:v>281.87379772584057</c:v>
                </c:pt>
                <c:pt idx="291">
                  <c:v>283.56559154468528</c:v>
                </c:pt>
                <c:pt idx="292">
                  <c:v>285.26008052728508</c:v>
                </c:pt>
                <c:pt idx="293">
                  <c:v>286.95723733066899</c:v>
                </c:pt>
                <c:pt idx="294">
                  <c:v>288.65703463363258</c:v>
                </c:pt>
                <c:pt idx="295">
                  <c:v>290.35944513700917</c:v>
                </c:pt>
                <c:pt idx="296">
                  <c:v>292.06444156393781</c:v>
                </c:pt>
                <c:pt idx="297">
                  <c:v>293.77199666012865</c:v>
                </c:pt>
                <c:pt idx="298">
                  <c:v>295.48206465916502</c:v>
                </c:pt>
                <c:pt idx="299">
                  <c:v>297.19456276284257</c:v>
                </c:pt>
                <c:pt idx="300">
                  <c:v>298.90938971509615</c:v>
                </c:pt>
                <c:pt idx="301">
                  <c:v>300.62644436177851</c:v>
                </c:pt>
                <c:pt idx="302">
                  <c:v>302.34562565268487</c:v>
                </c:pt>
                <c:pt idx="303">
                  <c:v>304.06683264354285</c:v>
                </c:pt>
                <c:pt idx="304">
                  <c:v>305.78996449796796</c:v>
                </c:pt>
                <c:pt idx="305">
                  <c:v>307.51492048938434</c:v>
                </c:pt>
                <c:pt idx="306">
                  <c:v>309.24160000291113</c:v>
                </c:pt>
                <c:pt idx="307">
                  <c:v>310.96990253721435</c:v>
                </c:pt>
                <c:pt idx="308">
                  <c:v>312.69972770632432</c:v>
                </c:pt>
                <c:pt idx="309">
                  <c:v>314.43097524141871</c:v>
                </c:pt>
                <c:pt idx="310">
                  <c:v>316.16354499257153</c:v>
                </c:pt>
                <c:pt idx="311">
                  <c:v>317.89733693046747</c:v>
                </c:pt>
                <c:pt idx="312">
                  <c:v>319.6322511480825</c:v>
                </c:pt>
                <c:pt idx="313">
                  <c:v>321.36818786233033</c:v>
                </c:pt>
                <c:pt idx="314">
                  <c:v>323.10504741567462</c:v>
                </c:pt>
                <c:pt idx="315">
                  <c:v>324.8427302777078</c:v>
                </c:pt>
                <c:pt idx="316">
                  <c:v>326.58113704669563</c:v>
                </c:pt>
                <c:pt idx="317">
                  <c:v>328.32016845108842</c:v>
                </c:pt>
                <c:pt idx="318">
                  <c:v>330.05972535099846</c:v>
                </c:pt>
                <c:pt idx="319">
                  <c:v>331.79970873964413</c:v>
                </c:pt>
                <c:pt idx="320">
                  <c:v>333.54001974476068</c:v>
                </c:pt>
                <c:pt idx="321">
                  <c:v>335.28056699322991</c:v>
                </c:pt>
                <c:pt idx="322">
                  <c:v>337.02127396597331</c:v>
                </c:pt>
                <c:pt idx="323">
                  <c:v>338.76207161492573</c:v>
                </c:pt>
                <c:pt idx="324">
                  <c:v>340.50289098933871</c:v>
                </c:pt>
                <c:pt idx="325">
                  <c:v>342.24366323635314</c:v>
                </c:pt>
                <c:pt idx="326">
                  <c:v>343.98431960155625</c:v>
                </c:pt>
                <c:pt idx="327">
                  <c:v>345.72479142952261</c:v>
                </c:pt>
                <c:pt idx="328">
                  <c:v>347.46501016433916</c:v>
                </c:pt>
                <c:pt idx="329">
                  <c:v>349.20490735011487</c:v>
                </c:pt>
                <c:pt idx="330">
                  <c:v>350.94441463147473</c:v>
                </c:pt>
                <c:pt idx="331">
                  <c:v>352.6834637540382</c:v>
                </c:pt>
                <c:pt idx="332">
                  <c:v>354.42198656488205</c:v>
                </c:pt>
                <c:pt idx="333">
                  <c:v>356.15991501298817</c:v>
                </c:pt>
                <c:pt idx="334">
                  <c:v>357.8971811496761</c:v>
                </c:pt>
                <c:pt idx="335">
                  <c:v>359.63371712902011</c:v>
                </c:pt>
                <c:pt idx="336">
                  <c:v>361.36945520825162</c:v>
                </c:pt>
                <c:pt idx="337">
                  <c:v>363.1043277481462</c:v>
                </c:pt>
                <c:pt idx="338">
                  <c:v>364.83826721339619</c:v>
                </c:pt>
                <c:pt idx="339">
                  <c:v>366.571206172968</c:v>
                </c:pt>
                <c:pt idx="340">
                  <c:v>368.3030773004453</c:v>
                </c:pt>
                <c:pt idx="341">
                  <c:v>370.03381337435701</c:v>
                </c:pt>
                <c:pt idx="342">
                  <c:v>371.76334727849121</c:v>
                </c:pt>
                <c:pt idx="343">
                  <c:v>373.49161200219442</c:v>
                </c:pt>
                <c:pt idx="344">
                  <c:v>375.21854064065678</c:v>
                </c:pt>
                <c:pt idx="345">
                  <c:v>376.9440663951828</c:v>
                </c:pt>
                <c:pt idx="346">
                  <c:v>378.66812257344804</c:v>
                </c:pt>
                <c:pt idx="347">
                  <c:v>380.39064258974184</c:v>
                </c:pt>
                <c:pt idx="348">
                  <c:v>382.11156075842757</c:v>
                </c:pt>
                <c:pt idx="349">
                  <c:v>383.83081308606091</c:v>
                </c:pt>
                <c:pt idx="350">
                  <c:v>385.54833647568637</c:v>
                </c:pt>
                <c:pt idx="351">
                  <c:v>387.26406793242887</c:v>
                </c:pt>
                <c:pt idx="352">
                  <c:v>388.97794456363061</c:v>
                </c:pt>
                <c:pt idx="353">
                  <c:v>390.68990357897536</c:v>
                </c:pt>
                <c:pt idx="354">
                  <c:v>392.39988229060094</c:v>
                </c:pt>
                <c:pt idx="355">
                  <c:v>394.1078181132001</c:v>
                </c:pt>
                <c:pt idx="356">
                  <c:v>395.81364856410914</c:v>
                </c:pt>
                <c:pt idx="357">
                  <c:v>397.51731126338524</c:v>
                </c:pt>
                <c:pt idx="358">
                  <c:v>399.21874393387179</c:v>
                </c:pt>
                <c:pt idx="359">
                  <c:v>400.91788440125254</c:v>
                </c:pt>
                <c:pt idx="360">
                  <c:v>402.61468708421341</c:v>
                </c:pt>
                <c:pt idx="361">
                  <c:v>404.30913945497178</c:v>
                </c:pt>
                <c:pt idx="362">
                  <c:v>406.00124549111956</c:v>
                </c:pt>
                <c:pt idx="363">
                  <c:v>407.69100915710271</c:v>
                </c:pt>
                <c:pt idx="364">
                  <c:v>409.37843440427815</c:v>
                </c:pt>
                <c:pt idx="365">
                  <c:v>411.06352517096997</c:v>
                </c:pt>
                <c:pt idx="366">
                  <c:v>412.74628538252563</c:v>
                </c:pt>
                <c:pt idx="367">
                  <c:v>414.4267189513717</c:v>
                </c:pt>
                <c:pt idx="368">
                  <c:v>416.10482977706931</c:v>
                </c:pt>
                <c:pt idx="369">
                  <c:v>417.78062174636943</c:v>
                </c:pt>
                <c:pt idx="370">
                  <c:v>419.45409873326759</c:v>
                </c:pt>
                <c:pt idx="371">
                  <c:v>421.12526459905848</c:v>
                </c:pt>
                <c:pt idx="372">
                  <c:v>422.79412319239043</c:v>
                </c:pt>
                <c:pt idx="373">
                  <c:v>424.4606783493191</c:v>
                </c:pt>
                <c:pt idx="374">
                  <c:v>426.12493389336134</c:v>
                </c:pt>
                <c:pt idx="375">
                  <c:v>427.78689363554861</c:v>
                </c:pt>
                <c:pt idx="376">
                  <c:v>429.44656137447998</c:v>
                </c:pt>
                <c:pt idx="377">
                  <c:v>431.10394089637504</c:v>
                </c:pt>
                <c:pt idx="378">
                  <c:v>432.75903597512638</c:v>
                </c:pt>
                <c:pt idx="379">
                  <c:v>434.41185037235192</c:v>
                </c:pt>
                <c:pt idx="380">
                  <c:v>436.06238783744686</c:v>
                </c:pt>
                <c:pt idx="381">
                  <c:v>437.71065210763533</c:v>
                </c:pt>
                <c:pt idx="382">
                  <c:v>439.35664690802184</c:v>
                </c:pt>
                <c:pt idx="383">
                  <c:v>441.00037595164247</c:v>
                </c:pt>
                <c:pt idx="384">
                  <c:v>442.64184293951558</c:v>
                </c:pt>
                <c:pt idx="385">
                  <c:v>444.28105156069267</c:v>
                </c:pt>
                <c:pt idx="386">
                  <c:v>445.9180054923084</c:v>
                </c:pt>
                <c:pt idx="387">
                  <c:v>447.55270839963089</c:v>
                </c:pt>
                <c:pt idx="388">
                  <c:v>449.18516393611139</c:v>
                </c:pt>
                <c:pt idx="389">
                  <c:v>450.81537574343383</c:v>
                </c:pt>
                <c:pt idx="390">
                  <c:v>452.44334745156408</c:v>
                </c:pt>
                <c:pt idx="391">
                  <c:v>454.06908267879896</c:v>
                </c:pt>
                <c:pt idx="392">
                  <c:v>455.69258503181499</c:v>
                </c:pt>
                <c:pt idx="393">
                  <c:v>457.31385810571675</c:v>
                </c:pt>
                <c:pt idx="394">
                  <c:v>458.93290548408532</c:v>
                </c:pt>
                <c:pt idx="395">
                  <c:v>460.54973073902602</c:v>
                </c:pt>
                <c:pt idx="396">
                  <c:v>462.16433743121632</c:v>
                </c:pt>
                <c:pt idx="397">
                  <c:v>463.77672910995318</c:v>
                </c:pt>
                <c:pt idx="398">
                  <c:v>465.38690931320019</c:v>
                </c:pt>
                <c:pt idx="399">
                  <c:v>466.99488156763482</c:v>
                </c:pt>
                <c:pt idx="400">
                  <c:v>468.60064938869476</c:v>
                </c:pt>
                <c:pt idx="401">
                  <c:v>484.5373552169861</c:v>
                </c:pt>
                <c:pt idx="402">
                  <c:v>500.25587373820281</c:v>
                </c:pt>
                <c:pt idx="403">
                  <c:v>515.75961202958024</c:v>
                </c:pt>
                <c:pt idx="404">
                  <c:v>531.05187081853285</c:v>
                </c:pt>
                <c:pt idx="405">
                  <c:v>546.13584874629419</c:v>
                </c:pt>
                <c:pt idx="406">
                  <c:v>561.01464641565417</c:v>
                </c:pt>
                <c:pt idx="407">
                  <c:v>575.69127023581461</c:v>
                </c:pt>
                <c:pt idx="408">
                  <c:v>590.16863607647304</c:v>
                </c:pt>
                <c:pt idx="409">
                  <c:v>604.44957274240414</c:v>
                </c:pt>
                <c:pt idx="410">
                  <c:v>618.53682527903663</c:v>
                </c:pt>
                <c:pt idx="411">
                  <c:v>632.43305811880964</c:v>
                </c:pt>
                <c:pt idx="412">
                  <c:v>646.14085807743413</c:v>
                </c:pt>
                <c:pt idx="413">
                  <c:v>659.66273720857907</c:v>
                </c:pt>
                <c:pt idx="414">
                  <c:v>673.00113552493804</c:v>
                </c:pt>
                <c:pt idx="415">
                  <c:v>686.15842359311364</c:v>
                </c:pt>
                <c:pt idx="416">
                  <c:v>699.13690500927601</c:v>
                </c:pt>
                <c:pt idx="417">
                  <c:v>711.93881876210423</c:v>
                </c:pt>
                <c:pt idx="418">
                  <c:v>724.56634148910859</c:v>
                </c:pt>
                <c:pt idx="419">
                  <c:v>737.02158963204602</c:v>
                </c:pt>
                <c:pt idx="420">
                  <c:v>749.30662149678597</c:v>
                </c:pt>
                <c:pt idx="421">
                  <c:v>761.42343922265263</c:v>
                </c:pt>
                <c:pt idx="422">
                  <c:v>773.37399066596174</c:v>
                </c:pt>
                <c:pt idx="423">
                  <c:v>785.16017120218453</c:v>
                </c:pt>
                <c:pt idx="424">
                  <c:v>796.78382545090335</c:v>
                </c:pt>
                <c:pt idx="425">
                  <c:v>808.24674892747692</c:v>
                </c:pt>
                <c:pt idx="426">
                  <c:v>819.55068962510074</c:v>
                </c:pt>
                <c:pt idx="427">
                  <c:v>830.69734953073157</c:v>
                </c:pt>
                <c:pt idx="428">
                  <c:v>841.68838607814541</c:v>
                </c:pt>
                <c:pt idx="429">
                  <c:v>852.5254135412074</c:v>
                </c:pt>
                <c:pt idx="430">
                  <c:v>863.21000437025816</c:v>
                </c:pt>
                <c:pt idx="431">
                  <c:v>873.74369047435675</c:v>
                </c:pt>
                <c:pt idx="432">
                  <c:v>884.12796445196409</c:v>
                </c:pt>
                <c:pt idx="433">
                  <c:v>894.36428077250957</c:v>
                </c:pt>
                <c:pt idx="434">
                  <c:v>904.4540569111474</c:v>
                </c:pt>
                <c:pt idx="435">
                  <c:v>914.39867443888159</c:v>
                </c:pt>
                <c:pt idx="436">
                  <c:v>924.19948007012295</c:v>
                </c:pt>
                <c:pt idx="437">
                  <c:v>933.85778666962688</c:v>
                </c:pt>
                <c:pt idx="438">
                  <c:v>943.37487422065897</c:v>
                </c:pt>
                <c:pt idx="439">
                  <c:v>952.75199075613625</c:v>
                </c:pt>
                <c:pt idx="440">
                  <c:v>961.99035325439979</c:v>
                </c:pt>
                <c:pt idx="441">
                  <c:v>971.09114850118908</c:v>
                </c:pt>
                <c:pt idx="442">
                  <c:v>980.0555339193055</c:v>
                </c:pt>
                <c:pt idx="443">
                  <c:v>988.88463836737697</c:v>
                </c:pt>
                <c:pt idx="444">
                  <c:v>997.57956290906418</c:v>
                </c:pt>
                <c:pt idx="445">
                  <c:v>1006.1413815539796</c:v>
                </c:pt>
                <c:pt idx="446">
                  <c:v>1014.5711419715279</c:v>
                </c:pt>
                <c:pt idx="447">
                  <c:v>1022.8698661788163</c:v>
                </c:pt>
                <c:pt idx="448">
                  <c:v>1031.0385512037253</c:v>
                </c:pt>
                <c:pt idx="449">
                  <c:v>1039.07816972418</c:v>
                </c:pt>
                <c:pt idx="450">
                  <c:v>1046.9896706846073</c:v>
                </c:pt>
                <c:pt idx="451">
                  <c:v>1054.7739798905216</c:v>
                </c:pt>
                <c:pt idx="452">
                  <c:v>1062.4320005821337</c:v>
                </c:pt>
                <c:pt idx="453">
                  <c:v>1069.9646139878364</c:v>
                </c:pt>
                <c:pt idx="454">
                  <c:v>1077.3726798583805</c:v>
                </c:pt>
                <c:pt idx="455">
                  <c:v>1084.657036982517</c:v>
                </c:pt>
                <c:pt idx="456">
                  <c:v>1091.8185036848474</c:v>
                </c:pt>
                <c:pt idx="457">
                  <c:v>1098.857878306588</c:v>
                </c:pt>
                <c:pt idx="458">
                  <c:v>1105.7759396699232</c:v>
                </c:pt>
                <c:pt idx="459">
                  <c:v>1112.573447526597</c:v>
                </c:pt>
                <c:pt idx="460">
                  <c:v>1119.251142991357</c:v>
                </c:pt>
                <c:pt idx="461">
                  <c:v>1125.8097489608454</c:v>
                </c:pt>
                <c:pt idx="462">
                  <c:v>1132.2499705185012</c:v>
                </c:pt>
                <c:pt idx="463">
                  <c:v>1138.5724953260212</c:v>
                </c:pt>
                <c:pt idx="464">
                  <c:v>1144.7779940018963</c:v>
                </c:pt>
                <c:pt idx="465">
                  <c:v>1150.8671204875293</c:v>
                </c:pt>
                <c:pt idx="466">
                  <c:v>1156.8405124014125</c:v>
                </c:pt>
                <c:pt idx="467">
                  <c:v>1162.6987913818325</c:v>
                </c:pt>
                <c:pt idx="468">
                  <c:v>1168.4425634185473</c:v>
                </c:pt>
                <c:pt idx="469">
                  <c:v>1174.0724191738689</c:v>
                </c:pt>
                <c:pt idx="470">
                  <c:v>1179.5889342935711</c:v>
                </c:pt>
                <c:pt idx="471">
                  <c:v>1184.9926697080248</c:v>
                </c:pt>
                <c:pt idx="472">
                  <c:v>1190.2841719239559</c:v>
                </c:pt>
                <c:pt idx="473">
                  <c:v>1195.4639733072095</c:v>
                </c:pt>
                <c:pt idx="474">
                  <c:v>1200.5325923568921</c:v>
                </c:pt>
                <c:pt idx="475">
                  <c:v>1205.4905339712577</c:v>
                </c:pt>
                <c:pt idx="476">
                  <c:v>1210.3382897056972</c:v>
                </c:pt>
                <c:pt idx="477">
                  <c:v>1215.0763380231829</c:v>
                </c:pt>
                <c:pt idx="478">
                  <c:v>1219.7051445375166</c:v>
                </c:pt>
                <c:pt idx="479">
                  <c:v>1224.2251622497281</c:v>
                </c:pt>
                <c:pt idx="480">
                  <c:v>1228.6368317779668</c:v>
                </c:pt>
                <c:pt idx="481">
                  <c:v>1232.9405815812306</c:v>
                </c:pt>
                <c:pt idx="482">
                  <c:v>1237.1368281772795</c:v>
                </c:pt>
                <c:pt idx="483">
                  <c:v>1241.2259763550812</c:v>
                </c:pt>
                <c:pt idx="484">
                  <c:v>1245.2084193821431</c:v>
                </c:pt>
                <c:pt idx="485">
                  <c:v>1249.084539207093</c:v>
                </c:pt>
                <c:pt idx="486">
                  <c:v>1252.8547066578781</c:v>
                </c:pt>
                <c:pt idx="487">
                  <c:v>1256.5192816359636</c:v>
                </c:pt>
                <c:pt idx="488">
                  <c:v>1260.0786133069264</c:v>
                </c:pt>
                <c:pt idx="489">
                  <c:v>1263.5330402878558</c:v>
                </c:pt>
                <c:pt idx="490">
                  <c:v>1266.8828908319911</c:v>
                </c:pt>
                <c:pt idx="491">
                  <c:v>1270.1284830110469</c:v>
                </c:pt>
                <c:pt idx="492">
                  <c:v>1273.2701248957037</c:v>
                </c:pt>
                <c:pt idx="493">
                  <c:v>1276.3081147347671</c:v>
                </c:pt>
                <c:pt idx="494">
                  <c:v>1279.2427411335311</c:v>
                </c:pt>
                <c:pt idx="495">
                  <c:v>1282.0742832319133</c:v>
                </c:pt>
                <c:pt idx="496">
                  <c:v>1284.8030108829682</c:v>
                </c:pt>
                <c:pt idx="497">
                  <c:v>1287.4291848324269</c:v>
                </c:pt>
                <c:pt idx="498">
                  <c:v>1289.9530568999501</c:v>
                </c:pt>
                <c:pt idx="499">
                  <c:v>1292.3748701628324</c:v>
                </c:pt>
                <c:pt idx="500">
                  <c:v>1294.6948591429405</c:v>
                </c:pt>
                <c:pt idx="501">
                  <c:v>1296.9132499977168</c:v>
                </c:pt>
                <c:pt idx="502">
                  <c:v>1299.0302607161311</c:v>
                </c:pt>
                <c:pt idx="503">
                  <c:v>1301.0461013205079</c:v>
                </c:pt>
                <c:pt idx="504">
                  <c:v>1302.9609740752041</c:v>
                </c:pt>
                <c:pt idx="505">
                  <c:v>1304.7750737031483</c:v>
                </c:pt>
                <c:pt idx="506">
                  <c:v>1306.4885876112862</c:v>
                </c:pt>
                <c:pt idx="507">
                  <c:v>1308.1016961259925</c:v>
                </c:pt>
                <c:pt idx="508">
                  <c:v>1309.6145727395192</c:v>
                </c:pt>
                <c:pt idx="509">
                  <c:v>1311.0273843685288</c:v>
                </c:pt>
                <c:pt idx="510">
                  <c:v>1312.3402916257264</c:v>
                </c:pt>
                <c:pt idx="511">
                  <c:v>1313.553449105535</c:v>
                </c:pt>
                <c:pt idx="512">
                  <c:v>1314.6670056846576</c:v>
                </c:pt>
                <c:pt idx="513">
                  <c:v>1315.6811048382331</c:v>
                </c:pt>
                <c:pt idx="514">
                  <c:v>1316.5958849721112</c:v>
                </c:pt>
                <c:pt idx="515">
                  <c:v>1317.4114797715572</c:v>
                </c:pt>
                <c:pt idx="516">
                  <c:v>1318.1280185664259</c:v>
                </c:pt>
                <c:pt idx="517">
                  <c:v>1318.7456267125519</c:v>
                </c:pt>
                <c:pt idx="518">
                  <c:v>1319.2644259887579</c:v>
                </c:pt>
                <c:pt idx="519">
                  <c:v>1319.6845350085255</c:v>
                </c:pt>
                <c:pt idx="520">
                  <c:v>1320.0060696449966</c:v>
                </c:pt>
                <c:pt idx="521">
                  <c:v>1320.2291434675931</c:v>
                </c:pt>
                <c:pt idx="522">
                  <c:v>1320.353868188186</c:v>
                </c:pt>
                <c:pt idx="523">
                  <c:v>1320.3803541144161</c:v>
                </c:pt>
                <c:pt idx="524">
                  <c:v>1320.3087106074956</c:v>
                </c:pt>
                <c:pt idx="525">
                  <c:v>1320.1390465416036</c:v>
                </c:pt>
                <c:pt idx="526">
                  <c:v>1319.8714707618672</c:v>
                </c:pt>
                <c:pt idx="527">
                  <c:v>1319.5060925378662</c:v>
                </c:pt>
                <c:pt idx="528">
                  <c:v>1319.0430220096478</c:v>
                </c:pt>
                <c:pt idx="529">
                  <c:v>1318.4823706233703</c:v>
                </c:pt>
                <c:pt idx="530">
                  <c:v>1317.8242515539021</c:v>
                </c:pt>
                <c:pt idx="531">
                  <c:v>1317.0687801119784</c:v>
                </c:pt>
                <c:pt idx="532">
                  <c:v>1316.2160741338528</c:v>
                </c:pt>
                <c:pt idx="533">
                  <c:v>1315.2662543517329</c:v>
                </c:pt>
                <c:pt idx="534">
                  <c:v>1314.2194447436773</c:v>
                </c:pt>
                <c:pt idx="535">
                  <c:v>1313.075772862004</c:v>
                </c:pt>
                <c:pt idx="536">
                  <c:v>1311.8353701396254</c:v>
                </c:pt>
                <c:pt idx="537">
                  <c:v>1310.4983721740659</c:v>
                </c:pt>
                <c:pt idx="538">
                  <c:v>1309.0649189892172</c:v>
                </c:pt>
                <c:pt idx="539">
                  <c:v>1307.5351552751488</c:v>
                </c:pt>
                <c:pt idx="540">
                  <c:v>1305.9092306065136</c:v>
                </c:pt>
                <c:pt idx="541">
                  <c:v>1304.187299640261</c:v>
                </c:pt>
                <c:pt idx="542">
                  <c:v>1302.3695222935057</c:v>
                </c:pt>
                <c:pt idx="543">
                  <c:v>1300.4560639024967</c:v>
                </c:pt>
                <c:pt idx="544">
                  <c:v>1298.447095363696</c:v>
                </c:pt>
                <c:pt idx="545">
                  <c:v>1296.3427932580064</c:v>
                </c:pt>
                <c:pt idx="546">
                  <c:v>1294.1433399591986</c:v>
                </c:pt>
                <c:pt idx="547">
                  <c:v>1291.8489237275808</c:v>
                </c:pt>
                <c:pt idx="548">
                  <c:v>1289.4597387899216</c:v>
                </c:pt>
                <c:pt idx="549">
                  <c:v>1286.9759854066065</c:v>
                </c:pt>
                <c:pt idx="550">
                  <c:v>1284.3978699269585</c:v>
                </c:pt>
                <c:pt idx="551">
                  <c:v>1281.7256048336035</c:v>
                </c:pt>
                <c:pt idx="552">
                  <c:v>1278.9594087767091</c:v>
                </c:pt>
                <c:pt idx="553">
                  <c:v>1276.0995065988664</c:v>
                </c:pt>
                <c:pt idx="554">
                  <c:v>1273.1461293513332</c:v>
                </c:pt>
                <c:pt idx="555">
                  <c:v>1270.0995143023015</c:v>
                </c:pt>
                <c:pt idx="556">
                  <c:v>1266.9599049377982</c:v>
                </c:pt>
                <c:pt idx="557">
                  <c:v>1263.7275509557846</c:v>
                </c:pt>
                <c:pt idx="558">
                  <c:v>1260.402708253966</c:v>
                </c:pt>
                <c:pt idx="559">
                  <c:v>1256.985638911787</c:v>
                </c:pt>
                <c:pt idx="560">
                  <c:v>1253.4766111670431</c:v>
                </c:pt>
                <c:pt idx="561">
                  <c:v>1249.8758993875042</c:v>
                </c:pt>
                <c:pt idx="562">
                  <c:v>1246.1837840379112</c:v>
                </c:pt>
                <c:pt idx="563">
                  <c:v>1242.4005516426766</c:v>
                </c:pt>
                <c:pt idx="564">
                  <c:v>1238.5264947445919</c:v>
                </c:pt>
                <c:pt idx="565">
                  <c:v>1234.5619118598161</c:v>
                </c:pt>
                <c:pt idx="566">
                  <c:v>1230.5071074294024</c:v>
                </c:pt>
                <c:pt idx="567">
                  <c:v>1226.3623917675927</c:v>
                </c:pt>
                <c:pt idx="568">
                  <c:v>1222.1280810070966</c:v>
                </c:pt>
                <c:pt idx="569">
                  <c:v>1217.8044970415481</c:v>
                </c:pt>
                <c:pt idx="570">
                  <c:v>1213.3919674653241</c:v>
                </c:pt>
                <c:pt idx="571">
                  <c:v>1208.8908255108922</c:v>
                </c:pt>
                <c:pt idx="572">
                  <c:v>1204.3014099838413</c:v>
                </c:pt>
                <c:pt idx="573">
                  <c:v>1199.6240651957401</c:v>
                </c:pt>
                <c:pt idx="574">
                  <c:v>1194.8591408949578</c:v>
                </c:pt>
                <c:pt idx="575">
                  <c:v>1190.0069921955712</c:v>
                </c:pt>
                <c:pt idx="576">
                  <c:v>1185.067979504475</c:v>
                </c:pt>
                <c:pt idx="577">
                  <c:v>1180.0424684468053</c:v>
                </c:pt>
                <c:pt idx="578">
                  <c:v>1174.9308297897787</c:v>
                </c:pt>
                <c:pt idx="579">
                  <c:v>1169.7334393650453</c:v>
                </c:pt>
                <c:pt idx="580">
                  <c:v>1164.4506779896442</c:v>
                </c:pt>
                <c:pt idx="581">
                  <c:v>1159.0829313856516</c:v>
                </c:pt>
                <c:pt idx="582">
                  <c:v>1153.6305900986019</c:v>
                </c:pt>
                <c:pt idx="583">
                  <c:v>1148.0940494147617</c:v>
                </c:pt>
                <c:pt idx="584">
                  <c:v>1142.4737092773291</c:v>
                </c:pt>
                <c:pt idx="585">
                  <c:v>1136.7699742016325</c:v>
                </c:pt>
                <c:pt idx="586">
                  <c:v>1130.9832531893965</c:v>
                </c:pt>
                <c:pt idx="587">
                  <c:v>1125.1139596421397</c:v>
                </c:pt>
                <c:pt idx="588">
                  <c:v>1119.16251127377</c:v>
                </c:pt>
                <c:pt idx="589">
                  <c:v>1113.1293300224359</c:v>
                </c:pt>
                <c:pt idx="590">
                  <c:v>1107.0148419616958</c:v>
                </c:pt>
                <c:pt idx="591">
                  <c:v>1100.8194772110592</c:v>
                </c:pt>
                <c:pt idx="592">
                  <c:v>1094.5436698459571</c:v>
                </c:pt>
                <c:pt idx="593">
                  <c:v>1088.1878578071955</c:v>
                </c:pt>
                <c:pt idx="594">
                  <c:v>1081.752482809942</c:v>
                </c:pt>
                <c:pt idx="595">
                  <c:v>1075.2379902522982</c:v>
                </c:pt>
                <c:pt idx="596">
                  <c:v>1068.6448291235065</c:v>
                </c:pt>
                <c:pt idx="597">
                  <c:v>1061.9734519118388</c:v>
                </c:pt>
                <c:pt idx="598">
                  <c:v>1055.2243145122134</c:v>
                </c:pt>
                <c:pt idx="599">
                  <c:v>1048.3978761335882</c:v>
                </c:pt>
                <c:pt idx="600">
                  <c:v>1041.4945992061714</c:v>
                </c:pt>
                <c:pt idx="601">
                  <c:v>1034.5149492884957</c:v>
                </c:pt>
                <c:pt idx="602">
                  <c:v>1027.4593949743964</c:v>
                </c:pt>
                <c:pt idx="603">
                  <c:v>1020.3284077999373</c:v>
                </c:pt>
                <c:pt idx="604">
                  <c:v>1013.1224621503223</c:v>
                </c:pt>
                <c:pt idx="605">
                  <c:v>1005.8420351668345</c:v>
                </c:pt>
                <c:pt idx="606">
                  <c:v>998.48760665383986</c:v>
                </c:pt>
                <c:pt idx="607">
                  <c:v>991.05965898589432</c:v>
                </c:pt>
                <c:pt idx="608">
                  <c:v>983.55867701499142</c:v>
                </c:pt>
                <c:pt idx="609">
                  <c:v>975.98514797798543</c:v>
                </c:pt>
                <c:pt idx="610">
                  <c:v>968.33956140422731</c:v>
                </c:pt>
                <c:pt idx="611">
                  <c:v>960.62240902344593</c:v>
                </c:pt>
                <c:pt idx="612">
                  <c:v>952.83418467391016</c:v>
                </c:pt>
                <c:pt idx="613">
                  <c:v>944.97538421090348</c:v>
                </c:pt>
                <c:pt idx="614">
                  <c:v>937.04650541554406</c:v>
                </c:pt>
                <c:pt idx="615">
                  <c:v>929.04804790398157</c:v>
                </c:pt>
                <c:pt idx="616">
                  <c:v>920.98051303700117</c:v>
                </c:pt>
                <c:pt idx="617">
                  <c:v>912.84440383006529</c:v>
                </c:pt>
                <c:pt idx="618">
                  <c:v>904.64022486382123</c:v>
                </c:pt>
                <c:pt idx="619">
                  <c:v>896.36848219510432</c:v>
                </c:pt>
                <c:pt idx="620">
                  <c:v>888.02968326846315</c:v>
                </c:pt>
                <c:pt idx="621">
                  <c:v>879.62433682823439</c:v>
                </c:pt>
                <c:pt idx="622">
                  <c:v>871.15295283119337</c:v>
                </c:pt>
                <c:pt idx="623">
                  <c:v>862.6160423598061</c:v>
                </c:pt>
                <c:pt idx="624">
                  <c:v>854.01411753610648</c:v>
                </c:pt>
                <c:pt idx="625">
                  <c:v>845.34769143622407</c:v>
                </c:pt>
                <c:pt idx="626">
                  <c:v>836.61727800558447</c:v>
                </c:pt>
                <c:pt idx="627">
                  <c:v>827.82339197480542</c:v>
                </c:pt>
                <c:pt idx="628">
                  <c:v>818.9665487763109</c:v>
                </c:pt>
                <c:pt idx="629">
                  <c:v>810.04726446168286</c:v>
                </c:pt>
                <c:pt idx="630">
                  <c:v>801.06605561977267</c:v>
                </c:pt>
                <c:pt idx="631">
                  <c:v>792.02343929559083</c:v>
                </c:pt>
                <c:pt idx="632">
                  <c:v>782.91993290999437</c:v>
                </c:pt>
                <c:pt idx="633">
                  <c:v>773.75605418018984</c:v>
                </c:pt>
                <c:pt idx="634">
                  <c:v>764.53232104106974</c:v>
                </c:pt>
                <c:pt idx="635">
                  <c:v>755.24925156739926</c:v>
                </c:pt>
                <c:pt idx="636">
                  <c:v>745.90736389686901</c:v>
                </c:pt>
                <c:pt idx="637">
                  <c:v>736.50717615402993</c:v>
                </c:pt>
                <c:pt idx="638">
                  <c:v>727.0492063751243</c:v>
                </c:pt>
                <c:pt idx="639">
                  <c:v>717.53397243382778</c:v>
                </c:pt>
                <c:pt idx="640">
                  <c:v>707.96199196791542</c:v>
                </c:pt>
                <c:pt idx="641">
                  <c:v>698.33378230686435</c:v>
                </c:pt>
                <c:pt idx="642">
                  <c:v>688.64986040040503</c:v>
                </c:pt>
                <c:pt idx="643">
                  <c:v>678.91074274803361</c:v>
                </c:pt>
                <c:pt idx="644">
                  <c:v>669.11694532949457</c:v>
                </c:pt>
                <c:pt idx="645">
                  <c:v>659.26898353624483</c:v>
                </c:pt>
                <c:pt idx="646">
                  <c:v>649.36737210390879</c:v>
                </c:pt>
                <c:pt idx="647">
                  <c:v>639.4126250457324</c:v>
                </c:pt>
                <c:pt idx="648">
                  <c:v>629.40525558704519</c:v>
                </c:pt>
                <c:pt idx="649">
                  <c:v>619.34577610073791</c:v>
                </c:pt>
                <c:pt idx="650">
                  <c:v>609.23469804376191</c:v>
                </c:pt>
                <c:pt idx="651">
                  <c:v>599.07253189465814</c:v>
                </c:pt>
                <c:pt idx="652">
                  <c:v>588.85978709211997</c:v>
                </c:pt>
                <c:pt idx="653">
                  <c:v>578.59697197459639</c:v>
                </c:pt>
                <c:pt idx="654">
                  <c:v>568.28459372093903</c:v>
                </c:pt>
                <c:pt idx="655">
                  <c:v>557.92315829209849</c:v>
                </c:pt>
                <c:pt idx="656">
                  <c:v>547.51317037387241</c:v>
                </c:pt>
                <c:pt idx="657">
                  <c:v>537.05513332070825</c:v>
                </c:pt>
                <c:pt idx="658">
                  <c:v>526.54954910056426</c:v>
                </c:pt>
                <c:pt idx="659">
                  <c:v>515.99691824082959</c:v>
                </c:pt>
                <c:pt idx="660">
                  <c:v>505.3977397753049</c:v>
                </c:pt>
                <c:pt idx="661">
                  <c:v>494.75251119224538</c:v>
                </c:pt>
                <c:pt idx="662">
                  <c:v>484.06172838346527</c:v>
                </c:pt>
                <c:pt idx="663">
                  <c:v>473.32588559450471</c:v>
                </c:pt>
                <c:pt idx="664">
                  <c:v>462.54547537585825</c:v>
                </c:pt>
                <c:pt idx="665">
                  <c:v>451.72098853526313</c:v>
                </c:pt>
                <c:pt idx="666">
                  <c:v>440.85291409104718</c:v>
                </c:pt>
                <c:pt idx="667">
                  <c:v>429.94173922653323</c:v>
                </c:pt>
                <c:pt idx="668">
                  <c:v>418.98794924549833</c:v>
                </c:pt>
                <c:pt idx="669">
                  <c:v>407.99202752868462</c:v>
                </c:pt>
                <c:pt idx="670">
                  <c:v>396.95445549135894</c:v>
                </c:pt>
                <c:pt idx="671">
                  <c:v>385.87571254191715</c:v>
                </c:pt>
                <c:pt idx="672">
                  <c:v>374.75627604152947</c:v>
                </c:pt>
                <c:pt idx="673">
                  <c:v>363.59662126482249</c:v>
                </c:pt>
                <c:pt idx="674">
                  <c:v>352.39722136159259</c:v>
                </c:pt>
                <c:pt idx="675">
                  <c:v>341.15854731954641</c:v>
                </c:pt>
                <c:pt idx="676">
                  <c:v>329.88106792806207</c:v>
                </c:pt>
                <c:pt idx="677">
                  <c:v>318.56524974296576</c:v>
                </c:pt>
                <c:pt idx="678">
                  <c:v>307.21155705231774</c:v>
                </c:pt>
                <c:pt idx="679">
                  <c:v>295.82045184320089</c:v>
                </c:pt>
                <c:pt idx="680">
                  <c:v>284.39239376950491</c:v>
                </c:pt>
                <c:pt idx="681">
                  <c:v>272.92784012069984</c:v>
                </c:pt>
                <c:pt idx="682">
                  <c:v>261.42724579159079</c:v>
                </c:pt>
                <c:pt idx="683">
                  <c:v>249.89106325304641</c:v>
                </c:pt>
                <c:pt idx="684">
                  <c:v>238.31974252369366</c:v>
                </c:pt>
                <c:pt idx="685">
                  <c:v>226.71373114257014</c:v>
                </c:pt>
                <c:pt idx="686">
                  <c:v>215.07347414272584</c:v>
                </c:pt>
                <c:pt idx="687">
                  <c:v>203.39941402576582</c:v>
                </c:pt>
                <c:pt idx="688">
                  <c:v>191.69199073732463</c:v>
                </c:pt>
                <c:pt idx="689">
                  <c:v>179.95164164346374</c:v>
                </c:pt>
                <c:pt idx="690">
                  <c:v>168.17880150798243</c:v>
                </c:pt>
                <c:pt idx="691">
                  <c:v>156.37390247063294</c:v>
                </c:pt>
                <c:pt idx="692">
                  <c:v>144.53737402622997</c:v>
                </c:pt>
                <c:pt idx="693">
                  <c:v>132.66964300464488</c:v>
                </c:pt>
                <c:pt idx="694">
                  <c:v>120.77113355167458</c:v>
                </c:pt>
                <c:pt idx="695">
                  <c:v>108.84226711077484</c:v>
                </c:pt>
                <c:pt idx="696">
                  <c:v>96.883462405647876</c:v>
                </c:pt>
                <c:pt idx="697">
                  <c:v>84.895135423673707</c:v>
                </c:pt>
                <c:pt idx="698">
                  <c:v>72.87769940017472</c:v>
                </c:pt>
                <c:pt idx="699">
                  <c:v>60.8315648035028</c:v>
                </c:pt>
                <c:pt idx="700">
                  <c:v>48.757139320938151</c:v>
                </c:pt>
                <c:pt idx="701">
                  <c:v>36.654827845389001</c:v>
                </c:pt>
                <c:pt idx="702">
                  <c:v>24.525032462881157</c:v>
                </c:pt>
                <c:pt idx="703">
                  <c:v>12.368152440826327</c:v>
                </c:pt>
                <c:pt idx="704">
                  <c:v>0.18458421705803296</c:v>
                </c:pt>
                <c:pt idx="705">
                  <c:v>-12.025278610376066</c:v>
                </c:pt>
                <c:pt idx="706">
                  <c:v>-12.037501535316006</c:v>
                </c:pt>
                <c:pt idx="707">
                  <c:v>-12.049724485964946</c:v>
                </c:pt>
                <c:pt idx="708">
                  <c:v>-12.061947462322502</c:v>
                </c:pt>
                <c:pt idx="709">
                  <c:v>-12.074170464388288</c:v>
                </c:pt>
                <c:pt idx="710">
                  <c:v>-12.086393492161919</c:v>
                </c:pt>
                <c:pt idx="711">
                  <c:v>-12.098616545643008</c:v>
                </c:pt>
                <c:pt idx="712">
                  <c:v>-12.11083962483117</c:v>
                </c:pt>
                <c:pt idx="713">
                  <c:v>-12.123062729726019</c:v>
                </c:pt>
                <c:pt idx="714">
                  <c:v>-12.135285860327171</c:v>
                </c:pt>
                <c:pt idx="715">
                  <c:v>-12.147509016634238</c:v>
                </c:pt>
                <c:pt idx="716">
                  <c:v>-12.159732198646838</c:v>
                </c:pt>
                <c:pt idx="717">
                  <c:v>-12.171955406364582</c:v>
                </c:pt>
                <c:pt idx="718">
                  <c:v>-12.184178639787085</c:v>
                </c:pt>
                <c:pt idx="719">
                  <c:v>-12.196401898913962</c:v>
                </c:pt>
                <c:pt idx="720">
                  <c:v>-12.208625183744827</c:v>
                </c:pt>
                <c:pt idx="721">
                  <c:v>-12.220848494279295</c:v>
                </c:pt>
                <c:pt idx="722">
                  <c:v>-12.23307183051698</c:v>
                </c:pt>
                <c:pt idx="723">
                  <c:v>-12.245295192457498</c:v>
                </c:pt>
                <c:pt idx="724">
                  <c:v>-12.257518580100461</c:v>
                </c:pt>
                <c:pt idx="725">
                  <c:v>-12.269741993445486</c:v>
                </c:pt>
                <c:pt idx="726">
                  <c:v>-12.281965432492184</c:v>
                </c:pt>
                <c:pt idx="727">
                  <c:v>-12.294188897240172</c:v>
                </c:pt>
                <c:pt idx="728">
                  <c:v>-12.306412387689063</c:v>
                </c:pt>
                <c:pt idx="729">
                  <c:v>-12.318635903838473</c:v>
                </c:pt>
                <c:pt idx="730">
                  <c:v>-12.330859445688017</c:v>
                </c:pt>
                <c:pt idx="731">
                  <c:v>-12.343083013237306</c:v>
                </c:pt>
                <c:pt idx="732">
                  <c:v>-12.355306606485957</c:v>
                </c:pt>
                <c:pt idx="733">
                  <c:v>-12.367530225433585</c:v>
                </c:pt>
                <c:pt idx="734">
                  <c:v>-12.379753870079803</c:v>
                </c:pt>
                <c:pt idx="735">
                  <c:v>-12.391977540424225</c:v>
                </c:pt>
                <c:pt idx="736">
                  <c:v>-12.404201236466468</c:v>
                </c:pt>
                <c:pt idx="737">
                  <c:v>-12.416424958206145</c:v>
                </c:pt>
                <c:pt idx="738">
                  <c:v>-12.428648705642869</c:v>
                </c:pt>
                <c:pt idx="739">
                  <c:v>-12.440872478776257</c:v>
                </c:pt>
                <c:pt idx="740">
                  <c:v>-12.453096277605923</c:v>
                </c:pt>
                <c:pt idx="741">
                  <c:v>-12.46532010213148</c:v>
                </c:pt>
                <c:pt idx="742">
                  <c:v>-12.477543952352544</c:v>
                </c:pt>
                <c:pt idx="743">
                  <c:v>-12.489767828268729</c:v>
                </c:pt>
                <c:pt idx="744">
                  <c:v>-12.501991729879649</c:v>
                </c:pt>
                <c:pt idx="745">
                  <c:v>-12.514215657184918</c:v>
                </c:pt>
                <c:pt idx="746">
                  <c:v>-12.526439610184152</c:v>
                </c:pt>
                <c:pt idx="747">
                  <c:v>-12.538663588876965</c:v>
                </c:pt>
                <c:pt idx="748">
                  <c:v>-12.550887593262971</c:v>
                </c:pt>
                <c:pt idx="749">
                  <c:v>-12.563111623341785</c:v>
                </c:pt>
                <c:pt idx="750">
                  <c:v>-12.575335679113021</c:v>
                </c:pt>
                <c:pt idx="751">
                  <c:v>-12.587559760576294</c:v>
                </c:pt>
                <c:pt idx="752">
                  <c:v>-12.599783867731217</c:v>
                </c:pt>
                <c:pt idx="753">
                  <c:v>-12.612008000577406</c:v>
                </c:pt>
                <c:pt idx="754">
                  <c:v>-12.624232159114475</c:v>
                </c:pt>
                <c:pt idx="755">
                  <c:v>-12.63645634334204</c:v>
                </c:pt>
                <c:pt idx="756">
                  <c:v>-12.648680553259714</c:v>
                </c:pt>
                <c:pt idx="757">
                  <c:v>-12.660904788867112</c:v>
                </c:pt>
                <c:pt idx="758">
                  <c:v>-12.673129050163849</c:v>
                </c:pt>
                <c:pt idx="759">
                  <c:v>-12.685353337149539</c:v>
                </c:pt>
                <c:pt idx="760">
                  <c:v>-12.697577649823796</c:v>
                </c:pt>
                <c:pt idx="761">
                  <c:v>-12.709801988186234</c:v>
                </c:pt>
                <c:pt idx="762">
                  <c:v>-12.722026352236469</c:v>
                </c:pt>
                <c:pt idx="763">
                  <c:v>-12.734250741974115</c:v>
                </c:pt>
                <c:pt idx="764">
                  <c:v>-12.746475157398788</c:v>
                </c:pt>
                <c:pt idx="765">
                  <c:v>-12.7586995985101</c:v>
                </c:pt>
                <c:pt idx="766">
                  <c:v>-12.770924065307668</c:v>
                </c:pt>
                <c:pt idx="767">
                  <c:v>-12.783148557791105</c:v>
                </c:pt>
                <c:pt idx="768">
                  <c:v>-12.795373075960025</c:v>
                </c:pt>
                <c:pt idx="769">
                  <c:v>-12.807597619814045</c:v>
                </c:pt>
                <c:pt idx="770">
                  <c:v>-12.819822189352777</c:v>
                </c:pt>
                <c:pt idx="771">
                  <c:v>-12.832046784575837</c:v>
                </c:pt>
                <c:pt idx="772">
                  <c:v>-12.844271405482839</c:v>
                </c:pt>
                <c:pt idx="773">
                  <c:v>-12.856496052073398</c:v>
                </c:pt>
                <c:pt idx="774">
                  <c:v>-12.868720724347128</c:v>
                </c:pt>
                <c:pt idx="775">
                  <c:v>-12.880945422303643</c:v>
                </c:pt>
                <c:pt idx="776">
                  <c:v>-12.893170145942559</c:v>
                </c:pt>
                <c:pt idx="777">
                  <c:v>-12.905394895263489</c:v>
                </c:pt>
                <c:pt idx="778">
                  <c:v>-12.917619670266049</c:v>
                </c:pt>
                <c:pt idx="779">
                  <c:v>-12.929844470949853</c:v>
                </c:pt>
                <c:pt idx="780">
                  <c:v>-12.942069297314516</c:v>
                </c:pt>
                <c:pt idx="781">
                  <c:v>-12.954294149359653</c:v>
                </c:pt>
                <c:pt idx="782">
                  <c:v>-12.966519027084876</c:v>
                </c:pt>
                <c:pt idx="783">
                  <c:v>-12.978743930489804</c:v>
                </c:pt>
                <c:pt idx="784">
                  <c:v>-12.990968859574048</c:v>
                </c:pt>
                <c:pt idx="785">
                  <c:v>-13.003193814337225</c:v>
                </c:pt>
                <c:pt idx="786">
                  <c:v>-13.015418794778947</c:v>
                </c:pt>
                <c:pt idx="787">
                  <c:v>-13.027643800898831</c:v>
                </c:pt>
                <c:pt idx="788">
                  <c:v>-13.03986883269649</c:v>
                </c:pt>
                <c:pt idx="789">
                  <c:v>-13.052093890171539</c:v>
                </c:pt>
                <c:pt idx="790">
                  <c:v>-13.064318973323592</c:v>
                </c:pt>
                <c:pt idx="791">
                  <c:v>-13.076544082152266</c:v>
                </c:pt>
                <c:pt idx="792">
                  <c:v>-13.088769216657173</c:v>
                </c:pt>
                <c:pt idx="793">
                  <c:v>-13.10099437683793</c:v>
                </c:pt>
                <c:pt idx="794">
                  <c:v>-13.11321956269415</c:v>
                </c:pt>
                <c:pt idx="795">
                  <c:v>-13.125444774225448</c:v>
                </c:pt>
                <c:pt idx="796">
                  <c:v>-13.137670011431439</c:v>
                </c:pt>
                <c:pt idx="797">
                  <c:v>-13.149895274311737</c:v>
                </c:pt>
                <c:pt idx="798">
                  <c:v>-13.162120562865956</c:v>
                </c:pt>
                <c:pt idx="799">
                  <c:v>-13.174345877093712</c:v>
                </c:pt>
                <c:pt idx="800">
                  <c:v>-13.186571216994619</c:v>
                </c:pt>
                <c:pt idx="801">
                  <c:v>-13.19879658256829</c:v>
                </c:pt>
                <c:pt idx="802">
                  <c:v>-13.211021973814344</c:v>
                </c:pt>
                <c:pt idx="803">
                  <c:v>-13.223247390732391</c:v>
                </c:pt>
                <c:pt idx="804">
                  <c:v>-13.235472833322049</c:v>
                </c:pt>
                <c:pt idx="805">
                  <c:v>-13.247698301582931</c:v>
                </c:pt>
                <c:pt idx="806">
                  <c:v>-13.259923795514652</c:v>
                </c:pt>
                <c:pt idx="807">
                  <c:v>-13.272149315116827</c:v>
                </c:pt>
                <c:pt idx="808">
                  <c:v>-13.284374860389072</c:v>
                </c:pt>
                <c:pt idx="809">
                  <c:v>-13.296600431330999</c:v>
                </c:pt>
                <c:pt idx="810">
                  <c:v>-13.308826027942224</c:v>
                </c:pt>
                <c:pt idx="811">
                  <c:v>-13.321051650222362</c:v>
                </c:pt>
                <c:pt idx="812">
                  <c:v>-13.333277298171026</c:v>
                </c:pt>
                <c:pt idx="813">
                  <c:v>-13.345502971787832</c:v>
                </c:pt>
                <c:pt idx="814">
                  <c:v>-13.357728671072396</c:v>
                </c:pt>
                <c:pt idx="815">
                  <c:v>-13.36995439602433</c:v>
                </c:pt>
                <c:pt idx="816">
                  <c:v>-13.382180146643249</c:v>
                </c:pt>
                <c:pt idx="817">
                  <c:v>-13.394405922928769</c:v>
                </c:pt>
                <c:pt idx="818">
                  <c:v>-13.406631724880505</c:v>
                </c:pt>
                <c:pt idx="819">
                  <c:v>-13.418857552498071</c:v>
                </c:pt>
                <c:pt idx="820">
                  <c:v>-13.431083405781083</c:v>
                </c:pt>
                <c:pt idx="821">
                  <c:v>-13.443309284729153</c:v>
                </c:pt>
                <c:pt idx="822">
                  <c:v>-13.455535189341898</c:v>
                </c:pt>
                <c:pt idx="823">
                  <c:v>-13.467761119618931</c:v>
                </c:pt>
                <c:pt idx="824">
                  <c:v>-13.479987075559867</c:v>
                </c:pt>
                <c:pt idx="825">
                  <c:v>-13.492213057164323</c:v>
                </c:pt>
                <c:pt idx="826">
                  <c:v>-13.50443906443191</c:v>
                </c:pt>
                <c:pt idx="827">
                  <c:v>-13.516665097362246</c:v>
                </c:pt>
                <c:pt idx="828">
                  <c:v>-13.528891155954943</c:v>
                </c:pt>
                <c:pt idx="829">
                  <c:v>-13.541117240209617</c:v>
                </c:pt>
                <c:pt idx="830">
                  <c:v>-13.553343350125884</c:v>
                </c:pt>
                <c:pt idx="831">
                  <c:v>-13.565569485703357</c:v>
                </c:pt>
                <c:pt idx="832">
                  <c:v>-13.577795646941652</c:v>
                </c:pt>
                <c:pt idx="833">
                  <c:v>-13.590021833840384</c:v>
                </c:pt>
                <c:pt idx="834">
                  <c:v>-13.602248046399165</c:v>
                </c:pt>
                <c:pt idx="835">
                  <c:v>-13.614474284617613</c:v>
                </c:pt>
                <c:pt idx="836">
                  <c:v>-13.626700548495341</c:v>
                </c:pt>
                <c:pt idx="837">
                  <c:v>-13.638926838031963</c:v>
                </c:pt>
                <c:pt idx="838">
                  <c:v>-13.651153153227096</c:v>
                </c:pt>
                <c:pt idx="839">
                  <c:v>-13.663379494080353</c:v>
                </c:pt>
                <c:pt idx="840">
                  <c:v>-13.67560586059135</c:v>
                </c:pt>
                <c:pt idx="841">
                  <c:v>-13.687832252759701</c:v>
                </c:pt>
                <c:pt idx="842">
                  <c:v>-13.700058670585021</c:v>
                </c:pt>
                <c:pt idx="843">
                  <c:v>-13.712285114066924</c:v>
                </c:pt>
                <c:pt idx="844">
                  <c:v>-13.724511583205027</c:v>
                </c:pt>
                <c:pt idx="845">
                  <c:v>-13.736738077998941</c:v>
                </c:pt>
                <c:pt idx="846">
                  <c:v>-13.748964598448284</c:v>
                </c:pt>
                <c:pt idx="847">
                  <c:v>-13.76119114455267</c:v>
                </c:pt>
                <c:pt idx="848">
                  <c:v>-13.773417716311714</c:v>
                </c:pt>
                <c:pt idx="849">
                  <c:v>-13.78564431372503</c:v>
                </c:pt>
                <c:pt idx="850">
                  <c:v>-13.797870936792233</c:v>
                </c:pt>
                <c:pt idx="851">
                  <c:v>-13.810097585512938</c:v>
                </c:pt>
                <c:pt idx="852">
                  <c:v>-13.822324259886761</c:v>
                </c:pt>
                <c:pt idx="853">
                  <c:v>-13.834550959913315</c:v>
                </c:pt>
                <c:pt idx="854">
                  <c:v>-13.846777685592215</c:v>
                </c:pt>
                <c:pt idx="855">
                  <c:v>-13.859004436923076</c:v>
                </c:pt>
                <c:pt idx="856">
                  <c:v>-13.871231213905514</c:v>
                </c:pt>
                <c:pt idx="857">
                  <c:v>-13.883458016539141</c:v>
                </c:pt>
                <c:pt idx="858">
                  <c:v>-13.895684844823574</c:v>
                </c:pt>
                <c:pt idx="859">
                  <c:v>-13.907911698758427</c:v>
                </c:pt>
                <c:pt idx="860">
                  <c:v>-13.920138578343316</c:v>
                </c:pt>
                <c:pt idx="861">
                  <c:v>-13.932365483577854</c:v>
                </c:pt>
                <c:pt idx="862">
                  <c:v>-13.944592414461658</c:v>
                </c:pt>
                <c:pt idx="863">
                  <c:v>-13.95681937099434</c:v>
                </c:pt>
                <c:pt idx="864">
                  <c:v>-13.969046353175518</c:v>
                </c:pt>
                <c:pt idx="865">
                  <c:v>-13.981273361004805</c:v>
                </c:pt>
                <c:pt idx="866">
                  <c:v>-13.993500394481815</c:v>
                </c:pt>
                <c:pt idx="867">
                  <c:v>-14.005727453606164</c:v>
                </c:pt>
                <c:pt idx="868">
                  <c:v>-14.017954538377468</c:v>
                </c:pt>
                <c:pt idx="869">
                  <c:v>-14.030181648795342</c:v>
                </c:pt>
                <c:pt idx="870">
                  <c:v>-14.042408784859397</c:v>
                </c:pt>
                <c:pt idx="871">
                  <c:v>-14.054635946569251</c:v>
                </c:pt>
                <c:pt idx="872">
                  <c:v>-14.066863133924519</c:v>
                </c:pt>
                <c:pt idx="873">
                  <c:v>-14.079090346924815</c:v>
                </c:pt>
                <c:pt idx="874">
                  <c:v>-14.091317585569753</c:v>
                </c:pt>
                <c:pt idx="875">
                  <c:v>-14.103544849858949</c:v>
                </c:pt>
                <c:pt idx="876">
                  <c:v>-14.115772139792018</c:v>
                </c:pt>
                <c:pt idx="877">
                  <c:v>-14.127999455368574</c:v>
                </c:pt>
                <c:pt idx="878">
                  <c:v>-14.140226796588234</c:v>
                </c:pt>
                <c:pt idx="879">
                  <c:v>-14.15245416345061</c:v>
                </c:pt>
                <c:pt idx="880">
                  <c:v>-14.164681555955319</c:v>
                </c:pt>
                <c:pt idx="881">
                  <c:v>-14.176908974101975</c:v>
                </c:pt>
                <c:pt idx="882">
                  <c:v>-14.189136417890193</c:v>
                </c:pt>
                <c:pt idx="883">
                  <c:v>-14.201363887319587</c:v>
                </c:pt>
                <c:pt idx="884">
                  <c:v>-14.213591382389772</c:v>
                </c:pt>
                <c:pt idx="885">
                  <c:v>-14.225818903100365</c:v>
                </c:pt>
                <c:pt idx="886">
                  <c:v>-14.238046449450978</c:v>
                </c:pt>
                <c:pt idx="887">
                  <c:v>-14.250274021441228</c:v>
                </c:pt>
                <c:pt idx="888">
                  <c:v>-14.262501619070729</c:v>
                </c:pt>
                <c:pt idx="889">
                  <c:v>-14.274729242339097</c:v>
                </c:pt>
                <c:pt idx="890">
                  <c:v>-14.286956891245946</c:v>
                </c:pt>
                <c:pt idx="891">
                  <c:v>-14.29918456579089</c:v>
                </c:pt>
                <c:pt idx="892">
                  <c:v>-14.311412265973546</c:v>
                </c:pt>
                <c:pt idx="893">
                  <c:v>-14.323639991793527</c:v>
                </c:pt>
                <c:pt idx="894">
                  <c:v>-14.335867743250448</c:v>
                </c:pt>
                <c:pt idx="895">
                  <c:v>-14.348095520343925</c:v>
                </c:pt>
                <c:pt idx="896">
                  <c:v>-14.360323323073573</c:v>
                </c:pt>
                <c:pt idx="897">
                  <c:v>-14.372551151439005</c:v>
                </c:pt>
                <c:pt idx="898">
                  <c:v>-14.384779005439839</c:v>
                </c:pt>
                <c:pt idx="899">
                  <c:v>-14.397006885075688</c:v>
                </c:pt>
                <c:pt idx="900">
                  <c:v>-14.409234790346167</c:v>
                </c:pt>
                <c:pt idx="901">
                  <c:v>-14.421462721250892</c:v>
                </c:pt>
                <c:pt idx="902">
                  <c:v>-14.433690677789476</c:v>
                </c:pt>
                <c:pt idx="903">
                  <c:v>-14.445918659961535</c:v>
                </c:pt>
                <c:pt idx="904">
                  <c:v>-14.458146667766684</c:v>
                </c:pt>
                <c:pt idx="905">
                  <c:v>-14.470374701204538</c:v>
                </c:pt>
                <c:pt idx="906">
                  <c:v>-14.482602760274712</c:v>
                </c:pt>
                <c:pt idx="907">
                  <c:v>-14.494830844976821</c:v>
                </c:pt>
                <c:pt idx="908">
                  <c:v>-14.50705895531048</c:v>
                </c:pt>
                <c:pt idx="909">
                  <c:v>-14.519287091275304</c:v>
                </c:pt>
                <c:pt idx="910">
                  <c:v>-14.531515252870907</c:v>
                </c:pt>
                <c:pt idx="911">
                  <c:v>-14.543743440096904</c:v>
                </c:pt>
                <c:pt idx="912">
                  <c:v>-14.555971652952911</c:v>
                </c:pt>
                <c:pt idx="913">
                  <c:v>-14.568199891438542</c:v>
                </c:pt>
                <c:pt idx="914">
                  <c:v>-14.580428155553413</c:v>
                </c:pt>
                <c:pt idx="915">
                  <c:v>-14.592656445297139</c:v>
                </c:pt>
                <c:pt idx="916">
                  <c:v>-14.604884760669336</c:v>
                </c:pt>
                <c:pt idx="917">
                  <c:v>-14.617113101669615</c:v>
                </c:pt>
                <c:pt idx="918">
                  <c:v>-14.629341468297595</c:v>
                </c:pt>
                <c:pt idx="919">
                  <c:v>-14.641569860552888</c:v>
                </c:pt>
                <c:pt idx="920">
                  <c:v>-14.653798278435112</c:v>
                </c:pt>
                <c:pt idx="921">
                  <c:v>-14.666026721943879</c:v>
                </c:pt>
                <c:pt idx="922">
                  <c:v>-14.678255191078806</c:v>
                </c:pt>
                <c:pt idx="923">
                  <c:v>-14.690483685839508</c:v>
                </c:pt>
                <c:pt idx="924">
                  <c:v>-14.702712206225598</c:v>
                </c:pt>
                <c:pt idx="925">
                  <c:v>-14.714940752236693</c:v>
                </c:pt>
                <c:pt idx="926">
                  <c:v>-14.727169323872408</c:v>
                </c:pt>
                <c:pt idx="927">
                  <c:v>-14.739397921132356</c:v>
                </c:pt>
                <c:pt idx="928">
                  <c:v>-14.751626544016155</c:v>
                </c:pt>
                <c:pt idx="929">
                  <c:v>-14.763855192523417</c:v>
                </c:pt>
                <c:pt idx="930">
                  <c:v>-14.77608386665376</c:v>
                </c:pt>
                <c:pt idx="931">
                  <c:v>-14.788312566406796</c:v>
                </c:pt>
                <c:pt idx="932">
                  <c:v>-14.800541291782142</c:v>
                </c:pt>
                <c:pt idx="933">
                  <c:v>-14.812770042779412</c:v>
                </c:pt>
                <c:pt idx="934">
                  <c:v>-14.824998819398223</c:v>
                </c:pt>
                <c:pt idx="935">
                  <c:v>-14.837227621638188</c:v>
                </c:pt>
                <c:pt idx="936">
                  <c:v>-14.849456449498923</c:v>
                </c:pt>
                <c:pt idx="937">
                  <c:v>-14.861685302980042</c:v>
                </c:pt>
                <c:pt idx="938">
                  <c:v>-14.873914182081162</c:v>
                </c:pt>
                <c:pt idx="939">
                  <c:v>-14.886143086801896</c:v>
                </c:pt>
                <c:pt idx="940">
                  <c:v>-14.89837201714186</c:v>
                </c:pt>
                <c:pt idx="941">
                  <c:v>-14.910600973100667</c:v>
                </c:pt>
                <c:pt idx="942">
                  <c:v>-14.922829954677935</c:v>
                </c:pt>
                <c:pt idx="943">
                  <c:v>-14.935058961873278</c:v>
                </c:pt>
                <c:pt idx="944">
                  <c:v>-14.947287994686311</c:v>
                </c:pt>
                <c:pt idx="945">
                  <c:v>-14.959517053116649</c:v>
                </c:pt>
                <c:pt idx="946">
                  <c:v>-14.971746137163906</c:v>
                </c:pt>
                <c:pt idx="947">
                  <c:v>-14.983975246827701</c:v>
                </c:pt>
                <c:pt idx="948">
                  <c:v>-14.996204382107644</c:v>
                </c:pt>
                <c:pt idx="949">
                  <c:v>-15.008433543003353</c:v>
                </c:pt>
                <c:pt idx="950">
                  <c:v>-15.020662729514441</c:v>
                </c:pt>
                <c:pt idx="951">
                  <c:v>-15.032891941640527</c:v>
                </c:pt>
                <c:pt idx="952">
                  <c:v>-15.045121179381223</c:v>
                </c:pt>
                <c:pt idx="953">
                  <c:v>-15.057350442736144</c:v>
                </c:pt>
                <c:pt idx="954">
                  <c:v>-15.069579731704906</c:v>
                </c:pt>
                <c:pt idx="955">
                  <c:v>-15.081809046287123</c:v>
                </c:pt>
                <c:pt idx="956">
                  <c:v>-15.094038386482412</c:v>
                </c:pt>
                <c:pt idx="957">
                  <c:v>-15.106267752290385</c:v>
                </c:pt>
                <c:pt idx="958">
                  <c:v>-15.118497143710661</c:v>
                </c:pt>
                <c:pt idx="959">
                  <c:v>-15.130726560742852</c:v>
                </c:pt>
                <c:pt idx="960">
                  <c:v>-15.142956003386574</c:v>
                </c:pt>
                <c:pt idx="961">
                  <c:v>-15.155185471641444</c:v>
                </c:pt>
                <c:pt idx="962">
                  <c:v>-15.167414965507074</c:v>
                </c:pt>
                <c:pt idx="963">
                  <c:v>-15.179644484983081</c:v>
                </c:pt>
                <c:pt idx="964">
                  <c:v>-15.19187403006908</c:v>
                </c:pt>
                <c:pt idx="965">
                  <c:v>-15.204103600764686</c:v>
                </c:pt>
                <c:pt idx="966">
                  <c:v>-15.216333197069513</c:v>
                </c:pt>
                <c:pt idx="967">
                  <c:v>-15.228562818983178</c:v>
                </c:pt>
                <c:pt idx="968">
                  <c:v>-15.240792466505296</c:v>
                </c:pt>
                <c:pt idx="969">
                  <c:v>-15.25302213963548</c:v>
                </c:pt>
                <c:pt idx="970">
                  <c:v>-15.265251838373347</c:v>
                </c:pt>
                <c:pt idx="971">
                  <c:v>-15.27748156271851</c:v>
                </c:pt>
                <c:pt idx="972">
                  <c:v>-15.289711312670587</c:v>
                </c:pt>
                <c:pt idx="973">
                  <c:v>-15.30194108822919</c:v>
                </c:pt>
                <c:pt idx="974">
                  <c:v>-15.314170889393937</c:v>
                </c:pt>
                <c:pt idx="975">
                  <c:v>-15.326400716164443</c:v>
                </c:pt>
                <c:pt idx="976">
                  <c:v>-15.338630568540321</c:v>
                </c:pt>
                <c:pt idx="977">
                  <c:v>-15.350860446521187</c:v>
                </c:pt>
                <c:pt idx="978">
                  <c:v>-15.363090350106658</c:v>
                </c:pt>
                <c:pt idx="979">
                  <c:v>-15.375320279296348</c:v>
                </c:pt>
                <c:pt idx="980">
                  <c:v>-15.387550234089872</c:v>
                </c:pt>
                <c:pt idx="981">
                  <c:v>-15.399780214486844</c:v>
                </c:pt>
                <c:pt idx="982">
                  <c:v>-15.412010220486881</c:v>
                </c:pt>
                <c:pt idx="983">
                  <c:v>-15.424240252089596</c:v>
                </c:pt>
                <c:pt idx="984">
                  <c:v>-15.436470309294608</c:v>
                </c:pt>
                <c:pt idx="985">
                  <c:v>-15.448700392101527</c:v>
                </c:pt>
                <c:pt idx="986">
                  <c:v>-15.460930500509972</c:v>
                </c:pt>
                <c:pt idx="987">
                  <c:v>-15.473160634519557</c:v>
                </c:pt>
                <c:pt idx="988">
                  <c:v>-15.485390794129897</c:v>
                </c:pt>
                <c:pt idx="989">
                  <c:v>-15.497620979340608</c:v>
                </c:pt>
                <c:pt idx="990">
                  <c:v>-15.509851190151304</c:v>
                </c:pt>
                <c:pt idx="991">
                  <c:v>-15.5220814265616</c:v>
                </c:pt>
                <c:pt idx="992">
                  <c:v>-15.534311688571114</c:v>
                </c:pt>
                <c:pt idx="993">
                  <c:v>-15.546541976179459</c:v>
                </c:pt>
                <c:pt idx="994">
                  <c:v>-15.558772289386249</c:v>
                </c:pt>
                <c:pt idx="995">
                  <c:v>-15.571002628191101</c:v>
                </c:pt>
                <c:pt idx="996">
                  <c:v>-15.583232992593629</c:v>
                </c:pt>
                <c:pt idx="997">
                  <c:v>-15.595463382593451</c:v>
                </c:pt>
                <c:pt idx="998">
                  <c:v>-15.607693798190178</c:v>
                </c:pt>
                <c:pt idx="999">
                  <c:v>-15.61992423938343</c:v>
                </c:pt>
                <c:pt idx="1000">
                  <c:v>-15.632154706172818</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Abaco!$K$43:$K$51</c:f>
              <c:numCache>
                <c:formatCode>General" m/s"</c:formatCode>
                <c:ptCount val="9"/>
                <c:pt idx="0">
                  <c:v>740.86493375900318</c:v>
                </c:pt>
                <c:pt idx="1">
                  <c:v>516.6631486930894</c:v>
                </c:pt>
                <c:pt idx="2">
                  <c:v>349.38944763812202</c:v>
                </c:pt>
                <c:pt idx="3">
                  <c:v>254.01086559500544</c:v>
                </c:pt>
                <c:pt idx="4">
                  <c:v>195.13120595908524</c:v>
                </c:pt>
                <c:pt idx="5">
                  <c:v>155.70711775629928</c:v>
                </c:pt>
                <c:pt idx="6">
                  <c:v>127.61932945679784</c:v>
                </c:pt>
                <c:pt idx="7">
                  <c:v>106.64945258631928</c:v>
                </c:pt>
                <c:pt idx="8">
                  <c:v>90.419903782385148</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94 mm</c:v>
                </c:pt>
              </c:strCache>
            </c:strRef>
          </c:tx>
          <c:xVal>
            <c:numRef>
              <c:f>Abaco!$D$52:$D$60</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Abaco!$K$52:$K$60</c:f>
              <c:numCache>
                <c:formatCode>General" m/s"</c:formatCode>
                <c:ptCount val="9"/>
                <c:pt idx="0">
                  <c:v>435.48666514886202</c:v>
                </c:pt>
                <c:pt idx="1">
                  <c:v>386.88465143920541</c:v>
                </c:pt>
                <c:pt idx="2">
                  <c:v>302.31639090004819</c:v>
                </c:pt>
                <c:pt idx="3">
                  <c:v>234.17765039448062</c:v>
                </c:pt>
                <c:pt idx="4">
                  <c:v>185.5370637659635</c:v>
                </c:pt>
                <c:pt idx="5">
                  <c:v>150.56253583483334</c:v>
                </c:pt>
                <c:pt idx="6">
                  <c:v>124.64348310670357</c:v>
                </c:pt>
                <c:pt idx="7">
                  <c:v>104.82767374815268</c:v>
                </c:pt>
                <c:pt idx="8">
                  <c:v>89.255360986951089</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Abaco!$K$61:$K$69</c:f>
              <c:numCache>
                <c:formatCode>General" m/s"</c:formatCode>
                <c:ptCount val="9"/>
                <c:pt idx="0">
                  <c:v>290.53098377624042</c:v>
                </c:pt>
                <c:pt idx="1">
                  <c:v>279.17289685516363</c:v>
                </c:pt>
                <c:pt idx="2">
                  <c:v>245.72052242040482</c:v>
                </c:pt>
                <c:pt idx="3">
                  <c:v>205.57767387927049</c:v>
                </c:pt>
                <c:pt idx="4">
                  <c:v>170.32802268355513</c:v>
                </c:pt>
                <c:pt idx="5">
                  <c:v>141.95791454206071</c:v>
                </c:pt>
                <c:pt idx="6">
                  <c:v>119.50102211495084</c:v>
                </c:pt>
                <c:pt idx="7">
                  <c:v>101.61243972646614</c:v>
                </c:pt>
                <c:pt idx="8">
                  <c:v>87.170526527883965</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Abaco!$L$43:$L$51</c:f>
              <c:numCache>
                <c:formatCode>General" m"</c:formatCode>
                <c:ptCount val="9"/>
                <c:pt idx="0">
                  <c:v>3379.1781597853906</c:v>
                </c:pt>
                <c:pt idx="1">
                  <c:v>4190.7986450415619</c:v>
                </c:pt>
                <c:pt idx="2">
                  <c:v>3642.4497744870946</c:v>
                </c:pt>
                <c:pt idx="3">
                  <c:v>2732.6106440959411</c:v>
                </c:pt>
                <c:pt idx="4">
                  <c:v>1949.3929168193115</c:v>
                </c:pt>
                <c:pt idx="5">
                  <c:v>1389.5019058786702</c:v>
                </c:pt>
                <c:pt idx="6">
                  <c:v>1008.8350150000479</c:v>
                </c:pt>
                <c:pt idx="7">
                  <c:v>749.4677241463628</c:v>
                </c:pt>
                <c:pt idx="8">
                  <c:v>569.10003365549176</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94 mm</c:v>
                </c:pt>
              </c:strCache>
            </c:strRef>
          </c:tx>
          <c:xVal>
            <c:numRef>
              <c:f>Abaco!$D$52:$D$60</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Abaco!$L$52:$L$60</c:f>
              <c:numCache>
                <c:formatCode>General" m"</c:formatCode>
                <c:ptCount val="9"/>
                <c:pt idx="0">
                  <c:v>1785.1657636090247</c:v>
                </c:pt>
                <c:pt idx="1">
                  <c:v>2133.1155392288561</c:v>
                </c:pt>
                <c:pt idx="2">
                  <c:v>2087.6219579626309</c:v>
                </c:pt>
                <c:pt idx="3">
                  <c:v>1821.0022426212049</c:v>
                </c:pt>
                <c:pt idx="4">
                  <c:v>1480.5114538709934</c:v>
                </c:pt>
                <c:pt idx="5">
                  <c:v>1159.807131679391</c:v>
                </c:pt>
                <c:pt idx="6">
                  <c:v>896.27251205281323</c:v>
                </c:pt>
                <c:pt idx="7">
                  <c:v>692.93747926754429</c:v>
                </c:pt>
                <c:pt idx="8">
                  <c:v>539.74184700693672</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Abaco!$L$61:$L$69</c:f>
              <c:numCache>
                <c:formatCode>General" m"</c:formatCode>
                <c:ptCount val="9"/>
                <c:pt idx="0">
                  <c:v>1141.0870136238368</c:v>
                </c:pt>
                <c:pt idx="1">
                  <c:v>1301.063124220133</c:v>
                </c:pt>
                <c:pt idx="2">
                  <c:v>1315.2286085078904</c:v>
                </c:pt>
                <c:pt idx="3">
                  <c:v>1230.253918066488</c:v>
                </c:pt>
                <c:pt idx="4">
                  <c:v>1085.6216909043217</c:v>
                </c:pt>
                <c:pt idx="5">
                  <c:v>918.66503394498613</c:v>
                </c:pt>
                <c:pt idx="6">
                  <c:v>756.5199881331414</c:v>
                </c:pt>
                <c:pt idx="7">
                  <c:v>613.75897905944976</c:v>
                </c:pt>
                <c:pt idx="8">
                  <c:v>495.00562177661459</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Abaco!$M$43:$M$51</c:f>
              <c:numCache>
                <c:formatCode>General" s"</c:formatCode>
                <c:ptCount val="9"/>
                <c:pt idx="0">
                  <c:v>15.620425339981127</c:v>
                </c:pt>
                <c:pt idx="1">
                  <c:v>24.254114383781957</c:v>
                </c:pt>
                <c:pt idx="2">
                  <c:v>25.662227167729696</c:v>
                </c:pt>
                <c:pt idx="3">
                  <c:v>23.851211248071877</c:v>
                </c:pt>
                <c:pt idx="4">
                  <c:v>21.053334364497168</c:v>
                </c:pt>
                <c:pt idx="5">
                  <c:v>18.349064608425735</c:v>
                </c:pt>
                <c:pt idx="6">
                  <c:v>16.054037512380408</c:v>
                </c:pt>
                <c:pt idx="7">
                  <c:v>14.178430857814105</c:v>
                </c:pt>
                <c:pt idx="8">
                  <c:v>12.652658219163328</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94 mm</c:v>
                </c:pt>
              </c:strCache>
            </c:strRef>
          </c:tx>
          <c:xVal>
            <c:numRef>
              <c:f>Abaco!$D$52:$D$60</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Abaco!$M$52:$M$60</c:f>
              <c:numCache>
                <c:formatCode>General" s"</c:formatCode>
                <c:ptCount val="9"/>
                <c:pt idx="0">
                  <c:v>10.530945106675343</c:v>
                </c:pt>
                <c:pt idx="1">
                  <c:v>16.114665622126925</c:v>
                </c:pt>
                <c:pt idx="2">
                  <c:v>18.293601158809331</c:v>
                </c:pt>
                <c:pt idx="3">
                  <c:v>18.605039155872028</c:v>
                </c:pt>
                <c:pt idx="4">
                  <c:v>17.788028307326744</c:v>
                </c:pt>
                <c:pt idx="5">
                  <c:v>16.435241796060211</c:v>
                </c:pt>
                <c:pt idx="6">
                  <c:v>14.946883261053692</c:v>
                </c:pt>
                <c:pt idx="7">
                  <c:v>13.530458131125579</c:v>
                </c:pt>
                <c:pt idx="8">
                  <c:v>12.26497192078345</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141 mm</c:v>
                </c:pt>
              </c:strCache>
            </c:strRef>
          </c:tx>
          <c:xVal>
            <c:numRef>
              <c:f>Abaco!$D$61:$D$69</c:f>
              <c:numCache>
                <c:formatCode>General\ "kg"</c:formatCode>
                <c:ptCount val="9"/>
                <c:pt idx="0">
                  <c:v>1.6850000000000001</c:v>
                </c:pt>
                <c:pt idx="1">
                  <c:v>3.5772500000000003</c:v>
                </c:pt>
                <c:pt idx="2">
                  <c:v>5.4695</c:v>
                </c:pt>
                <c:pt idx="3">
                  <c:v>7.3617500000000007</c:v>
                </c:pt>
                <c:pt idx="4">
                  <c:v>9.2539999999999996</c:v>
                </c:pt>
                <c:pt idx="5">
                  <c:v>11.14625</c:v>
                </c:pt>
                <c:pt idx="6">
                  <c:v>13.038500000000001</c:v>
                </c:pt>
                <c:pt idx="7">
                  <c:v>14.93075</c:v>
                </c:pt>
                <c:pt idx="8">
                  <c:v>16.823</c:v>
                </c:pt>
              </c:numCache>
            </c:numRef>
          </c:xVal>
          <c:yVal>
            <c:numRef>
              <c:f>Abaco!$M$61:$M$69</c:f>
              <c:numCache>
                <c:formatCode>General" s"</c:formatCode>
                <c:ptCount val="9"/>
                <c:pt idx="0">
                  <c:v>8.217533872801571</c:v>
                </c:pt>
                <c:pt idx="1">
                  <c:v>12.046978724851789</c:v>
                </c:pt>
                <c:pt idx="2">
                  <c:v>13.916864871440104</c:v>
                </c:pt>
                <c:pt idx="3">
                  <c:v>14.730259524738749</c:v>
                </c:pt>
                <c:pt idx="4">
                  <c:v>14.777384926130978</c:v>
                </c:pt>
                <c:pt idx="5">
                  <c:v>14.298999859156185</c:v>
                </c:pt>
                <c:pt idx="6">
                  <c:v>13.514305106526038</c:v>
                </c:pt>
                <c:pt idx="7">
                  <c:v>12.59714899450786</c:v>
                </c:pt>
                <c:pt idx="8">
                  <c:v>11.662835917574691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33625678040244972"/>
                  <c:y val="-9.523403324584427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Feuil1!$B$363:$B$449</c:f>
              <c:numCache>
                <c:formatCode>General</c:formatCode>
                <c:ptCount val="87"/>
                <c:pt idx="0">
                  <c:v>3.5999999999999672</c:v>
                </c:pt>
                <c:pt idx="1">
                  <c:v>3.609999999999967</c:v>
                </c:pt>
                <c:pt idx="2">
                  <c:v>3.6199999999999668</c:v>
                </c:pt>
                <c:pt idx="3">
                  <c:v>3.6299999999999666</c:v>
                </c:pt>
                <c:pt idx="4">
                  <c:v>3.6399999999999664</c:v>
                </c:pt>
                <c:pt idx="5">
                  <c:v>3.6499999999999662</c:v>
                </c:pt>
                <c:pt idx="6">
                  <c:v>3.6599999999999659</c:v>
                </c:pt>
                <c:pt idx="7">
                  <c:v>3.6699999999999657</c:v>
                </c:pt>
                <c:pt idx="8">
                  <c:v>3.6799999999999655</c:v>
                </c:pt>
                <c:pt idx="9">
                  <c:v>3.6899999999999653</c:v>
                </c:pt>
                <c:pt idx="10">
                  <c:v>3.6999999999999651</c:v>
                </c:pt>
                <c:pt idx="11">
                  <c:v>3.7099999999999649</c:v>
                </c:pt>
                <c:pt idx="12">
                  <c:v>3.7199999999999647</c:v>
                </c:pt>
                <c:pt idx="13">
                  <c:v>3.7299999999999645</c:v>
                </c:pt>
                <c:pt idx="14">
                  <c:v>3.7399999999999642</c:v>
                </c:pt>
                <c:pt idx="15">
                  <c:v>3.749999999999964</c:v>
                </c:pt>
                <c:pt idx="16">
                  <c:v>3.7599999999999638</c:v>
                </c:pt>
                <c:pt idx="17">
                  <c:v>3.7699999999999636</c:v>
                </c:pt>
                <c:pt idx="18">
                  <c:v>3.7799999999999634</c:v>
                </c:pt>
                <c:pt idx="19">
                  <c:v>3.7899999999999632</c:v>
                </c:pt>
                <c:pt idx="20">
                  <c:v>3.799999999999963</c:v>
                </c:pt>
                <c:pt idx="21">
                  <c:v>3.8099999999999627</c:v>
                </c:pt>
                <c:pt idx="22">
                  <c:v>3.8199999999999625</c:v>
                </c:pt>
                <c:pt idx="23">
                  <c:v>3.8299999999999623</c:v>
                </c:pt>
                <c:pt idx="24">
                  <c:v>3.8399999999999621</c:v>
                </c:pt>
                <c:pt idx="25">
                  <c:v>3.8499999999999619</c:v>
                </c:pt>
                <c:pt idx="26">
                  <c:v>3.8599999999999617</c:v>
                </c:pt>
                <c:pt idx="27">
                  <c:v>3.8699999999999615</c:v>
                </c:pt>
                <c:pt idx="28">
                  <c:v>3.8799999999999613</c:v>
                </c:pt>
                <c:pt idx="29">
                  <c:v>3.889999999999961</c:v>
                </c:pt>
                <c:pt idx="30">
                  <c:v>3.8999999999999608</c:v>
                </c:pt>
                <c:pt idx="31">
                  <c:v>3.9099999999999606</c:v>
                </c:pt>
                <c:pt idx="32">
                  <c:v>3.9199999999999604</c:v>
                </c:pt>
                <c:pt idx="33">
                  <c:v>3.9299999999999602</c:v>
                </c:pt>
                <c:pt idx="34">
                  <c:v>3.93999999999996</c:v>
                </c:pt>
                <c:pt idx="35">
                  <c:v>3.9499999999999598</c:v>
                </c:pt>
                <c:pt idx="36">
                  <c:v>3.9599999999999596</c:v>
                </c:pt>
                <c:pt idx="37">
                  <c:v>3.9699999999999593</c:v>
                </c:pt>
                <c:pt idx="38">
                  <c:v>3.9799999999999591</c:v>
                </c:pt>
                <c:pt idx="39">
                  <c:v>3.9899999999999589</c:v>
                </c:pt>
                <c:pt idx="40">
                  <c:v>3.9999999999999587</c:v>
                </c:pt>
                <c:pt idx="41">
                  <c:v>4.0999999999999588</c:v>
                </c:pt>
                <c:pt idx="42">
                  <c:v>4.1999999999999584</c:v>
                </c:pt>
                <c:pt idx="43">
                  <c:v>4.2999999999999581</c:v>
                </c:pt>
                <c:pt idx="44">
                  <c:v>4.3999999999999577</c:v>
                </c:pt>
                <c:pt idx="45">
                  <c:v>4.4999999999999574</c:v>
                </c:pt>
                <c:pt idx="46">
                  <c:v>4.599999999999957</c:v>
                </c:pt>
                <c:pt idx="47">
                  <c:v>4.6999999999999567</c:v>
                </c:pt>
                <c:pt idx="48">
                  <c:v>4.7999999999999563</c:v>
                </c:pt>
                <c:pt idx="49">
                  <c:v>4.8999999999999559</c:v>
                </c:pt>
                <c:pt idx="50">
                  <c:v>4.9999999999999556</c:v>
                </c:pt>
                <c:pt idx="51">
                  <c:v>5.0999999999999552</c:v>
                </c:pt>
                <c:pt idx="52">
                  <c:v>5.1999999999999549</c:v>
                </c:pt>
                <c:pt idx="53">
                  <c:v>5.2999999999999545</c:v>
                </c:pt>
                <c:pt idx="54">
                  <c:v>5.3999999999999542</c:v>
                </c:pt>
                <c:pt idx="55">
                  <c:v>5.4999999999999538</c:v>
                </c:pt>
                <c:pt idx="56">
                  <c:v>5.5999999999999535</c:v>
                </c:pt>
                <c:pt idx="57">
                  <c:v>5.6999999999999531</c:v>
                </c:pt>
                <c:pt idx="58">
                  <c:v>5.7999999999999527</c:v>
                </c:pt>
                <c:pt idx="59">
                  <c:v>5.8999999999999524</c:v>
                </c:pt>
                <c:pt idx="60">
                  <c:v>5.999999999999952</c:v>
                </c:pt>
                <c:pt idx="61">
                  <c:v>6.0999999999999517</c:v>
                </c:pt>
                <c:pt idx="62">
                  <c:v>6.1999999999999513</c:v>
                </c:pt>
                <c:pt idx="63">
                  <c:v>6.299999999999951</c:v>
                </c:pt>
                <c:pt idx="64">
                  <c:v>6.3999999999999506</c:v>
                </c:pt>
                <c:pt idx="65">
                  <c:v>6.4999999999999503</c:v>
                </c:pt>
                <c:pt idx="66">
                  <c:v>6.5999999999999499</c:v>
                </c:pt>
                <c:pt idx="67">
                  <c:v>6.6999999999999496</c:v>
                </c:pt>
                <c:pt idx="68">
                  <c:v>6.7999999999999492</c:v>
                </c:pt>
                <c:pt idx="69">
                  <c:v>6.8999999999999488</c:v>
                </c:pt>
                <c:pt idx="70">
                  <c:v>6.9999999999999485</c:v>
                </c:pt>
                <c:pt idx="71">
                  <c:v>7.0999999999999481</c:v>
                </c:pt>
                <c:pt idx="72">
                  <c:v>7.1999999999999478</c:v>
                </c:pt>
                <c:pt idx="73">
                  <c:v>7.2999999999999474</c:v>
                </c:pt>
                <c:pt idx="74">
                  <c:v>7.3999999999999471</c:v>
                </c:pt>
                <c:pt idx="75">
                  <c:v>7.4999999999999467</c:v>
                </c:pt>
                <c:pt idx="76">
                  <c:v>7.5999999999999464</c:v>
                </c:pt>
                <c:pt idx="77">
                  <c:v>7.699999999999946</c:v>
                </c:pt>
                <c:pt idx="78">
                  <c:v>7.7999999999999456</c:v>
                </c:pt>
                <c:pt idx="79">
                  <c:v>7.8999999999999453</c:v>
                </c:pt>
                <c:pt idx="80">
                  <c:v>7.9999999999999449</c:v>
                </c:pt>
                <c:pt idx="81">
                  <c:v>8.0999999999999446</c:v>
                </c:pt>
                <c:pt idx="82">
                  <c:v>8.1999999999999442</c:v>
                </c:pt>
                <c:pt idx="83">
                  <c:v>8.2999999999999439</c:v>
                </c:pt>
                <c:pt idx="84">
                  <c:v>8.3999999999999435</c:v>
                </c:pt>
                <c:pt idx="85">
                  <c:v>8.4999999999999432</c:v>
                </c:pt>
                <c:pt idx="86">
                  <c:v>8.5999999999999428</c:v>
                </c:pt>
              </c:numCache>
            </c:numRef>
          </c:xVal>
          <c:yVal>
            <c:numRef>
              <c:f>Feuil1!$C$363:$C$449</c:f>
              <c:numCache>
                <c:formatCode>General</c:formatCode>
                <c:ptCount val="87"/>
                <c:pt idx="0">
                  <c:v>1.3304371289616024</c:v>
                </c:pt>
                <c:pt idx="1">
                  <c:v>1.330303183026925</c:v>
                </c:pt>
                <c:pt idx="2">
                  <c:v>1.3301689825027858</c:v>
                </c:pt>
                <c:pt idx="3">
                  <c:v>1.3300345268760039</c:v>
                </c:pt>
                <c:pt idx="4">
                  <c:v>1.3298998156318103</c:v>
                </c:pt>
                <c:pt idx="5">
                  <c:v>1.3297648482538422</c:v>
                </c:pt>
                <c:pt idx="6">
                  <c:v>1.3296296242241383</c:v>
                </c:pt>
                <c:pt idx="7">
                  <c:v>1.3294941430231322</c:v>
                </c:pt>
                <c:pt idx="8">
                  <c:v>1.3293584041296469</c:v>
                </c:pt>
                <c:pt idx="9">
                  <c:v>1.3292224070208902</c:v>
                </c:pt>
                <c:pt idx="10">
                  <c:v>1.3290861511724481</c:v>
                </c:pt>
                <c:pt idx="11">
                  <c:v>1.3289496360582791</c:v>
                </c:pt>
                <c:pt idx="12">
                  <c:v>1.3288128611507091</c:v>
                </c:pt>
                <c:pt idx="13">
                  <c:v>1.3286758259204259</c:v>
                </c:pt>
                <c:pt idx="14">
                  <c:v>1.3285385298364722</c:v>
                </c:pt>
                <c:pt idx="15">
                  <c:v>1.3284009723662413</c:v>
                </c:pt>
                <c:pt idx="16">
                  <c:v>1.3282631529754703</c:v>
                </c:pt>
                <c:pt idx="17">
                  <c:v>1.3281250711282349</c:v>
                </c:pt>
                <c:pt idx="18">
                  <c:v>1.3279867262869434</c:v>
                </c:pt>
                <c:pt idx="19">
                  <c:v>1.3278481179123307</c:v>
                </c:pt>
                <c:pt idx="20">
                  <c:v>1.3277092454634525</c:v>
                </c:pt>
                <c:pt idx="21">
                  <c:v>1.3275701083976792</c:v>
                </c:pt>
                <c:pt idx="22">
                  <c:v>1.3274307061706907</c:v>
                </c:pt>
                <c:pt idx="23">
                  <c:v>1.3272910382364698</c:v>
                </c:pt>
                <c:pt idx="24">
                  <c:v>1.3271511040472961</c:v>
                </c:pt>
                <c:pt idx="25">
                  <c:v>1.3270109030537403</c:v>
                </c:pt>
                <c:pt idx="26">
                  <c:v>1.3268704347046578</c:v>
                </c:pt>
                <c:pt idx="27">
                  <c:v>1.3267296984471839</c:v>
                </c:pt>
                <c:pt idx="28">
                  <c:v>1.3265886937267259</c:v>
                </c:pt>
                <c:pt idx="29">
                  <c:v>1.3264474199869578</c:v>
                </c:pt>
                <c:pt idx="30">
                  <c:v>1.3263058766698148</c:v>
                </c:pt>
                <c:pt idx="31">
                  <c:v>1.3261640632154863</c:v>
                </c:pt>
                <c:pt idx="32">
                  <c:v>1.3260219790624093</c:v>
                </c:pt>
                <c:pt idx="33">
                  <c:v>1.3258796236472639</c:v>
                </c:pt>
                <c:pt idx="34">
                  <c:v>1.3257369964049648</c:v>
                </c:pt>
                <c:pt idx="35">
                  <c:v>1.3255940967686572</c:v>
                </c:pt>
                <c:pt idx="36">
                  <c:v>1.325450924169709</c:v>
                </c:pt>
                <c:pt idx="37">
                  <c:v>1.3253074780377045</c:v>
                </c:pt>
                <c:pt idx="38">
                  <c:v>1.3251637578004396</c:v>
                </c:pt>
                <c:pt idx="39">
                  <c:v>1.3250197628839131</c:v>
                </c:pt>
                <c:pt idx="40">
                  <c:v>1.3248754927123223</c:v>
                </c:pt>
                <c:pt idx="41">
                  <c:v>1.3234124414348025</c:v>
                </c:pt>
                <c:pt idx="42">
                  <c:v>1.3219210221215945</c:v>
                </c:pt>
                <c:pt idx="43">
                  <c:v>1.3204006229027068</c:v>
                </c:pt>
                <c:pt idx="44">
                  <c:v>1.3188506121343784</c:v>
                </c:pt>
                <c:pt idx="45">
                  <c:v>1.3172703376633939</c:v>
                </c:pt>
                <c:pt idx="46">
                  <c:v>1.31565912605766</c:v>
                </c:pt>
                <c:pt idx="47">
                  <c:v>1.3140162818013099</c:v>
                </c:pt>
                <c:pt idx="48">
                  <c:v>1.3123410864525127</c:v>
                </c:pt>
                <c:pt idx="49">
                  <c:v>1.3106327977620549</c:v>
                </c:pt>
                <c:pt idx="50">
                  <c:v>1.308890648750644</c:v>
                </c:pt>
                <c:pt idx="51">
                  <c:v>1.3071138467427679</c:v>
                </c:pt>
                <c:pt idx="52">
                  <c:v>1.3053015723548131</c:v>
                </c:pt>
                <c:pt idx="53">
                  <c:v>1.3034529784350084</c:v>
                </c:pt>
                <c:pt idx="54">
                  <c:v>1.3015671889526161</c:v>
                </c:pt>
                <c:pt idx="55">
                  <c:v>1.2996432978336352</c:v>
                </c:pt>
                <c:pt idx="56">
                  <c:v>1.2976803677401223</c:v>
                </c:pt>
                <c:pt idx="57">
                  <c:v>1.2956774287900534</c:v>
                </c:pt>
                <c:pt idx="58">
                  <c:v>1.2936334772144709</c:v>
                </c:pt>
                <c:pt idx="59">
                  <c:v>1.2915474739484514</c:v>
                </c:pt>
                <c:pt idx="60">
                  <c:v>1.2894183431522344</c:v>
                </c:pt>
                <c:pt idx="61">
                  <c:v>1.2872449706586055</c:v>
                </c:pt>
                <c:pt idx="62">
                  <c:v>1.2850262023424097</c:v>
                </c:pt>
                <c:pt idx="63">
                  <c:v>1.2827608424077974</c:v>
                </c:pt>
                <c:pt idx="64">
                  <c:v>1.2804476515885452</c:v>
                </c:pt>
                <c:pt idx="65">
                  <c:v>1.2780853452564969</c:v>
                </c:pt>
                <c:pt idx="66">
                  <c:v>1.2756725914328668</c:v>
                </c:pt>
                <c:pt idx="67">
                  <c:v>1.2732080086968112</c:v>
                </c:pt>
                <c:pt idx="68">
                  <c:v>1.2706901639853345</c:v>
                </c:pt>
                <c:pt idx="69">
                  <c:v>1.2681175702782126</c:v>
                </c:pt>
                <c:pt idx="70">
                  <c:v>1.2654886841612258</c:v>
                </c:pt>
                <c:pt idx="71">
                  <c:v>1.2628019032605726</c:v>
                </c:pt>
                <c:pt idx="72">
                  <c:v>1.2600555635408766</c:v>
                </c:pt>
                <c:pt idx="73">
                  <c:v>1.2572479364587348</c:v>
                </c:pt>
                <c:pt idx="74">
                  <c:v>1.2543772259632349</c:v>
                </c:pt>
                <c:pt idx="75">
                  <c:v>1.2514415653343347</c:v>
                </c:pt>
                <c:pt idx="76">
                  <c:v>1.2484390138494237</c:v>
                </c:pt>
                <c:pt idx="77">
                  <c:v>1.2453675532677748</c:v>
                </c:pt>
                <c:pt idx="78">
                  <c:v>1.2422250841219509</c:v>
                </c:pt>
                <c:pt idx="79">
                  <c:v>1.2390094218045449</c:v>
                </c:pt>
                <c:pt idx="80">
                  <c:v>1.2357182924379104</c:v>
                </c:pt>
                <c:pt idx="81">
                  <c:v>1.2323493285137688</c:v>
                </c:pt>
                <c:pt idx="82">
                  <c:v>1.2289000642887788</c:v>
                </c:pt>
                <c:pt idx="83">
                  <c:v>1.2253679309212946</c:v>
                </c:pt>
                <c:pt idx="84">
                  <c:v>1.2217502513336445</c:v>
                </c:pt>
                <c:pt idx="85">
                  <c:v>1.2180442347833285</c:v>
                </c:pt>
                <c:pt idx="86">
                  <c:v>1.2142469711255337</c:v>
                </c:pt>
              </c:numCache>
            </c:numRef>
          </c:yVal>
          <c:smooth val="0"/>
          <c:extLst>
            <c:ext xmlns:c16="http://schemas.microsoft.com/office/drawing/2014/chart" uri="{C3380CC4-5D6E-409C-BE32-E72D297353CC}">
              <c16:uniqueId val="{00000000-FA08-4345-82E0-DB05C7BC0DA2}"/>
            </c:ext>
          </c:extLst>
        </c:ser>
        <c:dLbls>
          <c:showLegendKey val="0"/>
          <c:showVal val="0"/>
          <c:showCatName val="0"/>
          <c:showSerName val="0"/>
          <c:showPercent val="0"/>
          <c:showBubbleSize val="0"/>
        </c:dLbls>
        <c:axId val="1644213616"/>
        <c:axId val="1341780608"/>
      </c:scatterChart>
      <c:valAx>
        <c:axId val="1644213616"/>
        <c:scaling>
          <c:orientation val="minMax"/>
          <c:max val="8.6"/>
          <c:min val="3.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80608"/>
        <c:crosses val="autoZero"/>
        <c:crossBetween val="midCat"/>
      </c:valAx>
      <c:valAx>
        <c:axId val="134178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13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7569"/>
</file>

<file path=xl/ctrlProps/ctrlProp3.xml><?xml version="1.0" encoding="utf-8"?>
<formControlPr xmlns="http://schemas.microsoft.com/office/spreadsheetml/2009/9/main" objectType="Spin" dx="15" fmlaLink="$C$13" inc="50" max="30000" noThreeD="1" page="10" val="1261"/>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21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5"/>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4"/>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2302"/>
</file>

<file path=xl/ctrlProps/ctrlProp12.xml><?xml version="1.0" encoding="utf-8"?>
<formControlPr xmlns="http://schemas.microsoft.com/office/spreadsheetml/2009/9/main" objectType="Spin" dx="15" fmlaLink="$C$12" inc="100" max="30000" noThreeD="1" page="10" val="7569"/>
</file>

<file path=xl/ctrlProps/ctrlProp13.xml><?xml version="1.0" encoding="utf-8"?>
<formControlPr xmlns="http://schemas.microsoft.com/office/spreadsheetml/2009/9/main" objectType="Spin" dx="15" fmlaLink="$C$12" inc="100" max="30000" noThreeD="1" page="10" val="7569"/>
</file>

<file path=xl/ctrlProps/ctrlProp14.xml><?xml version="1.0" encoding="utf-8"?>
<formControlPr xmlns="http://schemas.microsoft.com/office/spreadsheetml/2009/9/main" objectType="Spin" dx="15" fmlaLink="Stabilito!C12" inc="100" max="30000" noThreeD="1" page="10" val="7569"/>
</file>

<file path=xl/ctrlProps/ctrlProp15.xml><?xml version="1.0" encoding="utf-8"?>
<formControlPr xmlns="http://schemas.microsoft.com/office/spreadsheetml/2009/9/main" objectType="Spin" dx="15" fmlaLink="$B$44" inc="50" max="30000" noThreeD="1" page="10" val="350"/>
</file>

<file path=xl/ctrlProps/ctrlProp16.xml><?xml version="1.0" encoding="utf-8"?>
<formControlPr xmlns="http://schemas.microsoft.com/office/spreadsheetml/2009/9/main" objectType="Spin" dx="15" fmlaLink="$B$46" inc="50" max="30000" noThreeD="1" page="10" val="35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7569"/>
</file>

<file path=xl/ctrlProps/ctrlProp20.xml><?xml version="1.0" encoding="utf-8"?>
<formControlPr xmlns="http://schemas.microsoft.com/office/spreadsheetml/2009/9/main" objectType="Spin" dx="15" fmlaLink="Stabilito!C12" inc="100" max="30000" noThreeD="1" page="10" val="7569"/>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66977" y="18659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26</xdr:col>
          <xdr:colOff>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11</xdr:col>
          <xdr:colOff>0</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1018</xdr:row>
          <xdr:rowOff>0</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1025</xdr:row>
          <xdr:rowOff>0</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4</xdr:col>
          <xdr:colOff>0</xdr:colOff>
          <xdr:row>1008</xdr:row>
          <xdr:rowOff>0</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1015</xdr:row>
          <xdr:rowOff>0</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25</xdr:col>
          <xdr:colOff>0</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12</xdr:col>
          <xdr:colOff>0</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17</xdr:col>
          <xdr:colOff>0</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13</xdr:col>
          <xdr:colOff>0</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390525</xdr:colOff>
      <xdr:row>9</xdr:row>
      <xdr:rowOff>66675</xdr:rowOff>
    </xdr:from>
    <xdr:to>
      <xdr:col>14</xdr:col>
      <xdr:colOff>390525</xdr:colOff>
      <xdr:row>26</xdr:row>
      <xdr:rowOff>57150</xdr:rowOff>
    </xdr:to>
    <xdr:graphicFrame macro="">
      <xdr:nvGraphicFramePr>
        <xdr:cNvPr id="3" name="Graphique 2">
          <a:extLst>
            <a:ext uri="{FF2B5EF4-FFF2-40B4-BE49-F238E27FC236}">
              <a16:creationId xmlns:a16="http://schemas.microsoft.com/office/drawing/2014/main" id="{4F389850-6A68-3EC8-2694-7534A0F88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opLeftCell="A10" zoomScale="130" zoomScaleNormal="130" zoomScaleSheetLayoutView="100" workbookViewId="0">
      <selection activeCell="C14" sqref="C14:D14"/>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609" t="s">
        <v>53</v>
      </c>
      <c r="D2" s="609"/>
      <c r="L2" s="147" t="str">
        <f>"Language/Langue"</f>
        <v>Language/Langue</v>
      </c>
      <c r="M2" s="585" t="s">
        <v>1</v>
      </c>
      <c r="N2" s="585"/>
      <c r="O2" s="585"/>
      <c r="P2" s="586"/>
      <c r="Q2" s="27"/>
    </row>
    <row r="3" spans="1:20" ht="12.75" customHeight="1" x14ac:dyDescent="0.2">
      <c r="A3" s="25"/>
      <c r="C3" s="609"/>
      <c r="D3" s="609"/>
      <c r="L3" s="596"/>
      <c r="M3" s="596"/>
      <c r="N3" s="45"/>
      <c r="Q3" s="27"/>
    </row>
    <row r="4" spans="1:20" ht="12.75" customHeight="1" x14ac:dyDescent="0.2">
      <c r="A4" s="25"/>
      <c r="C4" s="610" t="str">
        <f>IF(Lang="Français","Stabilité de fusée à ailerons",IF(Lang="English","Stability for rocket with fins",""))</f>
        <v>Stabilité de fusée à ailerons</v>
      </c>
      <c r="D4" s="610"/>
      <c r="L4" s="33"/>
      <c r="M4" s="585" t="s">
        <v>571</v>
      </c>
      <c r="N4" s="585"/>
      <c r="O4" s="585"/>
      <c r="P4" s="586"/>
      <c r="Q4" s="27"/>
    </row>
    <row r="5" spans="1:20" ht="12.75" customHeight="1" x14ac:dyDescent="0.25">
      <c r="A5" s="25"/>
      <c r="B5" s="28"/>
      <c r="C5" s="624"/>
      <c r="D5" s="624"/>
      <c r="L5" s="33"/>
      <c r="M5" s="616" t="s">
        <v>156</v>
      </c>
      <c r="N5" s="617"/>
      <c r="O5" s="599" t="s">
        <v>157</v>
      </c>
      <c r="P5" s="599"/>
      <c r="Q5" s="29"/>
    </row>
    <row r="6" spans="1:20" ht="12.75" customHeight="1" thickBot="1" x14ac:dyDescent="0.25">
      <c r="A6" s="25"/>
      <c r="B6" s="87"/>
      <c r="C6" s="634" t="str">
        <f>IF(Lang="Français","Remplir les cases jaunes",IF(Lang="English","Fill-in yellow cells only",""))</f>
        <v>Remplir les cases jaunes</v>
      </c>
      <c r="D6" s="634"/>
      <c r="L6" s="139" t="str">
        <f>IF(Lang="Français","Longueur      'L'",IF(Lang="English","Length      'L'",""))</f>
        <v>Longueur      'L'</v>
      </c>
      <c r="M6" s="605">
        <v>60</v>
      </c>
      <c r="N6" s="606"/>
      <c r="O6" s="591">
        <v>50</v>
      </c>
      <c r="P6" s="591"/>
      <c r="Q6" s="29"/>
    </row>
    <row r="7" spans="1:20" ht="12.75" customHeight="1" thickTop="1" thickBot="1" x14ac:dyDescent="0.25">
      <c r="A7" s="25"/>
      <c r="B7" s="31"/>
      <c r="C7" s="612" t="str">
        <f>IF(Lang="Français","Fusée",IF(Lang="English","Rocket",""))</f>
        <v>Fusée</v>
      </c>
      <c r="D7" s="613"/>
      <c r="L7" s="139" t="str">
        <f>IF(Lang="Français","Diamètre     'D1'",IF(Lang="English","Diameter 'D1'",""))</f>
        <v>Diamètre     'D1'</v>
      </c>
      <c r="M7" s="605">
        <f>D_og</f>
        <v>84</v>
      </c>
      <c r="N7" s="606"/>
      <c r="O7" s="591">
        <v>104</v>
      </c>
      <c r="P7" s="591"/>
      <c r="Q7" s="29"/>
    </row>
    <row r="8" spans="1:20" ht="12.75" customHeight="1" thickTop="1" x14ac:dyDescent="0.2">
      <c r="A8" s="25"/>
      <c r="B8" s="138" t="str">
        <f>IF(Lang="Français","Nom",IF(Lang="English","Name",""))</f>
        <v>Nom</v>
      </c>
      <c r="C8" s="635" t="s">
        <v>572</v>
      </c>
      <c r="D8" s="635"/>
      <c r="E8" s="90"/>
      <c r="K8" s="33"/>
      <c r="L8" s="139" t="str">
        <f>IF(Lang="Français","Diamètre     'D2'",IF(Lang="English","Diameter 'D2'",""))</f>
        <v>Diamètre     'D2'</v>
      </c>
      <c r="M8" s="605">
        <v>104</v>
      </c>
      <c r="N8" s="606"/>
      <c r="O8" s="591">
        <v>84</v>
      </c>
      <c r="P8" s="591"/>
      <c r="Q8" s="29"/>
    </row>
    <row r="9" spans="1:20" ht="12.75" customHeight="1" x14ac:dyDescent="0.2">
      <c r="A9" s="25"/>
      <c r="B9" s="138" t="s">
        <v>4</v>
      </c>
      <c r="C9" s="636" t="s">
        <v>569</v>
      </c>
      <c r="D9" s="636"/>
      <c r="E9" s="90"/>
      <c r="K9" s="33"/>
      <c r="L9" s="139" t="str">
        <f>IF(Lang="Français","Implantation 'x'",IF(Lang="English","Basement 'x'",""))</f>
        <v>Implantation 'x'</v>
      </c>
      <c r="M9" s="605">
        <v>1182</v>
      </c>
      <c r="N9" s="606"/>
      <c r="O9" s="591">
        <f>Long_tot-l_r</f>
        <v>2252</v>
      </c>
      <c r="P9" s="591"/>
      <c r="Q9" s="29"/>
    </row>
    <row r="10" spans="1:20" ht="12.75" customHeight="1" x14ac:dyDescent="0.2">
      <c r="A10" s="25"/>
      <c r="B10" s="138" t="s">
        <v>563</v>
      </c>
      <c r="C10" s="537" t="str">
        <f>IF((LEFT(Type_fusee,4)="Mini"),"MF",(IF((RIGHT(Type_fusee,1)="."),"FX","")))</f>
        <v>FX</v>
      </c>
      <c r="D10" s="538">
        <v>5</v>
      </c>
      <c r="E10" s="539" t="str">
        <f>IF(C10="","",C10&amp;D10)</f>
        <v>FX5</v>
      </c>
      <c r="K10" s="33"/>
      <c r="Q10" s="29"/>
    </row>
    <row r="11" spans="1:20" ht="12.75" customHeight="1" x14ac:dyDescent="0.2">
      <c r="A11" s="25"/>
      <c r="B11" s="139" t="s">
        <v>54</v>
      </c>
      <c r="C11" s="614" t="s">
        <v>568</v>
      </c>
      <c r="D11" s="615"/>
      <c r="E11" s="90"/>
      <c r="K11" s="33"/>
      <c r="L11" s="107"/>
      <c r="M11" s="224" t="str">
        <f>IF(Lang="Français","Propu plein",IF(Lang="English","Loaded Motor",""))</f>
        <v>Propu plein</v>
      </c>
      <c r="N11" s="597" t="str">
        <f>IF(Lang="Français","Propu vide",IF(Lang="English","Empty Motor",""))</f>
        <v>Propu vide</v>
      </c>
      <c r="O11" s="598"/>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7569</v>
      </c>
      <c r="D12" s="34" t="s">
        <v>423</v>
      </c>
      <c r="L12" s="108" t="str">
        <f>IF(Lang="Français","Masse propu",IF(Lang="English","Motor Mass",""))</f>
        <v>Masse propu</v>
      </c>
      <c r="M12" s="109">
        <f ca="1">MpropuPlein</f>
        <v>1.6850000000000001</v>
      </c>
      <c r="N12" s="589">
        <f ca="1">MpropuVide</f>
        <v>0.65200000000000002</v>
      </c>
      <c r="O12" s="590"/>
      <c r="P12" s="110" t="s">
        <v>14</v>
      </c>
      <c r="Q12" s="29"/>
      <c r="S12" s="386" t="str">
        <f>IF(Lang="Français","Haut",IF(Lang="English","Top",""))</f>
        <v>Haut</v>
      </c>
      <c r="T12" s="387">
        <f ca="1">XpropuRef-Long_propu</f>
        <v>1814</v>
      </c>
    </row>
    <row r="13" spans="1:20" ht="12.75" customHeight="1" x14ac:dyDescent="0.2">
      <c r="A13" s="25"/>
      <c r="B13" s="139" t="str">
        <f>IF(Lang="Français","Centre de Masse",IF(Lang="English","Center of Mass",""))</f>
        <v>Centre de Masse</v>
      </c>
      <c r="C13" s="35">
        <v>1261</v>
      </c>
      <c r="D13" s="34" t="s">
        <v>423</v>
      </c>
      <c r="L13" s="108" t="str">
        <f>IF(Lang="Français","CdM propu",IF(Lang="English","Motor CoM",""))</f>
        <v>CdM propu</v>
      </c>
      <c r="M13" s="111">
        <f ca="1">XpropuPlein</f>
        <v>250</v>
      </c>
      <c r="N13" s="587">
        <f ca="1">XpropuVide</f>
        <v>240</v>
      </c>
      <c r="O13" s="588"/>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605">
        <v>2302</v>
      </c>
      <c r="D14" s="606"/>
      <c r="L14" s="108" t="str">
        <f>IF(Lang="Français","Masse fusée",IF(Lang="English","Rocket Mass",""))</f>
        <v>Masse fusée</v>
      </c>
      <c r="M14" s="112">
        <f ca="1">MasseSans+MpropuPlein</f>
        <v>9.2539999999999996</v>
      </c>
      <c r="N14" s="618">
        <f ca="1">MasseSans+MpropuVide</f>
        <v>8.2210000000000001</v>
      </c>
      <c r="O14" s="619"/>
      <c r="P14" s="109">
        <f>IF(OR(D12="sans propu",D12="without motor"),C12/1000,IF(OR(D12="avec propu vide",D12="with empty motor"),C12/1000-MpropuVide,IF(OR(D12="avec propu plein",D12="with loaded motor"),C12/1000-MpropuPlein,"Erreur")))</f>
        <v>7.569</v>
      </c>
      <c r="Q14" s="29"/>
      <c r="S14" s="386" t="str">
        <f>IF(Lang="Français","Bas",IF(Lang="English","Base",""))</f>
        <v>Bas</v>
      </c>
      <c r="T14" s="387">
        <f>XpropuRef</f>
        <v>2302</v>
      </c>
    </row>
    <row r="15" spans="1:20" ht="12.75" customHeight="1" x14ac:dyDescent="0.2">
      <c r="A15" s="25"/>
      <c r="B15" s="139" t="str">
        <f>IF(Lang="Français","Diamètre Réf.",IF(Lang="English","Ref. Diameter",""))</f>
        <v>Diamètre Réf.</v>
      </c>
      <c r="C15" s="605">
        <f>(1130*104 + 1192*84)/(1130+1192)</f>
        <v>93.732988802756239</v>
      </c>
      <c r="D15" s="606"/>
      <c r="L15" s="175" t="str">
        <f>IF(Lang="Français","CdM fusée",IF(Lang="English","Rocket CoM",""))</f>
        <v>CdM fusée</v>
      </c>
      <c r="M15" s="176">
        <f ca="1">(XcgSans*MasseSans+(XpropuRef-Long_propu+XpropuPlein)*MpropuPlein)/MassePlein</f>
        <v>1407.2129889777395</v>
      </c>
      <c r="N15" s="620">
        <f ca="1">(XcgSans*MasseSans+(XpropuRef-Long_propu+XpropuVide)*MpropuVide)/MasseVide</f>
        <v>1323.8921055832625</v>
      </c>
      <c r="O15" s="621"/>
      <c r="P15" s="113">
        <f>IF(OR(D13="sans propu",D13="without motor"),C13,IF(OR(D13="avec propu vide",D13="with empty motor"),(C13*MasseVide-(XpropuRef-Long_propu+XpropuVide)*MpropuVide)/MasseSans,IF(OR(D13="avec propu plein",D13="with loaded motor"),(C13*MassePlein-(XpropuRef-Long_propu+XpropuPlein)*MpropuPlein)/MasseSans,"Erreur")))</f>
        <v>1261</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626" t="str">
        <f>IF(Lang="Français","Propulseur",IF(Lang="English","Motor",""))</f>
        <v>Propulseur</v>
      </c>
      <c r="D17" s="627"/>
      <c r="L17" s="114"/>
      <c r="M17" s="622" t="s">
        <v>55</v>
      </c>
      <c r="N17" s="623"/>
      <c r="O17" s="600" t="s">
        <v>65</v>
      </c>
      <c r="P17" s="600"/>
      <c r="Q17" s="29"/>
      <c r="S17" s="386" t="str">
        <f>IF(Lang="Français","Haut","Top")</f>
        <v>Haut</v>
      </c>
      <c r="T17" s="387">
        <f>X_ail-m_ail</f>
        <v>2042</v>
      </c>
    </row>
    <row r="18" spans="1:22" ht="12.75" customHeight="1" thickTop="1" x14ac:dyDescent="0.2">
      <c r="A18" s="25"/>
      <c r="B18" s="139" t="s">
        <v>54</v>
      </c>
      <c r="C18" s="628" t="s">
        <v>549</v>
      </c>
      <c r="D18" s="629"/>
      <c r="K18" s="37"/>
      <c r="L18" s="108" t="str">
        <f>IF(Lang="Français","Coiffe",IF(Lang="English","Nose Cone",""))</f>
        <v>Coiffe</v>
      </c>
      <c r="M18" s="594">
        <f>IF(LEFT(Forme_ogive,5)="Parab",1/2*Long_ogive,IF(LEFT(Forme_ogive,4)="Ogiv",7/15*Long_ogive,IF(LEFT(Forme_ogive,3)="Con",2/3*Long_ogive)))</f>
        <v>168</v>
      </c>
      <c r="N18" s="595"/>
      <c r="O18" s="601">
        <f>2*POWER(D_og/D_ref, 2)</f>
        <v>1.6062148513851284</v>
      </c>
      <c r="P18" s="601"/>
      <c r="Q18" s="29"/>
      <c r="S18" s="386" t="str">
        <f>IF(Lang="Français","Emplanture","Root edge")</f>
        <v>Emplanture</v>
      </c>
      <c r="T18" s="387">
        <f>m_ail</f>
        <v>210</v>
      </c>
    </row>
    <row r="19" spans="1:22" ht="12.75" customHeight="1" x14ac:dyDescent="0.2">
      <c r="A19" s="25"/>
      <c r="B19" s="139" t="str">
        <f>IF(Lang="Français","Position du bas",IF(Lang="English","Basement",""))</f>
        <v>Position du bas</v>
      </c>
      <c r="C19" s="591">
        <f>Long_tot</f>
        <v>2302</v>
      </c>
      <c r="D19" s="591"/>
      <c r="L19" s="108" t="str">
        <f>IF(Lang="Français","Ailerons",IF(Lang="English","Fins",""))</f>
        <v>Ailerons</v>
      </c>
      <c r="M19" s="594">
        <f>(XCpa*Cnail-0.5*XCpi*Cni)/Cnai</f>
        <v>2166.4528827552522</v>
      </c>
      <c r="N19" s="595"/>
      <c r="O19" s="630">
        <f>Cnail-Cni/2</f>
        <v>13.379592856891604</v>
      </c>
      <c r="P19" s="631"/>
      <c r="Q19" s="29"/>
      <c r="S19" s="386" t="str">
        <f>IF(Lang="Français","Bas","Base")</f>
        <v>Bas</v>
      </c>
      <c r="T19" s="387">
        <f>X_ail</f>
        <v>2252</v>
      </c>
    </row>
    <row r="20" spans="1:22" ht="12.75" customHeight="1" thickBot="1" x14ac:dyDescent="0.25">
      <c r="A20" s="25"/>
      <c r="B20" s="428" t="str">
        <f>IF(Propu="Cariacou","Cariacou :"," ")</f>
        <v xml:space="preserve"> </v>
      </c>
      <c r="C20" s="604" t="str">
        <f>IF(Propu="Pandora (Pro24-6G)",IF(Lang="Français","C'Space Seulement",IF(Lang="English","C'Space only","")),"")</f>
        <v/>
      </c>
      <c r="D20" s="604"/>
      <c r="L20" s="108" t="str">
        <f>IF(Lang="Français","Ail bas entier",IF(Lang="English","Total Lower Fins",""))</f>
        <v>Ail bas entier</v>
      </c>
      <c r="M20" s="594">
        <f>X_ail-m_ail+p_ail*(m_ail+2*n_ail)/(3*(m_ail+n_ail))+(m_ail+n_ail-m_ail*n_ail/(m_ail+n_ail))/6</f>
        <v>2159.3563218390809</v>
      </c>
      <c r="N20" s="595"/>
      <c r="O20" s="601">
        <f>4*Q_ail*POWER((E_ail/D_ref),2)*(1+D_ail/(2*E_ail+D_ail))/(1+SQRT(1+POWER(2*f_ail/(m_ail+n_ail),2)))</f>
        <v>18.341556829077835</v>
      </c>
      <c r="P20" s="601"/>
      <c r="Q20" s="29"/>
    </row>
    <row r="21" spans="1:22" ht="12.75" customHeight="1" thickTop="1" thickBot="1" x14ac:dyDescent="0.25">
      <c r="A21" s="25"/>
      <c r="B21" s="30"/>
      <c r="C21" s="632" t="str">
        <f>IF(Lang="Français","Coiffe",IF(Lang="English","Nose Cone",""))</f>
        <v>Coiffe</v>
      </c>
      <c r="D21" s="633"/>
      <c r="L21" s="108" t="str">
        <f>IF(Lang="Français","Ailerons haut",IF(Lang="English","Upper Fins",""))</f>
        <v>Ailerons haut</v>
      </c>
      <c r="M21" s="594">
        <f>IF(LEFT(Type_masquage,1)="M",0, X_can-m_can+p_can*(m_can+2*n_can)/(3*(m_can+n_can))+(m_can+n_can-m_can*n_can/(m_can+n_can))/6)</f>
        <v>1097.3999999999999</v>
      </c>
      <c r="N21" s="595"/>
      <c r="O21" s="601">
        <f>IF(LEFT(Type_masquage,1)="M",0, 4*Q_can*POWER((E_can/D_ref),2)*(1+D_can/(2*E_can+D_can))/(1+SQRT(1+POWER(2*f_can/(m_can+n_can),2))))</f>
        <v>10.59164628111178</v>
      </c>
      <c r="P21" s="601"/>
      <c r="Q21" s="29"/>
    </row>
    <row r="22" spans="1:22" ht="12.75" customHeight="1" thickTop="1" x14ac:dyDescent="0.2">
      <c r="A22" s="25"/>
      <c r="B22" s="139" t="str">
        <f>IF(Lang="Français","Forme",IF(Lang="English","Shape",""))</f>
        <v>Forme</v>
      </c>
      <c r="C22" s="607" t="s">
        <v>570</v>
      </c>
      <c r="D22" s="608"/>
      <c r="L22" s="108" t="str">
        <f>IF(Lang="Français","Partie masquée",IF(Lang="English","Interation zone",""))</f>
        <v>Partie masquée</v>
      </c>
      <c r="M22" s="611">
        <f>IF(LEFT(Type_masquage,1)="B", X_int-m_int+p_int*(m_int+2*n_int)/(3*(m_int+n_int))+(m_int+n_int-m_int*n_int/(m_int+n_int))/6, 0 )</f>
        <v>2140.2209358760374</v>
      </c>
      <c r="N22" s="611"/>
      <c r="O22" s="630">
        <f>IF(LEFT(Type_masquage,1)="B", 4*Q_int*POWER((E_int/D_ref),2)*(1+D_int/(2*E_int+D_int))/(1+SQRT(1+POWER(2*f_int/(m_int+n_int),2))), 0 )</f>
        <v>9.923927944372462</v>
      </c>
      <c r="P22" s="631"/>
      <c r="Q22" s="29"/>
    </row>
    <row r="23" spans="1:22" ht="12.75" customHeight="1" x14ac:dyDescent="0.2">
      <c r="A23" s="25"/>
      <c r="B23" s="139" t="str">
        <f>IF(Lang="Français","Hauteur",IF(Lang="English","Heigth",""))</f>
        <v>Hauteur</v>
      </c>
      <c r="C23" s="605">
        <v>252</v>
      </c>
      <c r="D23" s="606"/>
      <c r="L23" s="108" t="s">
        <v>156</v>
      </c>
      <c r="M23" s="594">
        <f>IF(OR(RIGHT(Nb_diam,1)=",",D2j=0),0, X_j+l_j/3*(1+1/(1+D1j/D2j)) )</f>
        <v>1213.063829787234</v>
      </c>
      <c r="N23" s="595"/>
      <c r="O23" s="601">
        <f>IF(OR(RIGHT(Nb_diam,1)=",",D2j=0),0,2*(POWER(D2j/D_ref,2)-POWER(D1j/D_ref,2)))</f>
        <v>0.85591947862926365</v>
      </c>
      <c r="P23" s="601"/>
      <c r="Q23" s="29"/>
    </row>
    <row r="24" spans="1:22" ht="12.75" customHeight="1" thickBot="1" x14ac:dyDescent="0.25">
      <c r="A24" s="25"/>
      <c r="B24" s="139" t="str">
        <f>IF(Lang="Français","Diamètre",IF(Lang="English","Diameter",""))</f>
        <v>Diamètre</v>
      </c>
      <c r="C24" s="605">
        <v>84</v>
      </c>
      <c r="D24" s="606"/>
      <c r="L24" s="108" t="s">
        <v>157</v>
      </c>
      <c r="M24" s="594">
        <f>IF( OR(RIGHT(Nb_diam,1)=",",D2r=0), 0, X_r+l_r/3*(1+1/(1+D1r/D2r)) )</f>
        <v>2276.1134751773052</v>
      </c>
      <c r="N24" s="595"/>
      <c r="O24" s="601">
        <f>IF( OR(RIGHT(Nb_diam,1)=",",D2r=0), 0, 2*(POWER(D2r/D_ref,2)-POWER(D1r/D_ref,2)) )</f>
        <v>-0.85591947862926365</v>
      </c>
      <c r="P24" s="601"/>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 bas</v>
      </c>
      <c r="D26" s="179" t="str">
        <f>IF(Lang="Français","Ailerons haut",IF(Lang="English","Upper Fins",""))</f>
        <v>Ailerons haut</v>
      </c>
      <c r="F26" s="39">
        <f ca="1">TODAY()</f>
        <v>46208</v>
      </c>
      <c r="G26" s="137" t="s">
        <v>62</v>
      </c>
      <c r="H26" s="625" t="str">
        <f>IF(Lang="Français","Résultats",IF(Lang="English","Results",""))</f>
        <v>Résultats</v>
      </c>
      <c r="I26" s="625"/>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2" ht="12.75" customHeight="1" thickTop="1" x14ac:dyDescent="0.2">
      <c r="A27" s="25"/>
      <c r="B27" s="30"/>
      <c r="C27" s="602" t="s">
        <v>425</v>
      </c>
      <c r="D27" s="603"/>
      <c r="E27" s="146">
        <f>m_ail</f>
        <v>210</v>
      </c>
      <c r="F27" s="105" t="s">
        <v>64</v>
      </c>
      <c r="G27" s="104">
        <f>IF(RIGHT(Type_fusee,1)=".",10, IF(OR(LEFT(Type_fusee,1)="R",LEFT(Type_fusee,1)=",",LEFT(Type_fusee,4)="Mini"),10, IF(LEFT(Type_fusee,5)="Micro",10, IF(RIGHT(Type_fusee,1)=" ",1))))</f>
        <v>10</v>
      </c>
      <c r="H27" s="592">
        <f>Long_tot/D_ref</f>
        <v>24.55912298757627</v>
      </c>
      <c r="I27" s="593"/>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210</v>
      </c>
      <c r="D28" s="177">
        <v>170</v>
      </c>
      <c r="E28" s="146">
        <f>n_ail+(m_ail-n_ail)*(1-E_int/E_ail)</f>
        <v>124.82758620689656</v>
      </c>
      <c r="F28" s="105" t="str">
        <f>IF(Lang="Français","Portance","Lift")</f>
        <v>Portance</v>
      </c>
      <c r="G28" s="104">
        <f>IF(RIGHT(Type_fusee,1)=".",15,IF(OR(LEFT(Type_fusee,1)="R",LEFT(Type_fusee,1)=",",LEFT(Type_fusee,4)="Mini"),15, IF(LEFT(Type_fusee,5)="Micro",15, IF(RIGHT(Type_fusee,1)=" ",15))))</f>
        <v>15</v>
      </c>
      <c r="H28" s="508">
        <f>Cnai+Cnc+Cno+Cnj+Cnr</f>
        <v>25.577453989388513</v>
      </c>
      <c r="I28" s="508">
        <f>Cnail+Cnc+Cno+Cnj+Cnr</f>
        <v>30.539417961574745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121.20689655172414</v>
      </c>
      <c r="F29" s="515" t="str">
        <f>IF(Lang="Français","MargeStat.","StatMargin")</f>
        <v>MargeStat.</v>
      </c>
      <c r="G29" s="510">
        <f>IF(RIGHT(Type_fusee,1)=".",2, IF(OR(LEFT(Type_fusee,1)="R",LEFT(Type_fusee,1)=",",LEFT(Type_fusee,4)="Mini"),1.5, IF(LEFT(Type_fusee,5)="Micro",1, IF(RIGHT(Type_fusee,1)=" ",1))))</f>
        <v>2</v>
      </c>
      <c r="H29" s="97">
        <f ca="1">(XCp-XcgPlein)/D_ref</f>
        <v>1.6586631034763344</v>
      </c>
      <c r="I29" s="98">
        <f ca="1">(XCp0-XcgVide)/D_ref</f>
        <v>3.5486859259003882</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Abaisser les ailerons ou rehausser le CdM !</v>
      </c>
      <c r="U29" s="24" t="s">
        <v>575</v>
      </c>
    </row>
    <row r="30" spans="1:22" ht="12.75" customHeight="1" x14ac:dyDescent="0.2">
      <c r="A30" s="25"/>
      <c r="B30" s="524" t="str">
        <f>IF(Lang="Français"," Flèche          'p'"," Offset         'p'")</f>
        <v xml:space="preserve"> Flèche          'p'</v>
      </c>
      <c r="C30" s="35">
        <v>185</v>
      </c>
      <c r="D30" s="35">
        <v>120</v>
      </c>
      <c r="E30" s="146">
        <f>IF(D_can/2+E_can&lt;=D_ail/2,0, IF(D_can/2+E_can&gt;=D_ail/2+E_ail,E_ail,  D_can/2+E_can - D_ail/2  ) )</f>
        <v>95</v>
      </c>
      <c r="F30" s="516" t="str">
        <f>IF(Lang="Français","Couple","Torque")</f>
        <v>Couple</v>
      </c>
      <c r="G30" s="511">
        <f>IF(RIGHT(Type_fusee,1)=".",40, IF(OR(LEFT(Type_fusee,1)="R",LEFT(Type_fusee,1)=",",LEFT(Type_fusee,4)="Mini"),30, IF(LEFT(Type_fusee,5)="Micro",15, IF(RIGHT(Type_fusee,1)=" ",15))))</f>
        <v>40</v>
      </c>
      <c r="H30" s="99">
        <f ca="1">MS_min*Cn</f>
        <v>42.424379213062302</v>
      </c>
      <c r="I30" s="96">
        <f ca="1">MS_max*Cn0</f>
        <v>108.37480270542983</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grands ou trop bas  /CdM !</v>
      </c>
      <c r="U30" s="24" t="s">
        <v>573</v>
      </c>
      <c r="V30" s="24" t="s">
        <v>574</v>
      </c>
    </row>
    <row r="31" spans="1:22" ht="12.75" customHeight="1" x14ac:dyDescent="0.2">
      <c r="A31" s="25"/>
      <c r="B31" s="524" t="str">
        <f>IF(Lang="Français"," Envergure     'E'",IF(Lang="English"," Span          'E'",""))</f>
        <v xml:space="preserve"> Envergure     'E'</v>
      </c>
      <c r="C31" s="35">
        <v>145</v>
      </c>
      <c r="D31" s="35">
        <v>105</v>
      </c>
      <c r="E31" s="146">
        <f>ep_ail</f>
        <v>4</v>
      </c>
      <c r="F31" s="106" t="s">
        <v>55</v>
      </c>
      <c r="G31" s="103"/>
      <c r="H31" s="509">
        <f>(Cnai*XCpai+Cnc*XCpc+Cnj*XCpj+Cnr*XCpr+Cno*XCpo)/(Cnai+Cnc+Cnr+Cnj+Cno)</f>
        <v>1562.6844390834317</v>
      </c>
      <c r="I31" s="509">
        <f>(Cnail*XCpa+Cnc*XCpc+Cnj*XCpj+Cnr*XCpr+Cno*XCpo)/(Cnail+Cnc+Cnr+Cnj+Cno)</f>
        <v>1656.5210437401822</v>
      </c>
      <c r="J31" s="102"/>
      <c r="K31" s="32"/>
      <c r="Q31" s="29"/>
      <c r="R31" s="38"/>
      <c r="S31" s="388"/>
      <c r="U31" s="24">
        <v>2.25</v>
      </c>
      <c r="V31" s="24">
        <v>25.11</v>
      </c>
    </row>
    <row r="32" spans="1:22" ht="12.75" customHeight="1" x14ac:dyDescent="0.2">
      <c r="A32" s="25"/>
      <c r="B32" s="525" t="str">
        <f>IF(Lang="Français"," Epaisseur     'ep'",IF(Lang="English"," Thickness  'ep'",""))</f>
        <v xml:space="preserve"> Epaisseur     'ep'</v>
      </c>
      <c r="C32" s="35">
        <v>4</v>
      </c>
      <c r="D32" s="35">
        <v>3</v>
      </c>
      <c r="E32" s="146">
        <f>IF(Q_ail=Q_can,Q_ail,FALSE)</f>
        <v>4</v>
      </c>
      <c r="F32" s="106" t="s">
        <v>66</v>
      </c>
      <c r="G32" s="103"/>
      <c r="H32" s="100">
        <f ca="1">(XCp-XcgPlein)/Long_tot*100</f>
        <v>6.7537554346521356</v>
      </c>
      <c r="I32" s="101">
        <f ca="1">(XCp-XcgVide)/Long_tot*100</f>
        <v>10.373255147705004</v>
      </c>
      <c r="J32" s="102"/>
      <c r="K32" s="32"/>
      <c r="Q32" s="29"/>
      <c r="R32" s="38"/>
      <c r="U32" s="24">
        <v>2.99</v>
      </c>
      <c r="V32" s="24">
        <v>25.11</v>
      </c>
    </row>
    <row r="33" spans="1:23" ht="12.75" customHeight="1" x14ac:dyDescent="0.2">
      <c r="A33" s="25"/>
      <c r="B33" s="524" t="str">
        <f>IF(Lang="Français"," Nombre            ",IF(Lang="English"," Number of fins",""))</f>
        <v xml:space="preserve"> Nombre            </v>
      </c>
      <c r="C33" s="36">
        <v>4</v>
      </c>
      <c r="D33" s="36">
        <v>4</v>
      </c>
      <c r="E33" s="146">
        <f>X_ail</f>
        <v>2252</v>
      </c>
      <c r="G33" s="24"/>
      <c r="H33" s="581" t="str">
        <f ca="1">IF(AND(CritCnmin&lt;Cn,Cn0&lt;CritCnmax,CritMsmin&lt;MS_min,MS_max&lt;CritMsmax,CritMsCnmin&lt;MS_Cn_min,MS_Cn_max&lt;CritMsCnmax),"STABLE",IF(OR(Cn&lt;CritCnmin,MS_min&lt;CritMsmin,MS_Cn_min&lt;CritMsCnmin),"INSTABLE",IF(Lang="Français","SURSTABLE","OVERSTABLE")))</f>
        <v>INSTABLE</v>
      </c>
      <c r="I33" s="582"/>
      <c r="J33" s="31"/>
      <c r="K33" s="32"/>
      <c r="Q33" s="29"/>
      <c r="R33" s="38"/>
    </row>
    <row r="34" spans="1:23" ht="12.75" customHeight="1" x14ac:dyDescent="0.2">
      <c r="A34" s="25"/>
      <c r="B34" s="524" t="str">
        <f>IF(Lang="Français"," Position du bas",IF(Lang="English"," Basement",""))</f>
        <v xml:space="preserve"> Position du bas</v>
      </c>
      <c r="C34" s="35">
        <f>X_r</f>
        <v>2252</v>
      </c>
      <c r="D34" s="35">
        <f>X_j</f>
        <v>1182</v>
      </c>
      <c r="E34" s="146">
        <f>D_ail</f>
        <v>104</v>
      </c>
      <c r="G34" s="24"/>
      <c r="H34" s="583"/>
      <c r="I34" s="584"/>
      <c r="K34" s="32"/>
      <c r="Q34" s="29"/>
      <c r="R34" s="38"/>
      <c r="U34" s="24" t="s">
        <v>576</v>
      </c>
    </row>
    <row r="35" spans="1:23" ht="12.75" customHeight="1" x14ac:dyDescent="0.2">
      <c r="A35" s="25"/>
      <c r="B35" s="524" t="str">
        <f>IF(Lang="Français"," Diamètre         ",IF(Lang="English"," Diameter at Fins",""))</f>
        <v xml:space="preserve"> Diamètre         </v>
      </c>
      <c r="C35" s="35">
        <f>D2j</f>
        <v>104</v>
      </c>
      <c r="D35" s="35">
        <f>D1j</f>
        <v>84</v>
      </c>
      <c r="E35" s="146">
        <f>SQRT(POWER(p_int+n_int/2-m_int/2,2)+POWER(E_int,2))</f>
        <v>123.3134738860881</v>
      </c>
      <c r="K35" s="32"/>
      <c r="Q35" s="29"/>
      <c r="R35" s="38"/>
      <c r="U35" s="24">
        <v>2.1</v>
      </c>
      <c r="V35" s="24">
        <v>24.71</v>
      </c>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188.21530224718711</v>
      </c>
      <c r="D36" s="145">
        <f>SQRT(POWER(p_can+n_can/2-m_can/2,2)+POWER(E_can,2))</f>
        <v>129.0348790056394</v>
      </c>
      <c r="E36" s="536"/>
      <c r="K36" s="32"/>
      <c r="Q36" s="29"/>
      <c r="R36" s="38"/>
      <c r="U36" s="24">
        <v>2.86</v>
      </c>
      <c r="V36" s="24">
        <v>24.71</v>
      </c>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8" spans="1:23" x14ac:dyDescent="0.2">
      <c r="U38" s="24" t="s">
        <v>577</v>
      </c>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c r="U39" s="24">
        <v>2.3199999999999998</v>
      </c>
      <c r="V39" s="24">
        <v>30.03</v>
      </c>
    </row>
    <row r="40" spans="1:23" x14ac:dyDescent="0.2">
      <c r="H40" s="87"/>
      <c r="O40" s="26"/>
      <c r="P40" s="26"/>
      <c r="S40" s="506"/>
      <c r="U40" s="24">
        <v>3.16</v>
      </c>
      <c r="V40" s="24">
        <v>30.03</v>
      </c>
    </row>
    <row r="41" spans="1:23" x14ac:dyDescent="0.2">
      <c r="F41" s="24"/>
      <c r="H41" s="43"/>
      <c r="I41" s="44"/>
      <c r="J41" s="43"/>
      <c r="N41" s="43"/>
      <c r="Q41" s="43"/>
      <c r="R41" s="43"/>
    </row>
    <row r="42" spans="1:23" x14ac:dyDescent="0.2">
      <c r="F42" s="24"/>
      <c r="G42" s="503"/>
      <c r="H42" s="504"/>
      <c r="I42" s="44"/>
      <c r="J42" s="43"/>
      <c r="N42" s="43"/>
      <c r="Q42" s="43"/>
      <c r="R42" s="43"/>
      <c r="U42" s="24" t="s">
        <v>578</v>
      </c>
    </row>
    <row r="43" spans="1:23" x14ac:dyDescent="0.2">
      <c r="F43" s="24"/>
      <c r="H43" s="43"/>
      <c r="I43" s="44"/>
      <c r="J43" s="43"/>
      <c r="N43" s="43"/>
      <c r="Q43" s="43"/>
      <c r="R43" s="43"/>
      <c r="U43" s="24">
        <v>2.6</v>
      </c>
      <c r="V43" s="24">
        <v>37.869999999999997</v>
      </c>
    </row>
    <row r="44" spans="1:23" x14ac:dyDescent="0.2">
      <c r="F44" s="24"/>
      <c r="H44" s="43"/>
      <c r="I44" s="44"/>
      <c r="J44" s="43"/>
      <c r="N44" s="43"/>
      <c r="Q44" s="43"/>
      <c r="R44" s="43"/>
      <c r="U44" s="24">
        <v>3.55</v>
      </c>
      <c r="V44" s="24">
        <v>37.869999999999997</v>
      </c>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-1182</v>
      </c>
      <c r="D126" s="46">
        <f>IF(AND(RIGHT(Nb_diam,1)=".",X_j), D1j/2, D125 )</f>
        <v>42</v>
      </c>
      <c r="E126" s="93">
        <f t="shared" si="0"/>
        <v>-42</v>
      </c>
      <c r="K126" s="46"/>
    </row>
    <row r="127" spans="2:18" x14ac:dyDescent="0.2">
      <c r="B127" s="45" t="s">
        <v>74</v>
      </c>
      <c r="C127" s="46">
        <f>IF(AND(RIGHT(Nb_diam,1)=".",X_j), -X_j-l_j, C126 )</f>
        <v>-1242</v>
      </c>
      <c r="D127" s="46">
        <f>IF(AND(RIGHT(Nb_diam,1)=".",X_j), D2j/2, D126 )</f>
        <v>52</v>
      </c>
      <c r="E127" s="93">
        <f t="shared" si="0"/>
        <v>-52</v>
      </c>
      <c r="K127" s="46"/>
    </row>
    <row r="128" spans="2:18" x14ac:dyDescent="0.2">
      <c r="B128" s="45" t="s">
        <v>75</v>
      </c>
      <c r="C128" s="46">
        <f>IF(AND(RIGHT(Nb_diam,1)=".",X_r), -X_r, C127 )</f>
        <v>-2252</v>
      </c>
      <c r="D128" s="46">
        <f>IF(AND(RIGHT(Nb_diam,1)=".",X_r), D1r/2, D127 )</f>
        <v>52</v>
      </c>
      <c r="E128" s="93">
        <f t="shared" si="0"/>
        <v>-52</v>
      </c>
      <c r="K128" s="46"/>
    </row>
    <row r="129" spans="2:11" x14ac:dyDescent="0.2">
      <c r="B129" s="45" t="s">
        <v>76</v>
      </c>
      <c r="C129" s="46">
        <f>IF(AND(RIGHT(Nb_diam,1)=".",X_r), -X_r-l_r, C128 )</f>
        <v>-2302</v>
      </c>
      <c r="D129" s="46">
        <f>IF(AND(RIGHT(Nb_diam,1)=".",X_r), D2r/2, D128 )</f>
        <v>42</v>
      </c>
      <c r="E129" s="93">
        <f t="shared" si="0"/>
        <v>-42</v>
      </c>
      <c r="K129" s="46"/>
    </row>
    <row r="130" spans="2:11" x14ac:dyDescent="0.2">
      <c r="B130" s="45" t="s">
        <v>77</v>
      </c>
      <c r="C130" s="46">
        <f>-Long_tot</f>
        <v>-2302</v>
      </c>
      <c r="D130" s="46">
        <f>D129</f>
        <v>42</v>
      </c>
      <c r="E130" s="93">
        <f t="shared" si="0"/>
        <v>-42</v>
      </c>
      <c r="K130" s="46"/>
    </row>
    <row r="131" spans="2:11" x14ac:dyDescent="0.2">
      <c r="B131" s="45" t="s">
        <v>77</v>
      </c>
      <c r="C131" s="46">
        <f>-Long_tot</f>
        <v>-2302</v>
      </c>
      <c r="D131" s="46">
        <v>0</v>
      </c>
      <c r="E131" s="93">
        <f t="shared" si="0"/>
        <v>0</v>
      </c>
      <c r="K131" s="46"/>
    </row>
    <row r="132" spans="2:11" x14ac:dyDescent="0.2">
      <c r="B132" s="183" t="s">
        <v>78</v>
      </c>
      <c r="C132" s="197">
        <f>-X_ail+m_ail</f>
        <v>-2042</v>
      </c>
      <c r="D132" s="197">
        <f>D_ail/2</f>
        <v>52</v>
      </c>
      <c r="E132" s="198">
        <f t="shared" si="0"/>
        <v>-52</v>
      </c>
      <c r="K132" s="46"/>
    </row>
    <row r="133" spans="2:11" x14ac:dyDescent="0.2">
      <c r="B133" s="185" t="s">
        <v>79</v>
      </c>
      <c r="C133" s="46">
        <f>-X_ail+m_ail-p_ail</f>
        <v>-2227</v>
      </c>
      <c r="D133" s="46">
        <f>D_ail/2+E_ail</f>
        <v>197</v>
      </c>
      <c r="E133" s="199">
        <f t="shared" si="0"/>
        <v>-197</v>
      </c>
      <c r="K133" s="46"/>
    </row>
    <row r="134" spans="2:11" x14ac:dyDescent="0.2">
      <c r="B134" s="185" t="s">
        <v>80</v>
      </c>
      <c r="C134" s="46">
        <f>-X_ail+m_ail-p_ail-n_ail</f>
        <v>-2307</v>
      </c>
      <c r="D134" s="46">
        <f>D_ail/2+E_ail</f>
        <v>197</v>
      </c>
      <c r="E134" s="199">
        <f t="shared" si="0"/>
        <v>-197</v>
      </c>
      <c r="K134" s="46"/>
    </row>
    <row r="135" spans="2:11" x14ac:dyDescent="0.2">
      <c r="B135" s="185" t="s">
        <v>81</v>
      </c>
      <c r="C135" s="46">
        <f>-X_ail</f>
        <v>-2252</v>
      </c>
      <c r="D135" s="46">
        <f>D_ail/2</f>
        <v>52</v>
      </c>
      <c r="E135" s="199">
        <f t="shared" si="0"/>
        <v>-52</v>
      </c>
      <c r="K135" s="46"/>
    </row>
    <row r="136" spans="2:11" x14ac:dyDescent="0.2">
      <c r="B136" s="187" t="s">
        <v>78</v>
      </c>
      <c r="C136" s="200">
        <f>-X_ail+m_ail</f>
        <v>-2042</v>
      </c>
      <c r="D136" s="200">
        <f>D_ail/2</f>
        <v>52</v>
      </c>
      <c r="E136" s="201">
        <f t="shared" si="0"/>
        <v>-52</v>
      </c>
      <c r="K136" s="46"/>
    </row>
    <row r="137" spans="2:11" x14ac:dyDescent="0.2">
      <c r="B137" s="192" t="str">
        <f>IF(E_ail&gt;0,IF(Lang="Français","Envergure","Span"),"")</f>
        <v>Envergure</v>
      </c>
      <c r="C137" s="197">
        <f>MIN(-X_ail,-X_ail+m_ail-p_ail-n_ail)-Long_tot/30</f>
        <v>-2383.7333333333331</v>
      </c>
      <c r="D137" s="207">
        <f>-D_ail/2-E_ail</f>
        <v>-197</v>
      </c>
      <c r="E137" s="93"/>
      <c r="K137" s="46"/>
    </row>
    <row r="138" spans="2:11" x14ac:dyDescent="0.2">
      <c r="B138" s="195" t="s">
        <v>166</v>
      </c>
      <c r="C138" s="46">
        <f>MIN(-X_ail,-X_ail+m_ail-p_ail-n_ail)-Long_tot/30</f>
        <v>-2383.7333333333331</v>
      </c>
      <c r="D138" s="208">
        <f>-D_ail/2-E_ail/2</f>
        <v>-124.5</v>
      </c>
      <c r="E138" s="93"/>
      <c r="K138" s="46"/>
    </row>
    <row r="139" spans="2:11" x14ac:dyDescent="0.2">
      <c r="B139" s="212" t="s">
        <v>162</v>
      </c>
      <c r="C139" s="200">
        <f>MIN(-X_ail,-X_ail+m_ail-p_ail-n_ail)-Long_tot/30</f>
        <v>-2383.7333333333331</v>
      </c>
      <c r="D139" s="209">
        <f>-D_ail/2</f>
        <v>-52</v>
      </c>
      <c r="E139" s="93"/>
      <c r="K139" s="46"/>
    </row>
    <row r="140" spans="2:11" x14ac:dyDescent="0.2">
      <c r="B140" s="192" t="str">
        <f>IF(Lang="Français","Emplanture","Root edge")</f>
        <v>Emplanture</v>
      </c>
      <c r="C140" s="197">
        <f>-X_ail+m_ail</f>
        <v>-2042</v>
      </c>
      <c r="D140" s="207">
        <f>D_ail/2+E_ail+Long_tot/20</f>
        <v>312.10000000000002</v>
      </c>
      <c r="E140" s="93"/>
      <c r="K140" s="46"/>
    </row>
    <row r="141" spans="2:11" x14ac:dyDescent="0.2">
      <c r="B141" s="195" t="s">
        <v>168</v>
      </c>
      <c r="C141" s="46">
        <f>-X_ail+m_ail/2</f>
        <v>-2147</v>
      </c>
      <c r="D141" s="208">
        <f>D_ail/2+E_ail+Long_tot/20</f>
        <v>312.10000000000002</v>
      </c>
      <c r="E141" s="93"/>
      <c r="K141" s="46"/>
    </row>
    <row r="142" spans="2:11" x14ac:dyDescent="0.2">
      <c r="B142" s="212" t="s">
        <v>169</v>
      </c>
      <c r="C142" s="200">
        <f>-X_ail</f>
        <v>-2252</v>
      </c>
      <c r="D142" s="209">
        <f>D_ail/2+E_ail+Long_tot/20</f>
        <v>312.10000000000002</v>
      </c>
      <c r="E142" s="93"/>
      <c r="K142" s="46"/>
    </row>
    <row r="143" spans="2:11" x14ac:dyDescent="0.2">
      <c r="B143" s="192" t="str">
        <f>IF(p_ail&lt;&gt;0,IF(Lang="Français","Flèche","Offset"),"")</f>
        <v>Flèche</v>
      </c>
      <c r="C143" s="197">
        <f>-X_ail+m_ail</f>
        <v>-2042</v>
      </c>
      <c r="D143" s="207">
        <f>-D_ail/2-E_ail-Long_tot/30</f>
        <v>-273.73333333333335</v>
      </c>
      <c r="E143" s="93"/>
      <c r="K143" s="46"/>
    </row>
    <row r="144" spans="2:11" x14ac:dyDescent="0.2">
      <c r="B144" s="195" t="s">
        <v>165</v>
      </c>
      <c r="C144" s="46">
        <f>-X_ail+m_ail-p_ail/2</f>
        <v>-2134.5</v>
      </c>
      <c r="D144" s="208">
        <f>-D_ail/2-E_ail-Long_tot/30</f>
        <v>-273.73333333333335</v>
      </c>
      <c r="E144" s="93"/>
      <c r="K144" s="46"/>
    </row>
    <row r="145" spans="2:11" x14ac:dyDescent="0.2">
      <c r="B145" s="212" t="s">
        <v>163</v>
      </c>
      <c r="C145" s="200">
        <f>-X_ail+m_ail-p_ail</f>
        <v>-2227</v>
      </c>
      <c r="D145" s="209">
        <f>-D_ail/2-E_ail-Long_tot/30</f>
        <v>-273.73333333333335</v>
      </c>
      <c r="E145" s="93"/>
      <c r="K145" s="46"/>
    </row>
    <row r="146" spans="2:11" x14ac:dyDescent="0.2">
      <c r="B146" s="192" t="str">
        <f>IF(n_ail&gt;0,IF(Lang="Français","Saumon","Tip edge"),"")</f>
        <v>Saumon</v>
      </c>
      <c r="C146" s="197">
        <f>-X_ail+m_ail-p_ail</f>
        <v>-2227</v>
      </c>
      <c r="D146" s="207">
        <f>-D_ail/2-E_ail-Long_tot/20</f>
        <v>-312.10000000000002</v>
      </c>
      <c r="E146" s="93"/>
      <c r="K146" s="46"/>
    </row>
    <row r="147" spans="2:11" x14ac:dyDescent="0.2">
      <c r="B147" s="195" t="s">
        <v>167</v>
      </c>
      <c r="C147" s="46">
        <f>-X_ail+m_ail-p_ail-n_ail/2</f>
        <v>-2267</v>
      </c>
      <c r="D147" s="208">
        <f>-D_ail/2-E_ail-Long_tot/20</f>
        <v>-312.10000000000002</v>
      </c>
      <c r="E147" s="93"/>
      <c r="K147" s="46"/>
    </row>
    <row r="148" spans="2:11" x14ac:dyDescent="0.2">
      <c r="B148" s="212" t="s">
        <v>164</v>
      </c>
      <c r="C148" s="200">
        <f>-X_ail+m_ail-p_ail-n_ail</f>
        <v>-2307</v>
      </c>
      <c r="D148" s="209">
        <f>-D_ail/2-E_ail-Long_tot/20</f>
        <v>-312.10000000000002</v>
      </c>
      <c r="E148" s="93"/>
      <c r="K148" s="46"/>
    </row>
    <row r="149" spans="2:11" x14ac:dyDescent="0.2">
      <c r="B149" s="183" t="s">
        <v>82</v>
      </c>
      <c r="C149" s="197">
        <f ca="1">-XcgPlein</f>
        <v>-1407.2129889777395</v>
      </c>
      <c r="D149" s="207">
        <v>0</v>
      </c>
      <c r="E149" s="93"/>
      <c r="K149" s="46"/>
    </row>
    <row r="150" spans="2:11" x14ac:dyDescent="0.2">
      <c r="B150" s="187" t="s">
        <v>83</v>
      </c>
      <c r="C150" s="200">
        <f ca="1">-XcgVide</f>
        <v>-1323.8921055832625</v>
      </c>
      <c r="D150" s="209">
        <v>0</v>
      </c>
      <c r="E150" s="93"/>
      <c r="K150" s="46"/>
    </row>
    <row r="151" spans="2:11" x14ac:dyDescent="0.2">
      <c r="B151" s="183" t="s">
        <v>84</v>
      </c>
      <c r="C151" s="197">
        <f>-XCp</f>
        <v>-1562.6844390834317</v>
      </c>
      <c r="D151" s="207">
        <v>0</v>
      </c>
      <c r="E151" s="93"/>
      <c r="K151" s="46"/>
    </row>
    <row r="152" spans="2:11" x14ac:dyDescent="0.2">
      <c r="B152" s="187" t="s">
        <v>84</v>
      </c>
      <c r="C152" s="200">
        <f>-XCp</f>
        <v>-1562.6844390834317</v>
      </c>
      <c r="D152" s="209">
        <f>Cn*D_ref/CritCnmin</f>
        <v>159.83008055935775</v>
      </c>
      <c r="E152" s="93"/>
      <c r="K152" s="46"/>
    </row>
    <row r="153" spans="2:11" x14ac:dyDescent="0.2">
      <c r="B153" s="185" t="s">
        <v>422</v>
      </c>
      <c r="C153" s="46">
        <f>-XCp0</f>
        <v>-1656.5210437401822</v>
      </c>
      <c r="D153" s="208">
        <f>Cn0*D_ref/CritCnmin</f>
        <v>190.83672812233189</v>
      </c>
      <c r="E153" s="93"/>
      <c r="K153" s="46"/>
    </row>
    <row r="154" spans="2:11" x14ac:dyDescent="0.2">
      <c r="B154" s="185" t="s">
        <v>422</v>
      </c>
      <c r="C154" s="46">
        <f>-XCp0</f>
        <v>-1656.5210437401822</v>
      </c>
      <c r="D154" s="208">
        <v>0</v>
      </c>
      <c r="E154" s="93"/>
      <c r="K154" s="46"/>
    </row>
    <row r="155" spans="2:11" x14ac:dyDescent="0.2">
      <c r="B155" s="192" t="str">
        <f>IF(n_ail&gt;0,IF(Lang="Français","Marge Statique","Static Margin"),"")</f>
        <v>Marge Statique</v>
      </c>
      <c r="C155" s="197">
        <f ca="1">(-XcgPlein-XcgVide)/2</f>
        <v>-1365.5525472805011</v>
      </c>
      <c r="D155" s="207">
        <f>-D_ail/2-E_ail-Long_tot/20</f>
        <v>-312.10000000000002</v>
      </c>
      <c r="E155" s="93"/>
      <c r="K155" s="46"/>
    </row>
    <row r="156" spans="2:11" x14ac:dyDescent="0.2">
      <c r="B156" s="195" t="s">
        <v>170</v>
      </c>
      <c r="C156" s="46">
        <f ca="1">(C155+C157)/2</f>
        <v>-1464.1184931819664</v>
      </c>
      <c r="D156" s="208">
        <f>-D_ail/2-E_ail-Long_tot/20</f>
        <v>-312.10000000000002</v>
      </c>
      <c r="E156" s="93"/>
      <c r="K156" s="46"/>
    </row>
    <row r="157" spans="2:11" x14ac:dyDescent="0.2">
      <c r="B157" s="212" t="s">
        <v>171</v>
      </c>
      <c r="C157" s="200">
        <f>-XCp</f>
        <v>-1562.6844390834317</v>
      </c>
      <c r="D157" s="209">
        <f>-D_ail/2-E_ail-Long_tot/20</f>
        <v>-312.10000000000002</v>
      </c>
      <c r="E157" s="93"/>
      <c r="K157" s="46"/>
    </row>
    <row r="158" spans="2:11" x14ac:dyDescent="0.2">
      <c r="B158" s="183" t="s">
        <v>85</v>
      </c>
      <c r="C158" s="197">
        <f>IF(LEFT(Type_masquage,1)="M",0,-X_can+m_can)</f>
        <v>-1012</v>
      </c>
      <c r="D158" s="197">
        <f>IF(LEFT(Type_masquage,1)="M",0,D_ail/2)</f>
        <v>52</v>
      </c>
      <c r="E158" s="198">
        <f t="shared" ref="E158:E167" si="1">-D158</f>
        <v>-52</v>
      </c>
      <c r="K158" s="46"/>
    </row>
    <row r="159" spans="2:11" x14ac:dyDescent="0.2">
      <c r="B159" s="185" t="s">
        <v>86</v>
      </c>
      <c r="C159" s="46">
        <f>IF(LEFT(Type_masquage,1)="M",0,-X_can+m_can-p_can)</f>
        <v>-1132</v>
      </c>
      <c r="D159" s="46">
        <f>IF(LEFT(Type_masquage,1)="M",0,D_ail/2+E_can)</f>
        <v>157</v>
      </c>
      <c r="E159" s="199">
        <f t="shared" si="1"/>
        <v>-157</v>
      </c>
      <c r="K159" s="46"/>
    </row>
    <row r="160" spans="2:11" x14ac:dyDescent="0.2">
      <c r="B160" s="185" t="s">
        <v>87</v>
      </c>
      <c r="C160" s="46">
        <f>IF(LEFT(Type_masquage,1)="M",0,-X_can+m_can-p_can-n_can)</f>
        <v>-1212</v>
      </c>
      <c r="D160" s="46">
        <f>IF(LEFT(Type_masquage,1)="M",0,D_ail/2+E_can)</f>
        <v>157</v>
      </c>
      <c r="E160" s="199">
        <f t="shared" si="1"/>
        <v>-157</v>
      </c>
      <c r="K160" s="46"/>
    </row>
    <row r="161" spans="2:11" x14ac:dyDescent="0.2">
      <c r="B161" s="185" t="s">
        <v>88</v>
      </c>
      <c r="C161" s="46">
        <f>IF(LEFT(Type_masquage,1)="M",0,-X_can)</f>
        <v>-1182</v>
      </c>
      <c r="D161" s="46">
        <f>IF(LEFT(Type_masquage,1)="M",0,D_ail/2)</f>
        <v>52</v>
      </c>
      <c r="E161" s="199">
        <f t="shared" si="1"/>
        <v>-52</v>
      </c>
      <c r="K161" s="46"/>
    </row>
    <row r="162" spans="2:11" x14ac:dyDescent="0.2">
      <c r="B162" s="187" t="s">
        <v>85</v>
      </c>
      <c r="C162" s="200">
        <f>IF(LEFT(Type_masquage,1)="M",0,-X_can+m_can)</f>
        <v>-1012</v>
      </c>
      <c r="D162" s="200">
        <f>IF(LEFT(Type_masquage,1)="M",0,D_ail/2)</f>
        <v>52</v>
      </c>
      <c r="E162" s="201">
        <f t="shared" si="1"/>
        <v>-52</v>
      </c>
      <c r="K162" s="46"/>
    </row>
    <row r="163" spans="2:11" x14ac:dyDescent="0.2">
      <c r="B163" s="183" t="s">
        <v>89</v>
      </c>
      <c r="C163" s="197">
        <f>IF(LEFT(Type_masquage,1)="B",-X_int+m_int,0)</f>
        <v>-2042</v>
      </c>
      <c r="D163" s="197">
        <f>IF(LEFT(Type_masquage,1)="B",D_int/2,0)</f>
        <v>52</v>
      </c>
      <c r="E163" s="198">
        <f t="shared" si="1"/>
        <v>-52</v>
      </c>
      <c r="K163" s="46"/>
    </row>
    <row r="164" spans="2:11" x14ac:dyDescent="0.2">
      <c r="B164" s="185" t="s">
        <v>90</v>
      </c>
      <c r="C164" s="46">
        <f>IF(LEFT(Type_masquage,1)="B",-X_int+m_int-p_int,0)</f>
        <v>-2163.2068965517242</v>
      </c>
      <c r="D164" s="46">
        <f>IF(LEFT(Type_masquage,1)="B",D_int/2+E_int,0)</f>
        <v>147</v>
      </c>
      <c r="E164" s="199">
        <f t="shared" si="1"/>
        <v>-147</v>
      </c>
      <c r="K164" s="46"/>
    </row>
    <row r="165" spans="2:11" x14ac:dyDescent="0.2">
      <c r="B165" s="185" t="s">
        <v>91</v>
      </c>
      <c r="C165" s="46">
        <f>IF(LEFT(Type_masquage,1)="B",-X_int+m_int-p_int-n_int,0)</f>
        <v>-2288.0344827586209</v>
      </c>
      <c r="D165" s="46">
        <f>IF(LEFT(Type_masquage,1)="B",D_int/2+E_int,0)</f>
        <v>147</v>
      </c>
      <c r="E165" s="199">
        <f t="shared" si="1"/>
        <v>-147</v>
      </c>
      <c r="K165" s="46"/>
    </row>
    <row r="166" spans="2:11" x14ac:dyDescent="0.2">
      <c r="B166" s="185" t="s">
        <v>92</v>
      </c>
      <c r="C166" s="46">
        <f>IF(LEFT(Type_masquage,1)="B",-X_int,0)</f>
        <v>-2252</v>
      </c>
      <c r="D166" s="46">
        <f>IF(LEFT(Type_masquage,1)="B",D_int/2,0)</f>
        <v>52</v>
      </c>
      <c r="E166" s="199">
        <f t="shared" si="1"/>
        <v>-52</v>
      </c>
      <c r="K166" s="46"/>
    </row>
    <row r="167" spans="2:11" x14ac:dyDescent="0.2">
      <c r="B167" s="187" t="s">
        <v>89</v>
      </c>
      <c r="C167" s="200">
        <f>IF(LEFT(Type_masquage,1)="B",-X_int+m_int,0)</f>
        <v>-2042</v>
      </c>
      <c r="D167" s="200">
        <f>IF(LEFT(Type_masquage,1)="B",D_int/2,0)</f>
        <v>52</v>
      </c>
      <c r="E167" s="201">
        <f t="shared" si="1"/>
        <v>-52</v>
      </c>
      <c r="K167" s="46"/>
    </row>
    <row r="168" spans="2:11" x14ac:dyDescent="0.2">
      <c r="B168" s="45" t="s">
        <v>93</v>
      </c>
      <c r="C168" s="46">
        <f>-MAX(Long_tot, X_ail-m_ail+p_ail+n_ail, (E_ail+D_ail/2)*3.2)*1.01</f>
        <v>-2330.0700000000002</v>
      </c>
      <c r="D168" s="46">
        <f>MAX(E_ail+D_ail/2, Long_tot/3)</f>
        <v>767.33333333333337</v>
      </c>
      <c r="E168" s="93"/>
      <c r="K168" s="46"/>
    </row>
    <row r="169" spans="2:11" x14ac:dyDescent="0.2">
      <c r="B169" s="45" t="s">
        <v>93</v>
      </c>
      <c r="C169" s="46">
        <f>C168</f>
        <v>-2330.0700000000002</v>
      </c>
      <c r="D169" s="46">
        <f>-D168</f>
        <v>-767.33333333333337</v>
      </c>
      <c r="E169" s="93"/>
      <c r="K169" s="46"/>
    </row>
    <row r="170" spans="2:11" x14ac:dyDescent="0.2">
      <c r="B170" s="183" t="s">
        <v>94</v>
      </c>
      <c r="C170" s="197">
        <f ca="1">-XpropuRef+Long_propu</f>
        <v>-1814</v>
      </c>
      <c r="D170" s="207">
        <f ca="1">-Diam_propu/2</f>
        <v>-27</v>
      </c>
      <c r="E170" s="93"/>
      <c r="K170" s="46"/>
    </row>
    <row r="171" spans="2:11" x14ac:dyDescent="0.2">
      <c r="B171" s="185" t="s">
        <v>95</v>
      </c>
      <c r="C171" s="46">
        <f ca="1">-XpropuRef+Long_propu</f>
        <v>-1814</v>
      </c>
      <c r="D171" s="208">
        <f ca="1">Diam_propu/2</f>
        <v>27</v>
      </c>
      <c r="E171" s="93"/>
      <c r="K171" s="46"/>
    </row>
    <row r="172" spans="2:11" x14ac:dyDescent="0.2">
      <c r="B172" s="185" t="s">
        <v>96</v>
      </c>
      <c r="C172" s="46">
        <f>-XpropuRef</f>
        <v>-2302</v>
      </c>
      <c r="D172" s="208">
        <f ca="1">Diam_propu/2</f>
        <v>27</v>
      </c>
      <c r="E172" s="93"/>
      <c r="K172" s="46"/>
    </row>
    <row r="173" spans="2:11" x14ac:dyDescent="0.2">
      <c r="B173" s="185" t="s">
        <v>97</v>
      </c>
      <c r="C173" s="46">
        <f>-XpropuRef</f>
        <v>-2302</v>
      </c>
      <c r="D173" s="208">
        <f ca="1">-Diam_propu/2</f>
        <v>-27</v>
      </c>
      <c r="E173" s="93"/>
      <c r="K173" s="46"/>
    </row>
    <row r="174" spans="2:11" x14ac:dyDescent="0.2">
      <c r="B174" s="187" t="s">
        <v>98</v>
      </c>
      <c r="C174" s="200">
        <f ca="1">-XpropuRef+Long_propu</f>
        <v>-1814</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1.6586631034763344</v>
      </c>
      <c r="C190" s="203">
        <f>Cn</f>
        <v>25.577453989388513</v>
      </c>
      <c r="D190" s="185">
        <v>3</v>
      </c>
      <c r="E190" s="205">
        <f t="shared" si="4"/>
        <v>33.333333333333336</v>
      </c>
      <c r="K190" s="45"/>
    </row>
    <row r="191" spans="2:11" x14ac:dyDescent="0.2">
      <c r="B191" s="512">
        <f ca="1">(XCp0-XcgPlein)/D_ref</f>
        <v>2.6597685398367639</v>
      </c>
      <c r="C191" s="513">
        <f>Cn0</f>
        <v>30.539417961574745</v>
      </c>
      <c r="D191" s="185">
        <v>4</v>
      </c>
      <c r="E191" s="205">
        <f t="shared" si="4"/>
        <v>25</v>
      </c>
      <c r="K191" s="45"/>
    </row>
    <row r="192" spans="2:11" x14ac:dyDescent="0.2">
      <c r="B192" s="512">
        <f ca="1">(XCp0-XcgVide)/D_ref</f>
        <v>3.5486859259003882</v>
      </c>
      <c r="C192" s="513">
        <f>Cn0</f>
        <v>30.539417961574745</v>
      </c>
      <c r="D192" s="185">
        <v>6</v>
      </c>
      <c r="E192" s="205">
        <f t="shared" si="4"/>
        <v>16.666666666666668</v>
      </c>
      <c r="K192" s="45"/>
    </row>
    <row r="193" spans="2:11" x14ac:dyDescent="0.2">
      <c r="B193" s="512">
        <f ca="1">(XCp-XcgVide)/D_ref</f>
        <v>2.5475804895399587</v>
      </c>
      <c r="C193" s="513">
        <f>Cn</f>
        <v>25.577453989388513</v>
      </c>
      <c r="D193" s="187">
        <v>7</v>
      </c>
      <c r="E193" s="206">
        <f t="shared" si="4"/>
        <v>14.285714285714286</v>
      </c>
      <c r="K193" s="45"/>
    </row>
    <row r="194" spans="2:11" x14ac:dyDescent="0.2">
      <c r="B194" s="512">
        <f ca="1">MS_min</f>
        <v>1.6586631034763344</v>
      </c>
      <c r="C194" s="514">
        <f>Cn</f>
        <v>25.577453989388513</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4" priority="22" stopIfTrue="1">
      <formula>AND(IF(RIGHT(Nb_diam,1)=",",1),IF(LEFT(Type_masquage,1)="M",1))</formula>
    </cfRule>
  </conditionalFormatting>
  <conditionalFormatting sqref="C12">
    <cfRule type="cellIs" dxfId="53" priority="26" stopIfTrue="1" operator="equal">
      <formula>359</formula>
    </cfRule>
    <cfRule type="expression" dxfId="52" priority="29" stopIfTrue="1">
      <formula>OR(MasseSans&lt;MpropuVide, MasseSans&gt;20*MpropuPlein)</formula>
    </cfRule>
  </conditionalFormatting>
  <conditionalFormatting sqref="C13">
    <cfRule type="cellIs" dxfId="51" priority="25" stopIfTrue="1" operator="equal">
      <formula>639</formula>
    </cfRule>
  </conditionalFormatting>
  <conditionalFormatting sqref="C15 C35 C24:D24">
    <cfRule type="cellIs" dxfId="50" priority="38" stopIfTrue="1" operator="equal">
      <formula>59</formula>
    </cfRule>
  </conditionalFormatting>
  <conditionalFormatting sqref="C18">
    <cfRule type="expression" dxfId="49" priority="152" stopIfTrue="1">
      <formula>C204</formula>
    </cfRule>
  </conditionalFormatting>
  <conditionalFormatting sqref="C28 C30">
    <cfRule type="cellIs" dxfId="48" priority="19" stopIfTrue="1" operator="equal">
      <formula>109</formula>
    </cfRule>
  </conditionalFormatting>
  <conditionalFormatting sqref="C29">
    <cfRule type="cellIs" dxfId="47" priority="20" stopIfTrue="1" operator="equal">
      <formula>59</formula>
    </cfRule>
  </conditionalFormatting>
  <conditionalFormatting sqref="C31">
    <cfRule type="cellIs" dxfId="46" priority="21" stopIfTrue="1" operator="equal">
      <formula>99</formula>
    </cfRule>
  </conditionalFormatting>
  <conditionalFormatting sqref="C14:D14 C19 C34">
    <cfRule type="cellIs" dxfId="45" priority="24" stopIfTrue="1" operator="equal">
      <formula>1001</formula>
    </cfRule>
  </conditionalFormatting>
  <conditionalFormatting sqref="C23:D23">
    <cfRule type="cellIs" dxfId="44" priority="23" stopIfTrue="1" operator="equal">
      <formula>199</formula>
    </cfRule>
  </conditionalFormatting>
  <conditionalFormatting sqref="D10">
    <cfRule type="expression" dxfId="43" priority="2">
      <formula>NOT(OR((LEFT(Type_fusee,4)="Mini"),(RIGHT(Type_fusee,1)=".")))</formula>
    </cfRule>
  </conditionalFormatting>
  <conditionalFormatting sqref="D18">
    <cfRule type="expression" dxfId="42" priority="12" stopIfTrue="1">
      <formula>D202</formula>
    </cfRule>
  </conditionalFormatting>
  <conditionalFormatting sqref="H28">
    <cfRule type="expression" dxfId="41" priority="48" stopIfTrue="1">
      <formula>OR(Cn&lt;CritCnmin,Cn&gt;CritCnmax)</formula>
    </cfRule>
  </conditionalFormatting>
  <conditionalFormatting sqref="H29">
    <cfRule type="expression" dxfId="40" priority="47" stopIfTrue="1">
      <formula>OR(MS_min&lt;CritMsmin,MS_min&gt;CritMsmax)</formula>
    </cfRule>
  </conditionalFormatting>
  <conditionalFormatting sqref="H30">
    <cfRule type="expression" dxfId="39" priority="45" stopIfTrue="1">
      <formula>OR(MS_Cn_min&lt;CritMsCnmin,MS_Cn_min&gt;CritMsCnmax)</formula>
    </cfRule>
  </conditionalFormatting>
  <conditionalFormatting sqref="H27:I27">
    <cfRule type="expression" dxfId="38" priority="49" stopIfTrue="1">
      <formula>OR(Finesse&lt;CritFinessemin,Finesse&gt;CritFinessemax)</formula>
    </cfRule>
  </conditionalFormatting>
  <conditionalFormatting sqref="H33:I34">
    <cfRule type="expression" dxfId="37" priority="52" stopIfTrue="1">
      <formula>$H$33="STABLE"</formula>
    </cfRule>
  </conditionalFormatting>
  <conditionalFormatting sqref="I28">
    <cfRule type="expression" dxfId="36" priority="7" stopIfTrue="1">
      <formula>OR(Cn0&lt;CritCnmin,Cn0&gt;CritCnmax)</formula>
    </cfRule>
  </conditionalFormatting>
  <conditionalFormatting sqref="I29">
    <cfRule type="expression" dxfId="35" priority="46" stopIfTrue="1">
      <formula>OR(MS_max&lt;CritMsmin,MS_max&gt;CritMsmax)</formula>
    </cfRule>
  </conditionalFormatting>
  <conditionalFormatting sqref="I30">
    <cfRule type="expression" dxfId="34" priority="44" stopIfTrue="1">
      <formula>OR(MS_Cn_max&lt;CritMsCnmin,MS_Cn_max&gt;CritMsCnmax)</formula>
    </cfRule>
  </conditionalFormatting>
  <conditionalFormatting sqref="L39:M39">
    <cfRule type="expression" dxfId="33" priority="240" stopIfTrue="1">
      <formula>OR(SUM($C$28:$C$33)=273, $H$33&lt;&gt;"STABLE")</formula>
    </cfRule>
  </conditionalFormatting>
  <conditionalFormatting sqref="L6:P9">
    <cfRule type="expression" dxfId="32" priority="50" stopIfTrue="1">
      <formula>IF(RIGHT(Nb_diam,1)=",",1)</formula>
    </cfRule>
  </conditionalFormatting>
  <conditionalFormatting sqref="L20:P22 E25 D26 D28:D35 B36:E36">
    <cfRule type="expression" dxfId="31" priority="85" stopIfTrue="1">
      <formula>IF(LEFT(Type_masquage,1)="M",1)</formula>
    </cfRule>
  </conditionalFormatting>
  <conditionalFormatting sqref="L23:P24">
    <cfRule type="expression" dxfId="30" priority="66" stopIfTrue="1">
      <formula>IF(RIGHT(Nb_diam,1)=",",1)</formula>
    </cfRule>
  </conditionalFormatting>
  <conditionalFormatting sqref="M37 O37">
    <cfRule type="expression" dxfId="29" priority="143" stopIfTrue="1">
      <formula>$M$37="propu NOK"</formula>
    </cfRule>
  </conditionalFormatting>
  <conditionalFormatting sqref="M5:P5">
    <cfRule type="expression" dxfId="28" priority="40" stopIfTrue="1">
      <formula>IF(RIGHT(Nb_diam,1)=",",1)</formula>
    </cfRule>
  </conditionalFormatting>
  <conditionalFormatting sqref="N37">
    <cfRule type="expression" dxfId="27" priority="28" stopIfTrue="1">
      <formula>(ROUND(SUM(C2:D35),0)=5694)</formula>
    </cfRule>
  </conditionalFormatting>
  <conditionalFormatting sqref="E27:E35">
    <cfRule type="expression" dxfId="0" priority="1" stopIfTrue="1">
      <formula>IF(LEFT(Type_masquage,1)="M",1)</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B47" sqref="B47"/>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42" t="s">
        <v>0</v>
      </c>
      <c r="D2" s="542"/>
      <c r="F2" s="3"/>
      <c r="J2" s="4"/>
      <c r="N2" s="57"/>
    </row>
    <row r="3" spans="1:14" ht="12.75" customHeight="1" x14ac:dyDescent="0.2">
      <c r="A3" s="56"/>
      <c r="B3" s="2"/>
      <c r="C3" s="542"/>
      <c r="D3" s="542"/>
      <c r="H3" s="5"/>
      <c r="J3" s="4"/>
      <c r="N3" s="57"/>
    </row>
    <row r="4" spans="1:14" ht="12.75" customHeight="1" x14ac:dyDescent="0.2">
      <c r="A4" s="56"/>
      <c r="B4" s="2"/>
      <c r="C4" s="547" t="str">
        <f>IF(Lang="Français","Trajectographie de fusée",IF(Lang="English","Rocket Trajectography",""))</f>
        <v>Trajectographie de fusée</v>
      </c>
      <c r="D4" s="547"/>
      <c r="H4" s="5"/>
      <c r="J4" s="4"/>
      <c r="N4" s="57"/>
    </row>
    <row r="5" spans="1:14" ht="12.75" customHeight="1" x14ac:dyDescent="0.2">
      <c r="A5" s="56"/>
      <c r="B5" s="2"/>
      <c r="C5" s="541"/>
      <c r="D5" s="541"/>
      <c r="J5" s="4"/>
      <c r="N5" s="57"/>
    </row>
    <row r="6" spans="1:14" ht="12.95" customHeight="1" x14ac:dyDescent="0.2">
      <c r="A6" s="56"/>
      <c r="B6" s="87"/>
      <c r="C6" s="546" t="str">
        <f>IF(Lang="Français","Remplir les cases jaunes",IF(Lang="English","Fill-in yellow cells only",""))</f>
        <v>Remplir les cases jaunes</v>
      </c>
      <c r="D6" s="546"/>
      <c r="J6" s="4"/>
      <c r="N6" s="57"/>
    </row>
    <row r="7" spans="1:14" x14ac:dyDescent="0.2">
      <c r="A7" s="56"/>
      <c r="B7" s="6"/>
      <c r="C7" s="543" t="str">
        <f>IF(Lang="Français","Fusée",IF(Lang="English","Rocket",""))</f>
        <v>Fusée</v>
      </c>
      <c r="D7" s="543"/>
      <c r="N7" s="58"/>
    </row>
    <row r="8" spans="1:14" ht="12.75" customHeight="1" x14ac:dyDescent="0.25">
      <c r="A8" s="56"/>
      <c r="B8" s="140" t="str">
        <f>IF(Lang="Français","Nom",IF(Lang="English","Name",""))</f>
        <v>Nom</v>
      </c>
      <c r="C8" s="544" t="str">
        <f>Nom</f>
        <v>SP02</v>
      </c>
      <c r="D8" s="544"/>
      <c r="E8" s="5"/>
      <c r="F8" s="5"/>
      <c r="J8" s="4"/>
      <c r="N8" s="57"/>
    </row>
    <row r="9" spans="1:14" ht="12.75" customHeight="1" x14ac:dyDescent="0.25">
      <c r="A9" s="59"/>
      <c r="B9" s="140" t="s">
        <v>4</v>
      </c>
      <c r="C9" s="545" t="str">
        <f>Club</f>
        <v>L'AéroIPSA</v>
      </c>
      <c r="D9" s="545"/>
      <c r="F9" s="5"/>
      <c r="N9" s="58"/>
    </row>
    <row r="10" spans="1:14" ht="12.75" customHeight="1" x14ac:dyDescent="0.25">
      <c r="A10" s="59"/>
      <c r="B10" s="141" t="s">
        <v>563</v>
      </c>
      <c r="C10" s="540" t="str">
        <f>Matricule</f>
        <v>FX5</v>
      </c>
      <c r="D10" s="540"/>
      <c r="F10" s="5"/>
      <c r="N10" s="58"/>
    </row>
    <row r="11" spans="1:14" ht="12.75" customHeight="1" x14ac:dyDescent="0.2">
      <c r="A11" s="59"/>
      <c r="B11" s="140" t="str">
        <f>IF(Lang="Français","Masse totale",IF(Lang="English","Total Mass",""))</f>
        <v>Masse totale</v>
      </c>
      <c r="C11" s="569">
        <f ca="1">MassePlein</f>
        <v>9.2539999999999996</v>
      </c>
      <c r="D11" s="569"/>
      <c r="F11" s="5"/>
      <c r="N11" s="58"/>
    </row>
    <row r="12" spans="1:14" ht="12.75" customHeight="1" x14ac:dyDescent="0.2">
      <c r="A12" s="59"/>
      <c r="B12" s="227" t="str">
        <f>IF(Lang="Français","Propulseur",IF(Lang="English","Motor",""))</f>
        <v>Propulseur</v>
      </c>
      <c r="C12" s="572" t="str">
        <f>Propu</f>
        <v>Barasinga (Pro54-5G C)</v>
      </c>
      <c r="D12" s="573"/>
      <c r="F12" s="5"/>
      <c r="N12" s="58"/>
    </row>
    <row r="13" spans="1:14" ht="12.75" customHeight="1" x14ac:dyDescent="0.2">
      <c r="A13" s="59"/>
      <c r="N13" s="58"/>
    </row>
    <row r="14" spans="1:14" ht="12.75" customHeight="1" x14ac:dyDescent="0.2">
      <c r="A14" s="59"/>
      <c r="B14"/>
      <c r="C14" s="543" t="str">
        <f>IF(Lang="Français","Traînée Aérdynamique",IF(Lang="English","Drag",""))</f>
        <v>Traînée Aérdynamique</v>
      </c>
      <c r="D14" s="543"/>
      <c r="N14" s="58"/>
    </row>
    <row r="15" spans="1:14" ht="12.75" customHeight="1" x14ac:dyDescent="0.2">
      <c r="A15" s="59"/>
      <c r="B15" s="140" t="s">
        <v>40</v>
      </c>
      <c r="C15" s="574">
        <f>(PI()*D_ref^2/4+E_ail*ep_ail*Q_ail)/10^6</f>
        <v>9.2204086671884757E-3</v>
      </c>
      <c r="D15" s="574"/>
      <c r="N15" s="58"/>
    </row>
    <row r="16" spans="1:14" ht="12.75" customHeight="1" x14ac:dyDescent="0.2">
      <c r="A16" s="59"/>
      <c r="B16" s="141" t="s">
        <v>5</v>
      </c>
      <c r="C16" s="567">
        <v>0.7</v>
      </c>
      <c r="D16" s="568"/>
      <c r="N16" s="58"/>
    </row>
    <row r="17" spans="1:18" ht="12.75" customHeight="1" x14ac:dyDescent="0.2">
      <c r="A17" s="59"/>
      <c r="N17" s="58"/>
    </row>
    <row r="18" spans="1:18" ht="12.75" customHeight="1" x14ac:dyDescent="0.2">
      <c r="A18" s="59"/>
      <c r="B18"/>
      <c r="C18" s="543" t="str">
        <f>IF(Lang="Français","Rampe de Lancement",IF(Lang="English","Launch Pad",""))</f>
        <v>Rampe de Lancement</v>
      </c>
      <c r="D18" s="543"/>
      <c r="N18" s="58"/>
    </row>
    <row r="19" spans="1:18" ht="12.75" customHeight="1" x14ac:dyDescent="0.2">
      <c r="A19" s="59"/>
      <c r="B19" s="140" t="str">
        <f>IF(Lang="Français","Longueur",IF(Lang="English","Length",""))</f>
        <v>Longueur</v>
      </c>
      <c r="C19" s="571">
        <f>IF(RIGHT(Type_fusee,1)=".",4, IF(LEFT(Type_fusee,4)="Mini",2.5, IF(LEFT(Type_fusee,5)="Micro",1, IF(RIGHT(Type_fusee,1)=" ",0.1,IF(LEFT(Type_fusee,1)="R",3, 2.5)))))</f>
        <v>4</v>
      </c>
      <c r="D19" s="571"/>
      <c r="N19" s="58"/>
    </row>
    <row r="20" spans="1:18" ht="12.75" customHeight="1" x14ac:dyDescent="0.2">
      <c r="A20" s="59"/>
      <c r="B20" s="140" t="str">
        <f>IF(Lang="Français","Élévation",IF(Lang="English","Angle /horizon",""))</f>
        <v>Élévation</v>
      </c>
      <c r="C20" s="570">
        <v>80</v>
      </c>
      <c r="D20" s="570"/>
      <c r="N20" s="58"/>
    </row>
    <row r="21" spans="1:18" ht="12.75" customHeight="1" x14ac:dyDescent="0.2">
      <c r="A21" s="59"/>
      <c r="B21" s="140" t="s">
        <v>6</v>
      </c>
      <c r="C21" s="571">
        <v>0</v>
      </c>
      <c r="D21" s="571"/>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557" t="str">
        <f>IF(Lang="Français","DescenteSousParachute",IF(Lang="English","Over Parachute",""))</f>
        <v>DescenteSousParachute</v>
      </c>
      <c r="D23" s="558"/>
      <c r="F23" s="4"/>
      <c r="G23" s="50">
        <f ca="1">TODAY()</f>
        <v>46208</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121</v>
      </c>
      <c r="E24" s="18" t="str">
        <f>IF(ABS(T_satellite-0.11-T_para)&lt;0.1,"Pb!","")</f>
        <v/>
      </c>
      <c r="F24" s="559" t="str">
        <f>IF(Lang="Français","Sortie de Rampe",IF(Lang="English","Launch-Pad Exit",""))</f>
        <v>Sortie de Rampe</v>
      </c>
      <c r="G24" s="560"/>
      <c r="H24" s="491"/>
      <c r="I24" s="491"/>
      <c r="J24" s="491"/>
      <c r="K24" s="492">
        <f ca="1">INDEX(vit_xz,MATCH("Sortie de rampe",Event,0))</f>
        <v>25.535316802233947</v>
      </c>
      <c r="L24" s="493"/>
      <c r="M24" s="500"/>
      <c r="N24" s="58"/>
    </row>
    <row r="25" spans="1:18" x14ac:dyDescent="0.2">
      <c r="A25" s="59"/>
      <c r="B25" s="466" t="str">
        <f>IF(Lang="Français","Masse",IF(Lang="English","Mass",""))</f>
        <v>Masse</v>
      </c>
      <c r="C25" s="467">
        <f ca="1">IF(Nb_sat="0 satellite",MasseVide,MasseVide-m_satellite)</f>
        <v>8.2210000000000001</v>
      </c>
      <c r="D25" s="480">
        <v>0</v>
      </c>
      <c r="F25" s="563" t="str">
        <f>IF(Lang="Français","Vit max &amp; Acc max",IF(Lang="English","Max Velocity &amp; Acc",""))</f>
        <v>Vit max &amp; Acc max</v>
      </c>
      <c r="G25" s="564"/>
      <c r="H25" s="115"/>
      <c r="I25" s="115"/>
      <c r="J25" s="115"/>
      <c r="K25" s="158">
        <f ca="1">MAX(vit_xz)</f>
        <v>179.02997003248586</v>
      </c>
      <c r="L25" s="494">
        <f ca="1">MAX(acc_xz)</f>
        <v>86.885779377926937</v>
      </c>
      <c r="M25" s="500"/>
      <c r="N25" s="58"/>
    </row>
    <row r="26" spans="1:18" x14ac:dyDescent="0.2">
      <c r="A26" s="59"/>
      <c r="B26" s="469" t="str">
        <f>IF(Lang="Français","Dépotage",IF(Lang="English","Delay",""))</f>
        <v>Dépotage</v>
      </c>
      <c r="C26" s="505" t="s">
        <v>407</v>
      </c>
      <c r="D26" s="535"/>
      <c r="F26" s="565" t="str">
        <f>IF(Lang="Français","Largage du satellite",IF(Lang="English","Satellite separation",""))</f>
        <v>Largage du satellite</v>
      </c>
      <c r="G26" s="566"/>
      <c r="H26" s="152">
        <f>IF(T_satellite&lt;&gt;0,T_satellite,"")</f>
        <v>4.5999999999999996</v>
      </c>
      <c r="I26" s="156">
        <f ca="1">IF(T_satellite&lt;&gt;0,INDEX(pos_z,MATCH("Satellite",Event_sat,0)),"")</f>
        <v>561.01464641565417</v>
      </c>
      <c r="J26" s="154">
        <f ca="1">IF(T_satellite&lt;&gt;0,INDEX(pos_x,MATCH("Satellite",Event_sat,0)),"")</f>
        <v>130.59593253534587</v>
      </c>
      <c r="K26" s="159">
        <f ca="1">IF(T_satellite&lt;&gt;0,INDEX(vit_xz,MATCH("Satellite",Event_sat,0)),"")</f>
        <v>152.71323611530821</v>
      </c>
      <c r="L26" s="495"/>
      <c r="M26" s="485">
        <f ca="1">1/2*Rho_moyen*1*V_ouv_sat^2*S_satellite</f>
        <v>1428.4316146946048</v>
      </c>
      <c r="N26" s="58"/>
    </row>
    <row r="27" spans="1:18" x14ac:dyDescent="0.2">
      <c r="A27" s="59"/>
      <c r="B27" s="468" t="str">
        <f>IF(Lang="Français","Ouverture para",IF(Lang="English","Opening time",""))</f>
        <v>Ouverture para</v>
      </c>
      <c r="C27" s="507">
        <v>16.2</v>
      </c>
      <c r="D27" s="507">
        <v>4.5999999999999996</v>
      </c>
      <c r="F27" s="563" t="s">
        <v>15</v>
      </c>
      <c r="G27" s="564"/>
      <c r="H27" s="153">
        <f ca="1">INDEX(t,MATCH("Apogée",Event,0))</f>
        <v>16.199999999999918</v>
      </c>
      <c r="I27" s="157">
        <f ca="1">INDEX(pos_z,MATCH("Apogée",Event,0))</f>
        <v>1320.353868188186</v>
      </c>
      <c r="J27" s="155">
        <f ca="1">INDEX(pos_x,MATCH("Apogée",Event,0))</f>
        <v>482.09583940986829</v>
      </c>
      <c r="K27" s="160">
        <f ca="1">INDEX(vit_xz,MATCH("Apogée",Event,0))</f>
        <v>26.359804187770692</v>
      </c>
      <c r="L27" s="496"/>
      <c r="M27" s="500"/>
      <c r="N27" s="58"/>
    </row>
    <row r="28" spans="1:18" x14ac:dyDescent="0.2">
      <c r="A28" s="59"/>
      <c r="B28" s="534" t="s">
        <v>558</v>
      </c>
      <c r="C28" s="507" t="s">
        <v>560</v>
      </c>
      <c r="D28" s="507"/>
      <c r="F28" s="561" t="str">
        <f>IF(Lang="Français","Ouverture parachute fusée",IF(Lang="English","Rocket parachute opening",""))</f>
        <v>Ouverture parachute fusée</v>
      </c>
      <c r="G28" s="562"/>
      <c r="H28" s="152">
        <f>T_para</f>
        <v>16.2</v>
      </c>
      <c r="I28" s="156">
        <f ca="1">INDEX(pos_z,MATCH("Para",Event_para,0))</f>
        <v>1320.353868188186</v>
      </c>
      <c r="J28" s="486">
        <f ca="1">INDEX(pos_x,MATCH("Para",Event_para,0))</f>
        <v>482.09583940986829</v>
      </c>
      <c r="K28" s="159">
        <f ca="1">INDEX(vit_xz,MATCH("Para",Event_para,0))</f>
        <v>26.359804187770692</v>
      </c>
      <c r="L28" s="495"/>
      <c r="M28" s="485">
        <f ca="1">1/2*Rho_moyen*1*V_ouverture^2*S_para</f>
        <v>260.67329744360774</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Parachute satéllite trop grand !</v>
      </c>
    </row>
    <row r="29" spans="1:18" x14ac:dyDescent="0.2">
      <c r="A29" s="59"/>
      <c r="B29" s="141" t="s">
        <v>9</v>
      </c>
      <c r="C29" s="225">
        <f>IF(C28="rond",S_para_rond,IF(C28="Croix",S_para_croix,0.5))</f>
        <v>0.61250000000000004</v>
      </c>
      <c r="D29" s="17">
        <f>IF(RIGHT(Type_fusee,1)=".",0.1,0.02)</f>
        <v>0.1</v>
      </c>
      <c r="F29" s="550" t="str">
        <f>IF(Lang="Français","Impact balistique",IF(Lang="English","Balistic Impact",""))</f>
        <v>Impact balistique</v>
      </c>
      <c r="G29" s="551"/>
      <c r="H29" s="497">
        <f ca="1">INDEX(t,MATCH("Impact balistique",Event,0))</f>
        <v>34.500000000000178</v>
      </c>
      <c r="I29" s="517" t="s">
        <v>428</v>
      </c>
      <c r="J29" s="487">
        <f ca="1">INDEX(pos_x,MATCH("Impact balistique",Event,0))</f>
        <v>868.2794076862798</v>
      </c>
      <c r="K29" s="501">
        <f ca="1">K47</f>
        <v>123.01464513411499</v>
      </c>
      <c r="L29" s="498"/>
      <c r="M29" s="502">
        <f ca="1">0.5*m_vide*K29^2</f>
        <v>62202.564292269635</v>
      </c>
      <c r="N29" s="58"/>
      <c r="P29" s="384" t="str">
        <f ca="1">IF( OR( V_para&lt;5, V_para&gt;15, AND(Nb_sat="1 satellite", OR(V_satellite&lt;5, V_satellite&gt;15))), IF(Lang="Français","La Vitesse de descente sous parachute doit être comprise entre 5 &amp; 15 m/s.","Fall Velocity with parachute must be between 5 &amp; 15 m/s."), "")</f>
        <v>La Vitesse de descente sous parachute doit être comprise entre 5 &amp; 15 m/s.</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14.661916260212751</v>
      </c>
      <c r="D32" s="424">
        <f>SQRT(2*m_satellite*g/Rho_moyen/S_satellite/Cx_satellite)</f>
        <v>0</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90.05329485963297</v>
      </c>
      <c r="D33" s="132">
        <f>IF(V_satellite&lt;&gt;0,Alt_sat/V_satellite,0)</f>
        <v>0</v>
      </c>
      <c r="H33" s="552" t="str">
        <f>IF(Lang="Français","Pour localiser la fusée","To locate the rocket")</f>
        <v>Pour localiser la fusée</v>
      </c>
      <c r="I33" s="552"/>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106.25329485963297</v>
      </c>
      <c r="D34" s="132">
        <f>T_satellite+Dt_satellite</f>
        <v>4.5999999999999996</v>
      </c>
      <c r="F34" s="552" t="str">
        <f>IF(Lang="Français","Couleur fuselage/coiffe","Body/Nose color")</f>
        <v>Couleur fuselage/coiffe</v>
      </c>
      <c r="G34" s="552"/>
      <c r="H34" s="548" t="s">
        <v>266</v>
      </c>
      <c r="I34" s="549"/>
      <c r="J34" s="1"/>
      <c r="K34" s="1"/>
      <c r="L34" s="1"/>
      <c r="M34" s="1"/>
      <c r="N34" s="394"/>
    </row>
    <row r="35" spans="1:16" x14ac:dyDescent="0.2">
      <c r="A35" s="74"/>
      <c r="B35" s="133" t="str">
        <f>IF(Lang="Français","Déport latéral",IF(Lang="English","Lateral shift",""))</f>
        <v>Déport latéral</v>
      </c>
      <c r="C35" s="151">
        <f ca="1">Alt_para*V_vent/V_para</f>
        <v>450.26647429816484</v>
      </c>
      <c r="D35" s="151">
        <f>IF(V_satellite&lt;&gt;0,Alt_sat*V_vent_sat/V_satellite,0)</f>
        <v>0</v>
      </c>
      <c r="F35" s="552" t="str">
        <f>IF(Lang="Français","Couleur parachute fusée","Rocket parachute color")</f>
        <v>Couleur parachute fusée</v>
      </c>
      <c r="G35" s="552"/>
      <c r="H35" s="548" t="s">
        <v>267</v>
      </c>
      <c r="I35" s="549"/>
      <c r="J35"/>
      <c r="K35"/>
      <c r="L35"/>
      <c r="M35"/>
      <c r="N35" s="394" t="str">
        <f>IF(Lang="Français","fichier initial","Initial file")</f>
        <v>fichier initial</v>
      </c>
      <c r="P35"/>
    </row>
    <row r="36" spans="1:16" x14ac:dyDescent="0.2">
      <c r="A36" s="59"/>
      <c r="F36" s="552" t="str">
        <f>IF(Lang="Français","Couleur parachute satellite","Satellite parachute color")</f>
        <v>Couleur parachute satellite</v>
      </c>
      <c r="G36" s="552"/>
      <c r="H36" s="556" t="s">
        <v>158</v>
      </c>
      <c r="I36" s="556"/>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553" t="str">
        <f>IF(Lang="Français","Calcul de la surface d'un parachute","Parachute surface calculation")</f>
        <v>Calcul de la surface d'un parachute</v>
      </c>
      <c r="B40" s="554"/>
      <c r="C40" s="554"/>
      <c r="D40" s="555"/>
      <c r="F40" s="553" t="str">
        <f>IF(Lang="Français","Résultats détaillés","Detailled results")</f>
        <v>Résultats détaillés</v>
      </c>
      <c r="G40" s="555"/>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77" t="str">
        <f>IF(Lang="Français","Décollage",IF(Lang="English","Lift-Off",""))</f>
        <v>Décollage</v>
      </c>
      <c r="G42" s="577"/>
      <c r="H42" s="150">
        <v>0</v>
      </c>
      <c r="I42" s="150">
        <v>0</v>
      </c>
      <c r="J42" s="150">
        <v>0</v>
      </c>
      <c r="K42" s="150">
        <v>0</v>
      </c>
      <c r="L42" s="148" t="s">
        <v>14</v>
      </c>
      <c r="M42" s="149">
        <f>Beta_rampe</f>
        <v>80</v>
      </c>
    </row>
    <row r="43" spans="1:16" x14ac:dyDescent="0.2">
      <c r="A43" s="161"/>
      <c r="B43" s="166" t="str">
        <f>IF(Lang="Français","Bord   'a'","Side length 'a'")</f>
        <v>Bord   'a'</v>
      </c>
      <c r="D43" s="162"/>
      <c r="F43" s="564" t="str">
        <f>IF(Lang="Français","Sortie de Rampe",IF(Lang="English","Launch-Pad Exit",""))</f>
        <v>Sortie de Rampe</v>
      </c>
      <c r="G43" s="564"/>
      <c r="H43" s="115">
        <f ca="1">INDEX(t,MATCH("Sortie de rampe",Event,0))</f>
        <v>0.33000000000000013</v>
      </c>
      <c r="I43" s="115">
        <f ca="1">INDEX(pos_z,MATCH("Sortie de rampe",Event,0))</f>
        <v>3.8506053737614359</v>
      </c>
      <c r="J43" s="115">
        <f ca="1">INDEX(pos_x,MATCH("Sortie de rampe",Event,0))</f>
        <v>0.678927365329414</v>
      </c>
      <c r="K43" s="116">
        <f ca="1">INDEX(vit_xz,MATCH("Sortie de rampe",Event,0))</f>
        <v>25.535316802233947</v>
      </c>
      <c r="L43" s="116">
        <f ca="1">INDEX(acc_xz,MATCH("Sortie de rampe",Event,0))</f>
        <v>81.610520165719223</v>
      </c>
      <c r="M43" s="116">
        <f ca="1">INDEX(BetaD,MATCH("Sortie de rampe",Event,0))</f>
        <v>80</v>
      </c>
    </row>
    <row r="44" spans="1:16" x14ac:dyDescent="0.2">
      <c r="A44" s="161"/>
      <c r="B44" s="167">
        <v>350</v>
      </c>
      <c r="D44" s="162"/>
      <c r="F44" s="564" t="str">
        <f>IF(Lang="Français","Vit max &amp; Acc max",IF(Lang="English","Max Velocity &amp; Acc",""))</f>
        <v>Vit max &amp; Acc max</v>
      </c>
      <c r="G44" s="564"/>
      <c r="H44" s="115" t="s">
        <v>14</v>
      </c>
      <c r="I44" s="115" t="s">
        <v>14</v>
      </c>
      <c r="J44" s="115" t="s">
        <v>14</v>
      </c>
      <c r="K44" s="117">
        <f ca="1">MAX(vit_xz)</f>
        <v>179.02997003248586</v>
      </c>
      <c r="L44" s="118">
        <f ca="1">MAX(acc_xz)</f>
        <v>86.885779377926937</v>
      </c>
      <c r="M44" s="116" t="s">
        <v>14</v>
      </c>
    </row>
    <row r="45" spans="1:16" x14ac:dyDescent="0.2">
      <c r="A45" s="161"/>
      <c r="B45" s="166" t="str">
        <f>IF(Lang="Français","Coté   'b'","Side width 'b'")</f>
        <v>Coté   'b'</v>
      </c>
      <c r="D45" s="162"/>
      <c r="F45" s="564" t="str">
        <f>IF(Lang="Français","Fin de Propulsion",IF(Lang="English","Motor Burn-Out",""))</f>
        <v>Fin de Propulsion</v>
      </c>
      <c r="G45" s="564"/>
      <c r="H45" s="116">
        <f ca="1">INDEX(t,MATCH("Fin de propulsion",Event,0))</f>
        <v>3.5999999999999672</v>
      </c>
      <c r="I45" s="119">
        <f ca="1">INDEX(pos_z,MATCH("Fin de propulsion",Event,0))</f>
        <v>402.61468708421341</v>
      </c>
      <c r="J45" s="119">
        <f ca="1">INDEX(pos_x,MATCH("Fin de propulsion",Event,0))</f>
        <v>90.598153685543011</v>
      </c>
      <c r="K45" s="119">
        <f ca="1">INDEX(vit_xz,MATCH("Fin de propulsion",Event,0))</f>
        <v>174.58142744290669</v>
      </c>
      <c r="L45" s="116">
        <f ca="1">INDEX(acc_xz,MATCH("Fin de propulsion",Event,0))</f>
        <v>23.76167130147812</v>
      </c>
      <c r="M45" s="116">
        <f ca="1">INDEX(BetaD,MATCH("Fin de propulsion",Event,0))</f>
        <v>76.228432397002237</v>
      </c>
    </row>
    <row r="46" spans="1:16" x14ac:dyDescent="0.2">
      <c r="A46" s="161"/>
      <c r="B46" s="168">
        <v>350</v>
      </c>
      <c r="D46" s="162"/>
      <c r="F46" s="564" t="s">
        <v>15</v>
      </c>
      <c r="G46" s="564"/>
      <c r="H46" s="118">
        <f ca="1">INDEX(t,MATCH("Apogée",Event,0))</f>
        <v>16.199999999999918</v>
      </c>
      <c r="I46" s="117">
        <f ca="1">INDEX(pos_z,MATCH("Apogée",Event,0))</f>
        <v>1320.353868188186</v>
      </c>
      <c r="J46" s="120">
        <f ca="1">INDEX(pos_x,MATCH("Apogée",Event,0))</f>
        <v>482.09583940986829</v>
      </c>
      <c r="K46" s="120">
        <f ca="1">INDEX(vit_xz,MATCH("Apogée",Event,0))</f>
        <v>26.359804187770692</v>
      </c>
      <c r="L46" s="116">
        <f ca="1">INDEX(acc_xz,MATCH("Apogée",Event,0))</f>
        <v>9.8337551610839018</v>
      </c>
      <c r="M46" s="121">
        <f ca="1">INDEX(BetaD,MATCH("Apogée",Event,0))</f>
        <v>1.6429893816716603</v>
      </c>
    </row>
    <row r="47" spans="1:16" x14ac:dyDescent="0.2">
      <c r="A47" s="161"/>
      <c r="B47" s="169" t="s">
        <v>9</v>
      </c>
      <c r="D47" s="162"/>
      <c r="F47" s="579" t="str">
        <f>IF(Lang="Français","Impact balistique",IF(Lang="English","Balistic Impact",""))</f>
        <v>Impact balistique</v>
      </c>
      <c r="G47" s="579"/>
      <c r="H47" s="116">
        <f ca="1">INDEX(t,MATCH("Impact balistique",Event,0))</f>
        <v>34.500000000000178</v>
      </c>
      <c r="I47" s="148" t="s">
        <v>16</v>
      </c>
      <c r="J47" s="117">
        <f ca="1">INDEX(pos_x,MATCH("Impact balistique",Event,0))</f>
        <v>868.2794076862798</v>
      </c>
      <c r="K47" s="119">
        <f ca="1">INDEX(vit_xz,MATCH("Impact balistique",Event,0))</f>
        <v>123.01464513411499</v>
      </c>
      <c r="L47" s="116">
        <f ca="1">INDEX(acc_xz,MATCH("Impact balistique",Event,0))</f>
        <v>2.7369089116243512</v>
      </c>
      <c r="M47" s="116">
        <f ca="1">INDEX(BetaD,MATCH("Impact balistique",Event,0))</f>
        <v>-83.521560577352204</v>
      </c>
    </row>
    <row r="48" spans="1:16" x14ac:dyDescent="0.2">
      <c r="A48" s="161"/>
      <c r="B48" s="174">
        <f>(4*B44*B46+B44^2)/10^6</f>
        <v>0.61250000000000004</v>
      </c>
      <c r="D48" s="162"/>
      <c r="F48" s="562" t="str">
        <f>IF(Lang="Français","Ouverture parachute fusée",IF(Lang="English","Rocket parachute opening",""))</f>
        <v>Ouverture parachute fusée</v>
      </c>
      <c r="G48" s="562"/>
      <c r="H48" s="122">
        <f>T_para</f>
        <v>16.2</v>
      </c>
      <c r="I48" s="123">
        <f ca="1">INDEX(pos_z,MATCH("Para",Event_para,0))</f>
        <v>1320.353868188186</v>
      </c>
      <c r="J48" s="123">
        <f ca="1">INDEX(pos_x,MATCH("Para",Event_para,0))</f>
        <v>482.09583940986829</v>
      </c>
      <c r="K48" s="123">
        <f ca="1">INDEX(vit_xz,MATCH("Para",Event_para,0))</f>
        <v>26.359804187770692</v>
      </c>
      <c r="L48" s="122">
        <f ca="1">INDEX(acc_xz,MATCH("Para",Event_para,0))</f>
        <v>9.8337551610839018</v>
      </c>
      <c r="M48" s="124">
        <f ca="1">INDEX(BetaD,MATCH("Para",Event_para,0))</f>
        <v>1.6429893816716603</v>
      </c>
    </row>
    <row r="49" spans="1:13" x14ac:dyDescent="0.2">
      <c r="A49" s="161"/>
      <c r="D49" s="162"/>
      <c r="F49" s="580" t="str">
        <f>IF(Lang="Français","Impact fusée sous para.",IF(Lang="English","Impact of rocket with para. ",""))</f>
        <v>Impact fusée sous para.</v>
      </c>
      <c r="G49" s="580"/>
      <c r="H49" s="125">
        <f ca="1">T_para+Dt_para</f>
        <v>106.25329485963297</v>
      </c>
      <c r="I49" s="127" t="s">
        <v>16</v>
      </c>
      <c r="J49" s="126" t="str">
        <f ca="1">CONCATENATE(TEXT(X_para-Dx_para,"0")," | ",TEXT(X_para+Dx_para,"0"))</f>
        <v>32 | 932</v>
      </c>
      <c r="K49" s="126">
        <f ca="1">V_para</f>
        <v>14.661916260212751</v>
      </c>
      <c r="L49" s="128">
        <f>g</f>
        <v>9.81</v>
      </c>
      <c r="M49" s="128" t="s">
        <v>14</v>
      </c>
    </row>
    <row r="50" spans="1:13" x14ac:dyDescent="0.2">
      <c r="A50" s="161"/>
      <c r="D50" s="162"/>
      <c r="F50" s="578" t="str">
        <f>IF(Lang="Français","Largage du satellite",IF(Lang="English","Satellite separation",""))</f>
        <v>Largage du satellite</v>
      </c>
      <c r="G50" s="566"/>
      <c r="H50" s="122">
        <f>IF(T_satellite&lt;&gt;0,T_satellite,"")</f>
        <v>4.5999999999999996</v>
      </c>
      <c r="I50" s="123">
        <f ca="1">IF(T_satellite&lt;&gt;0,INDEX(pos_z,MATCH("Satellite",Event_sat,0)),"")</f>
        <v>561.01464641565417</v>
      </c>
      <c r="J50" s="129">
        <f ca="1">IF(T_satellite&lt;&gt;0,INDEX(pos_x,MATCH("Satellite",Event_sat,0)),"")</f>
        <v>130.59593253534587</v>
      </c>
      <c r="K50" s="123">
        <f ca="1">IF(T_satellite&lt;&gt;0,INDEX(vit_xz,MATCH("Satellite",Event_sat,0)),"")</f>
        <v>152.71323611530821</v>
      </c>
      <c r="L50" s="122">
        <f ca="1">IF(T_satellite&lt;&gt;0,INDEX(acc_xz,MATCH("Satellite",Event_sat,0)),"")</f>
        <v>20.548215896554353</v>
      </c>
      <c r="M50" s="124">
        <f ca="1">IF(T_satellite&lt;&gt;0,INDEX(BetaD,MATCH("Satellite",Event_sat,0)),"")</f>
        <v>75.38171520097427</v>
      </c>
    </row>
    <row r="51" spans="1:13" x14ac:dyDescent="0.2">
      <c r="A51" s="161"/>
      <c r="B51" s="166" t="str">
        <f>IF(Lang="Français","Rayon exterieur","Half-diameter ext")</f>
        <v>Rayon exterieur</v>
      </c>
      <c r="D51" s="162"/>
      <c r="F51" s="575" t="str">
        <f>IF(Lang="Français","Impact du satellite",IF(Lang="English","Satellite impact",""))</f>
        <v>Impact du satellite</v>
      </c>
      <c r="G51" s="576"/>
      <c r="H51" s="125">
        <f>IF(T_satellite&lt;&gt;0,T_satellite+Dt_satellite,"")</f>
        <v>4.5999999999999996</v>
      </c>
      <c r="I51" s="130" t="str">
        <f>IF(T_satellite&lt;&gt;0,"~0","")</f>
        <v>~0</v>
      </c>
      <c r="J51" s="130" t="str">
        <f ca="1">IF(T_satellite&lt;&gt;0,CONCATENATE(TEXT(X_satellite-Dx_sat,"0")," | ",TEXT(X_satellite+Dx_sat,"0")),"")</f>
        <v>131 | 131</v>
      </c>
      <c r="K51" s="130">
        <f>IF(T_satellite&lt;&gt;0,V_satellite,"")</f>
        <v>0</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Satellite sous parachute</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1320.353868188186</v>
      </c>
      <c r="C121" s="216">
        <f ca="1">MAX(Altitude_culmi,Portee_balistique)</f>
        <v>1320.353868188186</v>
      </c>
    </row>
    <row r="123" spans="2:3" x14ac:dyDescent="0.2">
      <c r="B123" s="210" t="s">
        <v>49</v>
      </c>
      <c r="C123" s="211" t="s">
        <v>45</v>
      </c>
    </row>
    <row r="124" spans="2:3" x14ac:dyDescent="0.2">
      <c r="B124" s="217">
        <f ca="1">X_para</f>
        <v>482.09583940986829</v>
      </c>
      <c r="C124" s="214">
        <f ca="1">Alt_para</f>
        <v>1320.353868188186</v>
      </c>
    </row>
    <row r="125" spans="2:3" x14ac:dyDescent="0.2">
      <c r="B125" s="217">
        <f ca="1">X_para</f>
        <v>482.09583940986829</v>
      </c>
      <c r="C125" s="214">
        <f ca="1">Alt_para/2</f>
        <v>660.17693409409299</v>
      </c>
    </row>
    <row r="126" spans="2:3" x14ac:dyDescent="0.2">
      <c r="B126" s="217">
        <f ca="1">X_para</f>
        <v>482.09583940986829</v>
      </c>
      <c r="C126" s="214">
        <v>0</v>
      </c>
    </row>
    <row r="127" spans="2:3" x14ac:dyDescent="0.2">
      <c r="B127" s="217">
        <f ca="1">X_para+Alt_para/40</f>
        <v>515.10468611457293</v>
      </c>
      <c r="C127" s="214">
        <f ca="1">Alt_para/20</f>
        <v>66.017693409409304</v>
      </c>
    </row>
    <row r="128" spans="2:3" x14ac:dyDescent="0.2">
      <c r="B128" s="217">
        <f ca="1">X_para</f>
        <v>482.09583940986829</v>
      </c>
      <c r="C128" s="214">
        <v>0</v>
      </c>
    </row>
    <row r="129" spans="2:6" x14ac:dyDescent="0.2">
      <c r="B129" s="217">
        <f ca="1">X_para-Alt_para/40</f>
        <v>449.08699270516365</v>
      </c>
      <c r="C129" s="214">
        <f ca="1">Alt_para/20</f>
        <v>66.017693409409304</v>
      </c>
    </row>
    <row r="130" spans="2:6" x14ac:dyDescent="0.2">
      <c r="B130" s="218">
        <f ca="1">X_para</f>
        <v>482.09583940986829</v>
      </c>
      <c r="C130" s="219">
        <v>0</v>
      </c>
    </row>
    <row r="131" spans="2:6" x14ac:dyDescent="0.2">
      <c r="B131" s="210" t="s">
        <v>48</v>
      </c>
      <c r="C131" s="211" t="s">
        <v>45</v>
      </c>
    </row>
    <row r="132" spans="2:6" x14ac:dyDescent="0.2">
      <c r="B132" s="213">
        <f>T_para</f>
        <v>16.2</v>
      </c>
      <c r="C132" s="214">
        <f ca="1">Alt_para</f>
        <v>1320.353868188186</v>
      </c>
    </row>
    <row r="133" spans="2:6" x14ac:dyDescent="0.2">
      <c r="B133" s="213">
        <f ca="1">(B132+B134)/2</f>
        <v>61.226647429816488</v>
      </c>
      <c r="C133" s="214">
        <f ca="1">(C132+C134)/2</f>
        <v>660.17693409409299</v>
      </c>
      <c r="E133" s="232">
        <v>1</v>
      </c>
      <c r="F133" s="233" t="s">
        <v>175</v>
      </c>
    </row>
    <row r="134" spans="2:6" x14ac:dyDescent="0.2">
      <c r="B134" s="213">
        <f ca="1">H49</f>
        <v>106.25329485963297</v>
      </c>
      <c r="C134" s="214">
        <f>0</f>
        <v>0</v>
      </c>
      <c r="E134" s="161">
        <v>1</v>
      </c>
      <c r="F134" s="234" t="s">
        <v>176</v>
      </c>
    </row>
    <row r="135" spans="2:6" x14ac:dyDescent="0.2">
      <c r="B135" s="213">
        <f ca="1">H49+E133*sS/2*zZ_fus-E134*sS*tT_fus</f>
        <v>105.05430207732758</v>
      </c>
      <c r="C135" s="214">
        <f ca="1">Alt_para-V_para*(H49-T_para)+E133*sS*Altitude_culmi/H49*zZ_fus+E134*sS/2*Altitude_culmi/H49*tT_fus</f>
        <v>61.038798318233262</v>
      </c>
      <c r="E135" s="161"/>
      <c r="F135" s="241" t="s">
        <v>177</v>
      </c>
    </row>
    <row r="136" spans="2:6" x14ac:dyDescent="0.2">
      <c r="B136" s="213">
        <f ca="1">H49</f>
        <v>106.25329485963297</v>
      </c>
      <c r="C136" s="214">
        <f ca="1">Alt_para-V_para*(H49-T_para)</f>
        <v>0</v>
      </c>
      <c r="E136" s="235" t="s">
        <v>172</v>
      </c>
      <c r="F136" s="236">
        <f ca="1">T_balistique/10</f>
        <v>3.4500000000000179</v>
      </c>
    </row>
    <row r="137" spans="2:6" x14ac:dyDescent="0.2">
      <c r="B137" s="213">
        <f ca="1">H49-E133*sS/2*zZ_fus-E134*sS*tT_fus</f>
        <v>101.60430207732756</v>
      </c>
      <c r="C137" s="214">
        <f ca="1">Alt_para-V_para*(H49-T_para)+E133*sS*Altitude_culmi/H49*zZ_fus-E134*sS/2*Altitude_culmi/H49*tT_fus</f>
        <v>24.703876321023575</v>
      </c>
      <c r="E137" s="235" t="s">
        <v>173</v>
      </c>
      <c r="F137" s="236">
        <f ca="1">(H49-T_para)/H49</f>
        <v>0.84753413979866521</v>
      </c>
    </row>
    <row r="138" spans="2:6" x14ac:dyDescent="0.2">
      <c r="B138" s="215">
        <f ca="1">H49</f>
        <v>106.25329485963297</v>
      </c>
      <c r="C138" s="216">
        <f ca="1">Alt_para-V_para*(H49-T_para)</f>
        <v>0</v>
      </c>
      <c r="E138" s="237" t="s">
        <v>174</v>
      </c>
      <c r="F138" s="238">
        <f ca="1">V_para*(H49-T_para)/Alt_para</f>
        <v>1</v>
      </c>
    </row>
    <row r="140" spans="2:6" x14ac:dyDescent="0.2">
      <c r="B140" s="210" t="s">
        <v>51</v>
      </c>
      <c r="C140" s="211" t="s">
        <v>46</v>
      </c>
    </row>
    <row r="141" spans="2:6" x14ac:dyDescent="0.2">
      <c r="B141" s="217">
        <f ca="1">IF(Nb_sat="1 satellite",X_satellite)</f>
        <v>130.59593253534587</v>
      </c>
      <c r="C141" s="214">
        <f ca="1">IF(Nb_sat="1 satellite",Alt_sat)</f>
        <v>561.01464641565417</v>
      </c>
    </row>
    <row r="142" spans="2:6" x14ac:dyDescent="0.2">
      <c r="B142" s="217">
        <f ca="1">IF(Nb_sat="1 satellite",X_satellite)</f>
        <v>130.59593253534587</v>
      </c>
      <c r="C142" s="214">
        <f ca="1">IF(Nb_sat="1 satellite",Alt_sat*1/4)</f>
        <v>140.25366160391354</v>
      </c>
    </row>
    <row r="143" spans="2:6" x14ac:dyDescent="0.2">
      <c r="B143" s="217">
        <f ca="1">IF(Nb_sat="1 satellite",X_satellite)</f>
        <v>130.59593253534587</v>
      </c>
      <c r="C143" s="214">
        <f>IF(Nb_sat="1 satellite",0)</f>
        <v>0</v>
      </c>
    </row>
    <row r="144" spans="2:6" x14ac:dyDescent="0.2">
      <c r="B144" s="217">
        <f ca="1">IF(Nb_sat="1 satellite",X_satellite+Alt_sat/40)</f>
        <v>144.62129869573721</v>
      </c>
      <c r="C144" s="214">
        <f ca="1">IF(Nb_sat="1 satellite",Alt_sat/20)</f>
        <v>28.050732320782707</v>
      </c>
    </row>
    <row r="145" spans="2:6" x14ac:dyDescent="0.2">
      <c r="B145" s="217">
        <f ca="1">IF(Nb_sat="1 satellite",X_satellite)</f>
        <v>130.59593253534587</v>
      </c>
      <c r="C145" s="214">
        <f>IF(Nb_sat="1 satellite",0)</f>
        <v>0</v>
      </c>
    </row>
    <row r="146" spans="2:6" x14ac:dyDescent="0.2">
      <c r="B146" s="217">
        <f ca="1">IF(Nb_sat="1 satellite",X_satellite-Alt_sat/40)</f>
        <v>116.57056637495451</v>
      </c>
      <c r="C146" s="214">
        <f ca="1">IF(Nb_sat="1 satellite",Alt_sat/20)</f>
        <v>28.050732320782707</v>
      </c>
    </row>
    <row r="147" spans="2:6" x14ac:dyDescent="0.2">
      <c r="B147" s="218">
        <f ca="1">IF(Nb_sat="1 satellite",X_satellite)</f>
        <v>130.59593253534587</v>
      </c>
      <c r="C147" s="214">
        <f>IF(Nb_sat="1 satellite",0)</f>
        <v>0</v>
      </c>
    </row>
    <row r="148" spans="2:6" x14ac:dyDescent="0.2">
      <c r="B148" s="210" t="s">
        <v>50</v>
      </c>
      <c r="C148" s="211" t="s">
        <v>46</v>
      </c>
    </row>
    <row r="149" spans="2:6" x14ac:dyDescent="0.2">
      <c r="B149" s="213">
        <f>IF(Nb_sat="1 satellite",T_satellite)</f>
        <v>4.5999999999999996</v>
      </c>
      <c r="C149" s="214">
        <f ca="1">IF(Nb_sat="1 satellite",Alt_sat)</f>
        <v>561.01464641565417</v>
      </c>
      <c r="D149" s="221"/>
    </row>
    <row r="150" spans="2:6" x14ac:dyDescent="0.2">
      <c r="B150" s="213">
        <f>(B149+B151)/2</f>
        <v>4.5999999999999996</v>
      </c>
      <c r="C150" s="214">
        <f ca="1">(C149+C151)/2</f>
        <v>280.50732320782708</v>
      </c>
      <c r="D150" s="221"/>
    </row>
    <row r="151" spans="2:6" x14ac:dyDescent="0.2">
      <c r="B151" s="213">
        <f>IF(Nb_sat="1 satellite",H51)</f>
        <v>4.5999999999999996</v>
      </c>
      <c r="C151" s="214">
        <f>IF(Nb_sat="1 satellite",0)</f>
        <v>0</v>
      </c>
    </row>
    <row r="152" spans="2:6" x14ac:dyDescent="0.2">
      <c r="B152" s="213">
        <f ca="1">IF(Nb_sat="1 satellite",H51+E133*sS/2*zZ_sat-E134*sS*tT_sat)</f>
        <v>1.6099999999999817</v>
      </c>
      <c r="C152" s="214">
        <f ca="1">IF(Nb_sat="1 satellite",Alt_sat-V_satellite*(H51-T_satellite)+E133*sS*Altitude_culmi/H51*zZ_sat+E134*sS/2*Altitude_culmi/H51*tT_sat)</f>
        <v>990.12965357681719</v>
      </c>
      <c r="D152" s="221"/>
    </row>
    <row r="153" spans="2:6" x14ac:dyDescent="0.2">
      <c r="B153" s="213">
        <f>IF(Nb_sat="1 satellite",H51)</f>
        <v>4.5999999999999996</v>
      </c>
      <c r="C153" s="214">
        <f>IF(Nb_sat="1 satellite",0)</f>
        <v>0</v>
      </c>
    </row>
    <row r="154" spans="2:6" x14ac:dyDescent="0.2">
      <c r="B154" s="213">
        <f ca="1">IF(Nb_sat="1 satellite",H51-sS/2*zZ_sat-E134*sS*tT_sat)</f>
        <v>1.6099999999999817</v>
      </c>
      <c r="C154" s="214">
        <f ca="1">IF(Nb_sat="1 satellite",Alt_sat-V_satellite*(H51-T_satellite)+E133*sS*Altitude_culmi/H51*zZ_sat-E134*sS/2*Altitude_culmi/H51*tT_sat)</f>
        <v>131.89963925449115</v>
      </c>
      <c r="E154" s="239" t="s">
        <v>173</v>
      </c>
      <c r="F154" s="240">
        <f ca="1">(T_balistique-T_satellite)/T_balistique</f>
        <v>0.86666666666666736</v>
      </c>
    </row>
    <row r="155" spans="2:6" x14ac:dyDescent="0.2">
      <c r="B155" s="215">
        <f>IF(Nb_sat="1 satellite",H51)</f>
        <v>4.5999999999999996</v>
      </c>
      <c r="C155" s="216">
        <f>IF(Nb_sat="1 satellite",0)</f>
        <v>0</v>
      </c>
      <c r="E155" s="237" t="s">
        <v>174</v>
      </c>
      <c r="F155" s="238">
        <f ca="1">V_satellite*(T_balistique-T_satellite)/Alt_sat</f>
        <v>0</v>
      </c>
    </row>
    <row r="157" spans="2:6" x14ac:dyDescent="0.2">
      <c r="B157" s="210" t="s">
        <v>2</v>
      </c>
      <c r="C157" s="228" t="s">
        <v>29</v>
      </c>
      <c r="D157" s="211" t="s">
        <v>3</v>
      </c>
    </row>
    <row r="158" spans="2:6" x14ac:dyDescent="0.2">
      <c r="B158" s="231">
        <f>T_para/4</f>
        <v>4.05</v>
      </c>
      <c r="C158" s="82">
        <f ca="1">Alt_para/2</f>
        <v>660.17693409409299</v>
      </c>
      <c r="D158" s="214">
        <f ca="1">X_para/4</f>
        <v>120.52395985246707</v>
      </c>
    </row>
    <row r="159" spans="2:6" x14ac:dyDescent="0.2">
      <c r="B159" s="229">
        <f ca="1">Temps_culmi + (T_balistique-Temps_culmi)/2</f>
        <v>25.350000000000048</v>
      </c>
      <c r="C159" s="230">
        <f ca="1">Altitude_culmi/2</f>
        <v>660.17693409409299</v>
      </c>
      <c r="D159" s="216">
        <f ca="1">X_culmi+(Portee_balistique-X_culmi)*2/3</f>
        <v>739.55155159414267</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482.09583940986829</v>
      </c>
      <c r="E162" s="422"/>
      <c r="F162" s="423" t="s">
        <v>305</v>
      </c>
    </row>
    <row r="163" spans="2:6" x14ac:dyDescent="0.2">
      <c r="B163" s="231" t="e">
        <f ca="1">IF(AND(Altitude_culmi&gt;80, Altitude_culmi&lt;=350), 49, NA())</f>
        <v>#N/A</v>
      </c>
      <c r="C163" s="5">
        <v>23</v>
      </c>
      <c r="D163" s="82">
        <f t="shared" ca="1" si="0"/>
        <v>505.09583940986829</v>
      </c>
      <c r="E163" s="82"/>
      <c r="F163" s="214">
        <f t="shared" ref="F163:F178" ca="1" si="1">X_culmi-C162</f>
        <v>482.09583940986829</v>
      </c>
    </row>
    <row r="164" spans="2:6" x14ac:dyDescent="0.2">
      <c r="B164" s="231" t="e">
        <f ca="1">IF(AND(Altitude_culmi&gt;80, Altitude_culmi&lt;=350), 43, NA())</f>
        <v>#N/A</v>
      </c>
      <c r="C164" s="5">
        <v>23</v>
      </c>
      <c r="D164" s="82">
        <f t="shared" ca="1" si="0"/>
        <v>505.09583940986829</v>
      </c>
      <c r="E164" s="82"/>
      <c r="F164" s="214">
        <f t="shared" ca="1" si="1"/>
        <v>459.09583940986829</v>
      </c>
    </row>
    <row r="165" spans="2:6" x14ac:dyDescent="0.2">
      <c r="B165" s="231" t="e">
        <f ca="1">IF(AND(Altitude_culmi&gt;80, Altitude_culmi&lt;=350), 43, NA())</f>
        <v>#N/A</v>
      </c>
      <c r="C165" s="5">
        <v>0</v>
      </c>
      <c r="D165" s="82">
        <f t="shared" ca="1" si="0"/>
        <v>482.09583940986829</v>
      </c>
      <c r="E165" s="82"/>
      <c r="F165" s="214">
        <f t="shared" ca="1" si="1"/>
        <v>459.09583940986829</v>
      </c>
    </row>
    <row r="166" spans="2:6" x14ac:dyDescent="0.2">
      <c r="B166" s="231" t="e">
        <f ca="1">IF(AND(Altitude_culmi&gt;80, Altitude_culmi&lt;=350), 43, NA())</f>
        <v>#N/A</v>
      </c>
      <c r="C166" s="5">
        <v>23</v>
      </c>
      <c r="D166" s="82">
        <f t="shared" ca="1" si="0"/>
        <v>505.09583940986829</v>
      </c>
      <c r="E166" s="82"/>
      <c r="F166" s="214">
        <f t="shared" ca="1" si="1"/>
        <v>482.09583940986829</v>
      </c>
    </row>
    <row r="167" spans="2:6" x14ac:dyDescent="0.2">
      <c r="B167" s="231" t="e">
        <f ca="1">IF(AND(Altitude_culmi&gt;80, Altitude_culmi&lt;=350), 0.5, NA())</f>
        <v>#N/A</v>
      </c>
      <c r="C167" s="5">
        <v>23</v>
      </c>
      <c r="D167" s="82">
        <f t="shared" ca="1" si="0"/>
        <v>505.09583940986829</v>
      </c>
      <c r="E167" s="82"/>
      <c r="F167" s="214">
        <f t="shared" ca="1" si="1"/>
        <v>459.09583940986829</v>
      </c>
    </row>
    <row r="168" spans="2:6" x14ac:dyDescent="0.2">
      <c r="B168" s="231" t="e">
        <f ca="1">IF(AND(Altitude_culmi&gt;80, Altitude_culmi&lt;=350), 0.5, NA())</f>
        <v>#N/A</v>
      </c>
      <c r="C168" s="5">
        <v>8</v>
      </c>
      <c r="D168" s="82">
        <f t="shared" ca="1" si="0"/>
        <v>490.09583940986829</v>
      </c>
      <c r="E168" s="82"/>
      <c r="F168" s="214">
        <f t="shared" ca="1" si="1"/>
        <v>459.09583940986829</v>
      </c>
    </row>
    <row r="169" spans="2:6" x14ac:dyDescent="0.2">
      <c r="B169" s="231" t="e">
        <f ca="1">IF(AND(Altitude_culmi&gt;80, Altitude_culmi&lt;=350), 27, NA())</f>
        <v>#N/A</v>
      </c>
      <c r="C169" s="5">
        <v>8</v>
      </c>
      <c r="D169" s="82">
        <f t="shared" ca="1" si="0"/>
        <v>490.09583940986829</v>
      </c>
      <c r="E169" s="82"/>
      <c r="F169" s="214">
        <f t="shared" ca="1" si="1"/>
        <v>474.09583940986829</v>
      </c>
    </row>
    <row r="170" spans="2:6" x14ac:dyDescent="0.2">
      <c r="B170" s="231" t="e">
        <f ca="1">IF(AND(Altitude_culmi&gt;80, Altitude_culmi&lt;=350), 27, NA())</f>
        <v>#N/A</v>
      </c>
      <c r="C170" s="5">
        <v>23</v>
      </c>
      <c r="D170" s="82">
        <f t="shared" ca="1" si="0"/>
        <v>505.09583940986829</v>
      </c>
      <c r="E170" s="82"/>
      <c r="F170" s="214">
        <f t="shared" ca="1" si="1"/>
        <v>474.09583940986829</v>
      </c>
    </row>
    <row r="171" spans="2:6" x14ac:dyDescent="0.2">
      <c r="B171" s="231" t="e">
        <f ca="1">IF(AND(Altitude_culmi&gt;80, Altitude_culmi&lt;=350), 27, NA())</f>
        <v>#N/A</v>
      </c>
      <c r="C171" s="5">
        <v>8</v>
      </c>
      <c r="D171" s="82">
        <f t="shared" ca="1" si="0"/>
        <v>490.09583940986829</v>
      </c>
      <c r="E171" s="82"/>
      <c r="F171" s="214">
        <f t="shared" ca="1" si="1"/>
        <v>459.09583940986829</v>
      </c>
    </row>
    <row r="172" spans="2:6" x14ac:dyDescent="0.2">
      <c r="B172" s="231" t="e">
        <f ca="1">IF(AND(Altitude_culmi&gt;80, Altitude_culmi&lt;=350), 29, NA())</f>
        <v>#N/A</v>
      </c>
      <c r="C172" s="5">
        <v>7.6</v>
      </c>
      <c r="D172" s="82">
        <f t="shared" ca="1" si="0"/>
        <v>489.69583940986831</v>
      </c>
      <c r="E172" s="82"/>
      <c r="F172" s="214">
        <f t="shared" ca="1" si="1"/>
        <v>474.09583940986829</v>
      </c>
    </row>
    <row r="173" spans="2:6" x14ac:dyDescent="0.2">
      <c r="B173" s="231" t="e">
        <f ca="1">IF(AND(Altitude_culmi&gt;80, Altitude_culmi&lt;=350), 31, NA())</f>
        <v>#N/A</v>
      </c>
      <c r="C173" s="5">
        <v>6.8</v>
      </c>
      <c r="D173" s="82">
        <f t="shared" ca="1" si="0"/>
        <v>488.8958394098683</v>
      </c>
      <c r="E173" s="82"/>
      <c r="F173" s="214">
        <f t="shared" ca="1" si="1"/>
        <v>474.49583940986827</v>
      </c>
    </row>
    <row r="174" spans="2:6" x14ac:dyDescent="0.2">
      <c r="B174" s="231" t="e">
        <f ca="1">IF(AND(Altitude_culmi&gt;80, Altitude_culmi&lt;=350), 32, NA())</f>
        <v>#N/A</v>
      </c>
      <c r="C174" s="5">
        <v>6</v>
      </c>
      <c r="D174" s="82">
        <f t="shared" ca="1" si="0"/>
        <v>488.09583940986829</v>
      </c>
      <c r="E174" s="82"/>
      <c r="F174" s="214">
        <f t="shared" ca="1" si="1"/>
        <v>475.29583940986828</v>
      </c>
    </row>
    <row r="175" spans="2:6" x14ac:dyDescent="0.2">
      <c r="B175" s="231" t="e">
        <f ca="1">IF(AND(Altitude_culmi&gt;80, Altitude_culmi&lt;=350), 33, NA())</f>
        <v>#N/A</v>
      </c>
      <c r="C175" s="5">
        <v>5</v>
      </c>
      <c r="D175" s="82">
        <f t="shared" ca="1" si="0"/>
        <v>487.09583940986829</v>
      </c>
      <c r="E175" s="82"/>
      <c r="F175" s="214">
        <f t="shared" ca="1" si="1"/>
        <v>476.09583940986829</v>
      </c>
    </row>
    <row r="176" spans="2:6" x14ac:dyDescent="0.2">
      <c r="B176" s="231" t="e">
        <f ca="1">IF(AND(Altitude_culmi&gt;80, Altitude_culmi&lt;=350), 34, NA())</f>
        <v>#N/A</v>
      </c>
      <c r="C176" s="5">
        <v>3.8</v>
      </c>
      <c r="D176" s="82">
        <f t="shared" ca="1" si="0"/>
        <v>485.8958394098683</v>
      </c>
      <c r="E176" s="82"/>
      <c r="F176" s="214">
        <f t="shared" ca="1" si="1"/>
        <v>477.09583940986829</v>
      </c>
    </row>
    <row r="177" spans="2:6" x14ac:dyDescent="0.2">
      <c r="B177" s="229" t="e">
        <f ca="1">IF(AND(Altitude_culmi&gt;80, Altitude_culmi&lt;=350), 35, NA())</f>
        <v>#N/A</v>
      </c>
      <c r="C177" s="421">
        <v>0</v>
      </c>
      <c r="D177" s="230">
        <f t="shared" ca="1" si="0"/>
        <v>482.09583940986829</v>
      </c>
      <c r="E177" s="82"/>
      <c r="F177" s="214">
        <f t="shared" ca="1" si="1"/>
        <v>478.29583940986828</v>
      </c>
    </row>
    <row r="178" spans="2:6" x14ac:dyDescent="0.2">
      <c r="E178" s="230"/>
      <c r="F178" s="216">
        <f t="shared" ca="1" si="1"/>
        <v>482.09583940986829</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482.09583940986829</v>
      </c>
      <c r="E180" s="228"/>
      <c r="F180" s="211" t="s">
        <v>308</v>
      </c>
    </row>
    <row r="181" spans="2:6" x14ac:dyDescent="0.2">
      <c r="B181" s="231">
        <f ca="1">IF(Altitude_culmi&gt;350, 300, NA())</f>
        <v>300</v>
      </c>
      <c r="C181" s="5">
        <v>0</v>
      </c>
      <c r="D181" s="82">
        <f t="shared" ca="1" si="2"/>
        <v>482.09583940986829</v>
      </c>
      <c r="E181" s="82"/>
      <c r="F181" s="214">
        <f t="shared" ref="F181:F201" ca="1" si="3">X_culmi-C180</f>
        <v>482.09583940986829</v>
      </c>
    </row>
    <row r="182" spans="2:6" x14ac:dyDescent="0.2">
      <c r="B182" s="231">
        <f ca="1">IF(Altitude_culmi&gt;350, 280, NA())</f>
        <v>280</v>
      </c>
      <c r="C182" s="5">
        <v>10</v>
      </c>
      <c r="D182" s="82">
        <f t="shared" ca="1" si="2"/>
        <v>492.09583940986829</v>
      </c>
      <c r="E182" s="82"/>
      <c r="F182" s="214">
        <f t="shared" ca="1" si="3"/>
        <v>482.09583940986829</v>
      </c>
    </row>
    <row r="183" spans="2:6" x14ac:dyDescent="0.2">
      <c r="B183" s="231">
        <f ca="1">IF(Altitude_culmi&gt;350, 280, NA())</f>
        <v>280</v>
      </c>
      <c r="C183" s="5">
        <v>0</v>
      </c>
      <c r="D183" s="82">
        <f t="shared" ca="1" si="2"/>
        <v>482.09583940986829</v>
      </c>
      <c r="E183" s="82"/>
      <c r="F183" s="214">
        <f t="shared" ca="1" si="3"/>
        <v>472.09583940986829</v>
      </c>
    </row>
    <row r="184" spans="2:6" x14ac:dyDescent="0.2">
      <c r="B184" s="231">
        <f ca="1">IF(Altitude_culmi&gt;350, 280, NA())</f>
        <v>280</v>
      </c>
      <c r="C184" s="5">
        <v>10</v>
      </c>
      <c r="D184" s="82">
        <f t="shared" ca="1" si="2"/>
        <v>492.09583940986829</v>
      </c>
      <c r="E184" s="82"/>
      <c r="F184" s="214">
        <f t="shared" ca="1" si="3"/>
        <v>482.09583940986829</v>
      </c>
    </row>
    <row r="185" spans="2:6" x14ac:dyDescent="0.2">
      <c r="B185" s="231">
        <f ca="1">IF(Altitude_culmi&gt;350, 200, NA())</f>
        <v>200</v>
      </c>
      <c r="C185" s="5">
        <v>13</v>
      </c>
      <c r="D185" s="82">
        <f t="shared" ca="1" si="2"/>
        <v>495.09583940986829</v>
      </c>
      <c r="E185" s="82"/>
      <c r="F185" s="214">
        <f t="shared" ca="1" si="3"/>
        <v>472.09583940986829</v>
      </c>
    </row>
    <row r="186" spans="2:6" x14ac:dyDescent="0.2">
      <c r="B186" s="231">
        <f ca="1">IF(Altitude_culmi&gt;350, 160, NA())</f>
        <v>160</v>
      </c>
      <c r="C186" s="5">
        <v>17</v>
      </c>
      <c r="D186" s="82">
        <f t="shared" ca="1" si="2"/>
        <v>499.09583940986829</v>
      </c>
      <c r="E186" s="82"/>
      <c r="F186" s="214">
        <f t="shared" ca="1" si="3"/>
        <v>469.09583940986829</v>
      </c>
    </row>
    <row r="187" spans="2:6" x14ac:dyDescent="0.2">
      <c r="B187" s="231">
        <f ca="1">IF(Altitude_culmi&gt;350, 115, NA())</f>
        <v>115</v>
      </c>
      <c r="C187" s="5">
        <v>20</v>
      </c>
      <c r="D187" s="82">
        <f t="shared" ca="1" si="2"/>
        <v>502.09583940986829</v>
      </c>
      <c r="E187" s="82"/>
      <c r="F187" s="214">
        <f t="shared" ca="1" si="3"/>
        <v>465.09583940986829</v>
      </c>
    </row>
    <row r="188" spans="2:6" x14ac:dyDescent="0.2">
      <c r="B188" s="231">
        <f ca="1">IF(Altitude_culmi&gt;350, 90, NA())</f>
        <v>90</v>
      </c>
      <c r="C188" s="5">
        <v>25</v>
      </c>
      <c r="D188" s="82">
        <f t="shared" ca="1" si="2"/>
        <v>507.09583940986829</v>
      </c>
      <c r="E188" s="82"/>
      <c r="F188" s="214">
        <f t="shared" ca="1" si="3"/>
        <v>462.09583940986829</v>
      </c>
    </row>
    <row r="189" spans="2:6" x14ac:dyDescent="0.2">
      <c r="B189" s="231">
        <f ca="1">IF(Altitude_culmi&gt;350, 57, NA())</f>
        <v>57</v>
      </c>
      <c r="C189" s="5">
        <v>30</v>
      </c>
      <c r="D189" s="82">
        <f t="shared" ca="1" si="2"/>
        <v>512.09583940986829</v>
      </c>
      <c r="E189" s="82"/>
      <c r="F189" s="214">
        <f t="shared" ca="1" si="3"/>
        <v>457.09583940986829</v>
      </c>
    </row>
    <row r="190" spans="2:6" x14ac:dyDescent="0.2">
      <c r="B190" s="231">
        <f ca="1">IF(Altitude_culmi&gt;350, 40, NA())</f>
        <v>40</v>
      </c>
      <c r="C190" s="5">
        <v>36</v>
      </c>
      <c r="D190" s="82">
        <f t="shared" ca="1" si="2"/>
        <v>518.09583940986829</v>
      </c>
      <c r="E190" s="82"/>
      <c r="F190" s="214">
        <f t="shared" ca="1" si="3"/>
        <v>452.09583940986829</v>
      </c>
    </row>
    <row r="191" spans="2:6" x14ac:dyDescent="0.2">
      <c r="B191" s="231">
        <f ca="1">IF(Altitude_culmi&gt;350, 20, NA())</f>
        <v>20</v>
      </c>
      <c r="C191" s="5">
        <v>48</v>
      </c>
      <c r="D191" s="82">
        <f t="shared" ca="1" si="2"/>
        <v>530.09583940986829</v>
      </c>
      <c r="E191" s="82"/>
      <c r="F191" s="214">
        <f t="shared" ca="1" si="3"/>
        <v>446.09583940986829</v>
      </c>
    </row>
    <row r="192" spans="2:6" x14ac:dyDescent="0.2">
      <c r="B192" s="231">
        <f ca="1">IF(Altitude_culmi&gt;350, 0.5, NA())</f>
        <v>0.5</v>
      </c>
      <c r="C192" s="5">
        <v>62</v>
      </c>
      <c r="D192" s="82">
        <f t="shared" ca="1" si="2"/>
        <v>544.09583940986829</v>
      </c>
      <c r="E192" s="82"/>
      <c r="F192" s="214">
        <f t="shared" ca="1" si="3"/>
        <v>434.09583940986829</v>
      </c>
    </row>
    <row r="193" spans="2:6" x14ac:dyDescent="0.2">
      <c r="B193" s="231">
        <f ca="1">IF(Altitude_culmi&gt;350, 0.5, NA())</f>
        <v>0.5</v>
      </c>
      <c r="C193" s="5">
        <v>37</v>
      </c>
      <c r="D193" s="82">
        <f t="shared" ca="1" si="2"/>
        <v>519.09583940986829</v>
      </c>
      <c r="E193" s="82"/>
      <c r="F193" s="214">
        <f t="shared" ca="1" si="3"/>
        <v>420.09583940986829</v>
      </c>
    </row>
    <row r="194" spans="2:6" x14ac:dyDescent="0.2">
      <c r="B194" s="231">
        <f ca="1">IF(Altitude_culmi&gt;350, 15, NA())</f>
        <v>15</v>
      </c>
      <c r="C194" s="5">
        <v>30</v>
      </c>
      <c r="D194" s="82">
        <f t="shared" ca="1" si="2"/>
        <v>512.09583940986829</v>
      </c>
      <c r="E194" s="82"/>
      <c r="F194" s="214">
        <f t="shared" ca="1" si="3"/>
        <v>445.09583940986829</v>
      </c>
    </row>
    <row r="195" spans="2:6" x14ac:dyDescent="0.2">
      <c r="B195" s="231">
        <f ca="1">IF(Altitude_culmi&gt;350, 30, NA())</f>
        <v>30</v>
      </c>
      <c r="C195" s="5">
        <v>15</v>
      </c>
      <c r="D195" s="82">
        <f t="shared" ca="1" si="2"/>
        <v>497.09583940986829</v>
      </c>
      <c r="E195" s="82"/>
      <c r="F195" s="214">
        <f t="shared" ca="1" si="3"/>
        <v>452.09583940986829</v>
      </c>
    </row>
    <row r="196" spans="2:6" x14ac:dyDescent="0.2">
      <c r="B196" s="231">
        <f ca="1">IF(Altitude_culmi&gt;350, 37, NA())</f>
        <v>37</v>
      </c>
      <c r="C196" s="5">
        <v>0</v>
      </c>
      <c r="D196" s="82">
        <f t="shared" ca="1" si="2"/>
        <v>482.09583940986829</v>
      </c>
      <c r="E196" s="82"/>
      <c r="F196" s="214">
        <f t="shared" ca="1" si="3"/>
        <v>467.09583940986829</v>
      </c>
    </row>
    <row r="197" spans="2:6" x14ac:dyDescent="0.2">
      <c r="B197" s="231">
        <f ca="1">IF(Altitude_culmi&gt;350, 67, NA())</f>
        <v>67</v>
      </c>
      <c r="C197" s="5">
        <v>0</v>
      </c>
      <c r="D197" s="82">
        <f t="shared" ca="1" si="2"/>
        <v>482.09583940986829</v>
      </c>
      <c r="E197" s="82"/>
      <c r="F197" s="214">
        <f t="shared" ca="1" si="3"/>
        <v>482.09583940986829</v>
      </c>
    </row>
    <row r="198" spans="2:6" x14ac:dyDescent="0.2">
      <c r="B198" s="231">
        <f ca="1">IF(Altitude_culmi&gt;350, 67, NA())</f>
        <v>67</v>
      </c>
      <c r="C198" s="5">
        <v>17</v>
      </c>
      <c r="D198" s="82">
        <f t="shared" ca="1" si="2"/>
        <v>499.09583940986829</v>
      </c>
      <c r="E198" s="82"/>
      <c r="F198" s="214">
        <f t="shared" ca="1" si="3"/>
        <v>482.09583940986829</v>
      </c>
    </row>
    <row r="199" spans="2:6" x14ac:dyDescent="0.2">
      <c r="B199" s="231">
        <f ca="1">IF(Altitude_culmi&gt;350, 100, NA())</f>
        <v>100</v>
      </c>
      <c r="C199" s="5">
        <v>11</v>
      </c>
      <c r="D199" s="82">
        <f t="shared" ca="1" si="2"/>
        <v>493.09583940986829</v>
      </c>
      <c r="E199" s="82"/>
      <c r="F199" s="214">
        <f t="shared" ca="1" si="3"/>
        <v>465.09583940986829</v>
      </c>
    </row>
    <row r="200" spans="2:6" x14ac:dyDescent="0.2">
      <c r="B200" s="229">
        <f ca="1">IF(Altitude_culmi&gt;350, 100, NA())</f>
        <v>100</v>
      </c>
      <c r="C200" s="421">
        <v>0</v>
      </c>
      <c r="D200" s="230">
        <f t="shared" ca="1" si="2"/>
        <v>482.09583940986829</v>
      </c>
      <c r="E200" s="82"/>
      <c r="F200" s="214">
        <f t="shared" ca="1" si="3"/>
        <v>471.09583940986829</v>
      </c>
    </row>
    <row r="201" spans="2:6" x14ac:dyDescent="0.2">
      <c r="E201" s="230"/>
      <c r="F201" s="216">
        <f t="shared" ca="1" si="3"/>
        <v>482.09583940986829</v>
      </c>
    </row>
  </sheetData>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6" priority="247" stopIfTrue="1">
      <formula>NOT(OR(C26=F110,C26=F104))</formula>
    </cfRule>
  </conditionalFormatting>
  <conditionalFormatting sqref="C32">
    <cfRule type="cellIs" dxfId="25" priority="42" stopIfTrue="1" operator="notBetween">
      <formula>5</formula>
      <formula>15</formula>
    </cfRule>
  </conditionalFormatting>
  <conditionalFormatting sqref="D25">
    <cfRule type="expression" dxfId="24" priority="39" stopIfTrue="1">
      <formula>Nb_sat="0 satellite"</formula>
    </cfRule>
  </conditionalFormatting>
  <conditionalFormatting sqref="D26">
    <cfRule type="expression" dxfId="23" priority="2" stopIfTrue="1">
      <formula>Nb_sat="0 satellite"</formula>
    </cfRule>
  </conditionalFormatting>
  <conditionalFormatting sqref="D27:D31 D33:D35">
    <cfRule type="expression" dxfId="22" priority="59" stopIfTrue="1">
      <formula>Nb_sat="0 satellite"</formula>
    </cfRule>
  </conditionalFormatting>
  <conditionalFormatting sqref="D32">
    <cfRule type="expression" dxfId="21" priority="40" stopIfTrue="1">
      <formula>Nb_sat="0 satellite"</formula>
    </cfRule>
    <cfRule type="cellIs" dxfId="20" priority="49" stopIfTrue="1" operator="notBetween">
      <formula>5</formula>
      <formula>15</formula>
    </cfRule>
  </conditionalFormatting>
  <conditionalFormatting sqref="F26">
    <cfRule type="expression" dxfId="19" priority="26" stopIfTrue="1">
      <formula>Nb_sat="0 satellite"</formula>
    </cfRule>
  </conditionalFormatting>
  <conditionalFormatting sqref="F36:I36 F50:M50">
    <cfRule type="expression" dxfId="18" priority="22" stopIfTrue="1">
      <formula>Nb_sat="0 satellite"</formula>
    </cfRule>
  </conditionalFormatting>
  <conditionalFormatting sqref="F51:M51">
    <cfRule type="expression" dxfId="17" priority="21" stopIfTrue="1">
      <formula>Nb_sat="0 satellite"</formula>
    </cfRule>
  </conditionalFormatting>
  <conditionalFormatting sqref="H28 H48">
    <cfRule type="expression" dxfId="16" priority="4" stopIfTrue="1">
      <formula>ABS(Temps_culmi-T_para)&gt;2</formula>
    </cfRule>
  </conditionalFormatting>
  <conditionalFormatting sqref="H34:I34">
    <cfRule type="cellIs" dxfId="15" priority="14" stopIfTrue="1" operator="equal">
      <formula>"Brun/Orange…"</formula>
    </cfRule>
  </conditionalFormatting>
  <conditionalFormatting sqref="H35:I35">
    <cfRule type="cellIs" dxfId="14" priority="13" stopIfTrue="1" operator="equal">
      <formula>"Rouge…"</formula>
    </cfRule>
  </conditionalFormatting>
  <conditionalFormatting sqref="H26:M26">
    <cfRule type="expression" dxfId="13" priority="41" stopIfTrue="1">
      <formula>Nb_sat="0 satellite"</formula>
    </cfRule>
  </conditionalFormatting>
  <conditionalFormatting sqref="J29 J47">
    <cfRule type="expression" dxfId="12" priority="6" stopIfTrue="1">
      <formula>AND(Portee_balistique&gt;200,LEFT(Type_propu,4)="Mini")</formula>
    </cfRule>
  </conditionalFormatting>
  <conditionalFormatting sqref="K24 K43">
    <cfRule type="expression" dxfId="11" priority="44" stopIfTrue="1">
      <formula>AND(Vsortie_de_rampe&lt;18, OR(LEFT(Type_fusee,1)=",",LEFT(Type_fusee,4)="Mini",LEFT(Type_fusee,1)="R"))</formula>
    </cfRule>
    <cfRule type="expression" dxfId="10" priority="45" stopIfTrue="1">
      <formula>AND(Vsortie_de_rampe&lt;20, RIGHT(Type_fusee,1)=".")</formula>
    </cfRule>
  </conditionalFormatting>
  <conditionalFormatting sqref="K42">
    <cfRule type="expression" dxfId="9" priority="34" stopIfTrue="1">
      <formula>AND( $K$22=0, OR( $I$22&gt;0, $J$22&gt;0 ) )</formula>
    </cfRule>
  </conditionalFormatting>
  <conditionalFormatting sqref="N35">
    <cfRule type="expression" dxfId="8" priority="15" stopIfTrue="1">
      <formula>ROUND(SUM(C24:L36),0)=2221</formula>
    </cfRule>
  </conditionalFormatting>
  <conditionalFormatting sqref="N36">
    <cfRule type="expression" dxfId="7"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25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tabSelected="1" workbookViewId="0">
      <pane xSplit="3" ySplit="7" topLeftCell="D436" activePane="bottomRight" state="frozen"/>
      <selection pane="topRight" activeCell="D1" sqref="D1"/>
      <selection pane="bottomLeft" activeCell="A8" sqref="A8"/>
      <selection pane="bottomRight" activeCell="N451" sqref="A450:N451"/>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0</v>
      </c>
      <c r="H4" s="293">
        <f>vit_xz*SIN(Beta)</f>
        <v>0</v>
      </c>
      <c r="I4" s="349">
        <f>V_ini</f>
        <v>0</v>
      </c>
      <c r="J4" s="350">
        <f>X_ini</f>
        <v>0</v>
      </c>
      <c r="K4" s="351">
        <f>Z_ini</f>
        <v>0</v>
      </c>
      <c r="L4" s="327">
        <f t="shared" ref="L4:L67" si="0">SQRT(pos_x^2+pos_z^2)</f>
        <v>0</v>
      </c>
      <c r="M4" s="292">
        <f>RADIANS(N4)</f>
        <v>1.3962634015954636</v>
      </c>
      <c r="N4" s="349">
        <f>Beta_rampe</f>
        <v>80</v>
      </c>
      <c r="P4" s="292" t="s">
        <v>14</v>
      </c>
      <c r="Q4" s="294" t="s">
        <v>14</v>
      </c>
      <c r="R4" s="292" t="s">
        <v>14</v>
      </c>
      <c r="S4" s="351">
        <f ca="1">m_tot</f>
        <v>9.2539999999999996</v>
      </c>
      <c r="T4" s="327">
        <f t="shared" ref="T4:T67" ca="1" si="1">m*g</f>
        <v>90.781739999999999</v>
      </c>
      <c r="U4" s="328">
        <f t="shared" ref="U4:U67" ca="1" si="2">IF(pos_xz&lt;L_rampe,Poids*COS(Beta),0)</f>
        <v>15.764083716433083</v>
      </c>
      <c r="V4" s="329">
        <f t="shared" ref="V4:V67" si="3">Rho_moyen*(20000-Alt_rampe-pos_z)/(20000+Alt_rampe+pos_z)</f>
        <v>1.2250000000000001</v>
      </c>
      <c r="W4" s="327">
        <f t="shared" ref="W4:W67" si="4">1/2*Rho*Sref*Cx*vit_xz^2</f>
        <v>0</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0</v>
      </c>
      <c r="E5" s="307">
        <f t="shared" ref="E5:E68" ca="1" si="9">IF(AND(L4&lt;L_rampe,Poussee&lt;Poids*SIN(M4)),0,(-W4+Poussee)/m*SIN(M4)+U4/m*COS(M4)-Poids/m)</f>
        <v>0</v>
      </c>
      <c r="F5" s="304">
        <f t="shared" ref="F5:F68" ca="1" si="10">SQRT(acc_x^2+acc_z^2)</f>
        <v>0</v>
      </c>
      <c r="G5" s="306">
        <f t="shared" ref="G5:G68" ca="1" si="11">G4+acc_x*pas</f>
        <v>0</v>
      </c>
      <c r="H5" s="307">
        <f t="shared" ref="H5:H68" ca="1" si="12">H4+acc_z*pas</f>
        <v>0</v>
      </c>
      <c r="I5" s="304">
        <f t="shared" ref="I5:I68" ca="1" si="13">SQRT(vit_x^2+vit_z^2)</f>
        <v>0</v>
      </c>
      <c r="J5" s="306">
        <f t="shared" ref="J5:J68" ca="1" si="14">J4+0.5*(vit_x+G4)*pas*(K4&gt;=0)</f>
        <v>0</v>
      </c>
      <c r="K5" s="307">
        <f t="shared" ref="K5:K68" ca="1" si="15">K4+0.5*(vit_z+H4)*pas</f>
        <v>0</v>
      </c>
      <c r="L5" s="304">
        <f t="shared" ca="1" si="0"/>
        <v>0</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9.253551844906406</v>
      </c>
      <c r="T5" s="304">
        <f t="shared" ca="1" si="1"/>
        <v>90.777343598531843</v>
      </c>
      <c r="U5" s="311">
        <f t="shared" ca="1" si="2"/>
        <v>15.763320289329846</v>
      </c>
      <c r="V5" s="306">
        <f t="shared" ca="1" si="3"/>
        <v>1.2250000000000001</v>
      </c>
      <c r="W5" s="304">
        <f t="shared" ca="1" si="4"/>
        <v>0</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0</v>
      </c>
      <c r="AG5" s="306">
        <f t="shared" ref="AG5:AG68" ca="1" si="27">IF(AND(L4&lt;L_rampe,Poussee&lt;Poids*SIN(M4)),0,(-W4+Poussee)/m-Poids*SIN(M4)/m)</f>
        <v>0</v>
      </c>
      <c r="AH5" s="304">
        <f t="shared" ref="AH5:AH68" ca="1" si="28">IF(AND(L4&lt;L_rampe,Poussee&lt;Poids*SIN(M4)), g*SIN(M4), (-W4+Poussee)/m)</f>
        <v>9.6609640570497604</v>
      </c>
    </row>
    <row r="6" spans="1:248" x14ac:dyDescent="0.2">
      <c r="A6" s="347">
        <f t="shared" ca="1" si="6"/>
        <v>0.01</v>
      </c>
      <c r="B6" s="304">
        <f ca="1">B5+pas</f>
        <v>0.02</v>
      </c>
      <c r="D6" s="306">
        <f t="shared" ca="1" si="8"/>
        <v>3.3501742331329156</v>
      </c>
      <c r="E6" s="307">
        <f t="shared" ca="1" si="9"/>
        <v>19.001207740674204</v>
      </c>
      <c r="F6" s="304">
        <f t="shared" ca="1" si="10"/>
        <v>19.294288351649691</v>
      </c>
      <c r="G6" s="306">
        <f t="shared" ca="1" si="11"/>
        <v>3.350174233132916E-2</v>
      </c>
      <c r="H6" s="307">
        <f t="shared" ca="1" si="12"/>
        <v>0.19001207740674203</v>
      </c>
      <c r="I6" s="304">
        <f t="shared" ca="1" si="13"/>
        <v>0.19294288351649691</v>
      </c>
      <c r="J6" s="306">
        <f t="shared" ca="1" si="14"/>
        <v>1.675087116566458E-4</v>
      </c>
      <c r="K6" s="307">
        <f t="shared" ca="1" si="15"/>
        <v>9.5006038703371017E-4</v>
      </c>
      <c r="L6" s="304">
        <f t="shared" ca="1" si="0"/>
        <v>9.6471441758248452E-4</v>
      </c>
      <c r="M6" s="306">
        <f t="shared" ca="1" si="16"/>
        <v>1.3962634015954636</v>
      </c>
      <c r="N6" s="304">
        <f t="shared" ca="1" si="17"/>
        <v>80</v>
      </c>
      <c r="P6" s="310">
        <f t="shared" ca="1" si="18"/>
        <v>1</v>
      </c>
      <c r="Q6" s="304">
        <f t="shared" ca="1" si="19"/>
        <v>267.89999999999998</v>
      </c>
      <c r="R6" s="306">
        <f t="shared" ca="1" si="20"/>
        <v>0.1344465280780423</v>
      </c>
      <c r="S6" s="307">
        <f t="shared" ca="1" si="21"/>
        <v>9.2522073796256254</v>
      </c>
      <c r="T6" s="304">
        <f t="shared" ca="1" si="1"/>
        <v>90.764154394127388</v>
      </c>
      <c r="U6" s="311">
        <f t="shared" ca="1" si="2"/>
        <v>15.761030008020136</v>
      </c>
      <c r="V6" s="306">
        <f t="shared" ca="1" si="3"/>
        <v>1.2249998836176081</v>
      </c>
      <c r="W6" s="304">
        <f t="shared" ca="1" si="4"/>
        <v>1.4716745905298158E-4</v>
      </c>
      <c r="Y6" s="314" t="str">
        <f t="shared" ca="1" si="22"/>
        <v/>
      </c>
      <c r="Z6" s="315" t="str">
        <f t="shared" ca="1" si="23"/>
        <v/>
      </c>
      <c r="AA6" s="316" t="str">
        <f t="shared" ca="1" si="24"/>
        <v/>
      </c>
      <c r="AC6" s="310" t="e">
        <f t="shared" ca="1" si="25"/>
        <v>#N/A</v>
      </c>
      <c r="AD6" s="323" t="e">
        <f t="shared" ca="1" si="26"/>
        <v>#N/A</v>
      </c>
      <c r="AE6" s="324">
        <f t="shared" ca="1" si="5"/>
        <v>9.5006038703371017E-4</v>
      </c>
      <c r="AG6" s="306">
        <f t="shared" ca="1" si="27"/>
        <v>19.294288350061773</v>
      </c>
      <c r="AH6" s="304">
        <f t="shared" ca="1" si="28"/>
        <v>28.955252407111534</v>
      </c>
    </row>
    <row r="7" spans="1:248" x14ac:dyDescent="0.2">
      <c r="A7" s="347">
        <f t="shared" ca="1" si="6"/>
        <v>0.01</v>
      </c>
      <c r="B7" s="304">
        <f t="shared" ca="1" si="7"/>
        <v>0.03</v>
      </c>
      <c r="D7" s="306">
        <f t="shared" ca="1" si="8"/>
        <v>6.7040567689935102</v>
      </c>
      <c r="E7" s="307">
        <f t="shared" ca="1" si="9"/>
        <v>38.022971713483756</v>
      </c>
      <c r="F7" s="304">
        <f t="shared" ca="1" si="10"/>
        <v>38.609464579119368</v>
      </c>
      <c r="G7" s="306">
        <f t="shared" ca="1" si="11"/>
        <v>0.10054231002126426</v>
      </c>
      <c r="H7" s="307">
        <f t="shared" ca="1" si="12"/>
        <v>0.57024179454157964</v>
      </c>
      <c r="I7" s="304">
        <f t="shared" ca="1" si="13"/>
        <v>0.57903752930739572</v>
      </c>
      <c r="J7" s="306">
        <f t="shared" ca="1" si="14"/>
        <v>8.3772897341961297E-4</v>
      </c>
      <c r="K7" s="307">
        <f t="shared" ca="1" si="15"/>
        <v>4.7513297467753181E-3</v>
      </c>
      <c r="L7" s="304">
        <f t="shared" ca="1" si="0"/>
        <v>4.8246164817007673E-3</v>
      </c>
      <c r="M7" s="306">
        <f t="shared" ca="1" si="16"/>
        <v>1.3962634015954636</v>
      </c>
      <c r="N7" s="304">
        <f t="shared" ca="1" si="17"/>
        <v>80</v>
      </c>
      <c r="P7" s="310">
        <f t="shared" ca="1" si="18"/>
        <v>1</v>
      </c>
      <c r="Q7" s="304">
        <f t="shared" ca="1" si="19"/>
        <v>446.49999999999994</v>
      </c>
      <c r="R7" s="306">
        <f t="shared" ca="1" si="20"/>
        <v>0.22407754679673716</v>
      </c>
      <c r="S7" s="307">
        <f t="shared" ca="1" si="21"/>
        <v>9.2499666041576578</v>
      </c>
      <c r="T7" s="304">
        <f t="shared" ca="1" si="1"/>
        <v>90.742172386786635</v>
      </c>
      <c r="U7" s="311">
        <f t="shared" ca="1" si="2"/>
        <v>15.757212872503953</v>
      </c>
      <c r="V7" s="306">
        <f t="shared" ca="1" si="3"/>
        <v>1.2249994179622443</v>
      </c>
      <c r="W7" s="304">
        <f t="shared" ca="1" si="4"/>
        <v>1.3254627355338304E-3</v>
      </c>
      <c r="Y7" s="314" t="str">
        <f t="shared" ca="1" si="22"/>
        <v/>
      </c>
      <c r="Z7" s="315" t="str">
        <f t="shared" ca="1" si="23"/>
        <v/>
      </c>
      <c r="AA7" s="316" t="str">
        <f t="shared" ca="1" si="24"/>
        <v/>
      </c>
      <c r="AC7" s="310" t="e">
        <f t="shared" ca="1" si="25"/>
        <v>#N/A</v>
      </c>
      <c r="AD7" s="323" t="e">
        <f t="shared" ca="1" si="26"/>
        <v>#N/A</v>
      </c>
      <c r="AE7" s="324">
        <f t="shared" ca="1" si="5"/>
        <v>4.7513297467753181E-3</v>
      </c>
      <c r="AG7" s="306">
        <f t="shared" ca="1" si="27"/>
        <v>38.609464576914064</v>
      </c>
      <c r="AH7" s="304">
        <f t="shared" ca="1" si="28"/>
        <v>48.270428633963824</v>
      </c>
    </row>
    <row r="8" spans="1:248" x14ac:dyDescent="0.2">
      <c r="A8" s="347">
        <f t="shared" ca="1" si="6"/>
        <v>0.01</v>
      </c>
      <c r="B8" s="304">
        <f t="shared" ca="1" si="7"/>
        <v>0.04</v>
      </c>
      <c r="D8" s="306">
        <f t="shared" ca="1" si="8"/>
        <v>10.060682973180825</v>
      </c>
      <c r="E8" s="307">
        <f t="shared" ca="1" si="9"/>
        <v>57.06029658599256</v>
      </c>
      <c r="F8" s="304">
        <f t="shared" ca="1" si="10"/>
        <v>57.940441734321325</v>
      </c>
      <c r="G8" s="306">
        <f t="shared" ca="1" si="11"/>
        <v>0.20114913975307253</v>
      </c>
      <c r="H8" s="307">
        <f t="shared" ca="1" si="12"/>
        <v>1.1408447604015053</v>
      </c>
      <c r="I8" s="304">
        <f t="shared" ca="1" si="13"/>
        <v>1.158441946650314</v>
      </c>
      <c r="J8" s="306">
        <f t="shared" ca="1" si="14"/>
        <v>2.346186222291297E-3</v>
      </c>
      <c r="K8" s="307">
        <f t="shared" ca="1" si="15"/>
        <v>1.3306762521490743E-2</v>
      </c>
      <c r="L8" s="304">
        <f t="shared" ca="1" si="0"/>
        <v>1.3512013861487123E-2</v>
      </c>
      <c r="M8" s="306">
        <f t="shared" ca="1" si="16"/>
        <v>1.3962634015954636</v>
      </c>
      <c r="N8" s="304">
        <f t="shared" ca="1" si="17"/>
        <v>80</v>
      </c>
      <c r="P8" s="310">
        <f t="shared" ca="1" si="18"/>
        <v>1</v>
      </c>
      <c r="Q8" s="304">
        <f t="shared" ca="1" si="19"/>
        <v>625.1</v>
      </c>
      <c r="R8" s="306">
        <f t="shared" ca="1" si="20"/>
        <v>0.31370856551543208</v>
      </c>
      <c r="S8" s="307">
        <f t="shared" ca="1" si="21"/>
        <v>9.2468295185025031</v>
      </c>
      <c r="T8" s="304">
        <f t="shared" ca="1" si="1"/>
        <v>90.711397576509555</v>
      </c>
      <c r="U8" s="311">
        <f t="shared" ca="1" si="2"/>
        <v>15.751868882781292</v>
      </c>
      <c r="V8" s="306">
        <f t="shared" ca="1" si="3"/>
        <v>1.2249983699226759</v>
      </c>
      <c r="W8" s="304">
        <f t="shared" ca="1" si="4"/>
        <v>5.3052062784443655E-3</v>
      </c>
      <c r="Y8" s="314" t="str">
        <f t="shared" ca="1" si="22"/>
        <v/>
      </c>
      <c r="Z8" s="315" t="str">
        <f t="shared" ca="1" si="23"/>
        <v/>
      </c>
      <c r="AA8" s="316" t="str">
        <f t="shared" ca="1" si="24"/>
        <v/>
      </c>
      <c r="AC8" s="310" t="e">
        <f t="shared" ca="1" si="25"/>
        <v>#N/A</v>
      </c>
      <c r="AD8" s="323" t="e">
        <f t="shared" ca="1" si="26"/>
        <v>#N/A</v>
      </c>
      <c r="AE8" s="324">
        <f t="shared" ca="1" si="5"/>
        <v>1.3306762521490743E-2</v>
      </c>
      <c r="AG8" s="306">
        <f t="shared" ca="1" si="27"/>
        <v>57.940441731439073</v>
      </c>
      <c r="AH8" s="304">
        <f t="shared" ca="1" si="28"/>
        <v>67.601405788488833</v>
      </c>
    </row>
    <row r="9" spans="1:248" x14ac:dyDescent="0.2">
      <c r="A9" s="347">
        <f t="shared" ca="1" si="6"/>
        <v>0.01</v>
      </c>
      <c r="B9" s="304">
        <f t="shared" ca="1" si="7"/>
        <v>0.05</v>
      </c>
      <c r="D9" s="306">
        <f t="shared" ca="1" si="8"/>
        <v>13.420998895257769</v>
      </c>
      <c r="E9" s="307">
        <f t="shared" ca="1" si="9"/>
        <v>76.118547949556728</v>
      </c>
      <c r="F9" s="304">
        <f t="shared" ca="1" si="10"/>
        <v>77.292668172961129</v>
      </c>
      <c r="G9" s="306">
        <f t="shared" ca="1" si="11"/>
        <v>0.33535912870565021</v>
      </c>
      <c r="H9" s="307">
        <f t="shared" ca="1" si="12"/>
        <v>1.9020302398970725</v>
      </c>
      <c r="I9" s="304">
        <f t="shared" ca="1" si="13"/>
        <v>1.9313686283796598</v>
      </c>
      <c r="J9" s="306">
        <f t="shared" ca="1" si="14"/>
        <v>5.0287275645849111E-3</v>
      </c>
      <c r="K9" s="307">
        <f t="shared" ca="1" si="15"/>
        <v>2.8521137522983631E-2</v>
      </c>
      <c r="L9" s="304">
        <f t="shared" ca="1" si="0"/>
        <v>2.8961066736633873E-2</v>
      </c>
      <c r="M9" s="306">
        <f t="shared" ca="1" si="16"/>
        <v>1.3962634015954636</v>
      </c>
      <c r="N9" s="304">
        <f t="shared" ca="1" si="17"/>
        <v>80</v>
      </c>
      <c r="P9" s="310">
        <f t="shared" ca="1" si="18"/>
        <v>1</v>
      </c>
      <c r="Q9" s="304">
        <f t="shared" ca="1" si="19"/>
        <v>803.7</v>
      </c>
      <c r="R9" s="306">
        <f t="shared" ca="1" si="20"/>
        <v>0.40333958423412697</v>
      </c>
      <c r="S9" s="307">
        <f t="shared" ca="1" si="21"/>
        <v>9.2427961226601614</v>
      </c>
      <c r="T9" s="304">
        <f t="shared" ca="1" si="1"/>
        <v>90.67182996329619</v>
      </c>
      <c r="U9" s="311">
        <f t="shared" ca="1" si="2"/>
        <v>15.744998038852161</v>
      </c>
      <c r="V9" s="306">
        <f t="shared" ca="1" si="3"/>
        <v>1.224996506165636</v>
      </c>
      <c r="W9" s="304">
        <f t="shared" ca="1" si="4"/>
        <v>1.4746311724067112E-2</v>
      </c>
      <c r="Y9" s="314" t="str">
        <f t="shared" ca="1" si="22"/>
        <v/>
      </c>
      <c r="Z9" s="315" t="str">
        <f t="shared" ca="1" si="23"/>
        <v/>
      </c>
      <c r="AA9" s="316" t="str">
        <f t="shared" ca="1" si="24"/>
        <v/>
      </c>
      <c r="AC9" s="310" t="e">
        <f t="shared" ca="1" si="25"/>
        <v>#N/A</v>
      </c>
      <c r="AD9" s="323" t="e">
        <f t="shared" ca="1" si="26"/>
        <v>#N/A</v>
      </c>
      <c r="AE9" s="324">
        <f t="shared" ca="1" si="5"/>
        <v>2.8521137522983631E-2</v>
      </c>
      <c r="AG9" s="306">
        <f t="shared" ca="1" si="27"/>
        <v>77.292668169386374</v>
      </c>
      <c r="AH9" s="304">
        <f t="shared" ca="1" si="28"/>
        <v>86.953632226436142</v>
      </c>
    </row>
    <row r="10" spans="1:248" x14ac:dyDescent="0.2">
      <c r="A10" s="347">
        <f t="shared" ca="1" si="6"/>
        <v>0.01</v>
      </c>
      <c r="B10" s="304">
        <f t="shared" ca="1" si="7"/>
        <v>6.0000000000000005E-2</v>
      </c>
      <c r="D10" s="306">
        <f t="shared" ca="1" si="8"/>
        <v>15.086744399772906</v>
      </c>
      <c r="E10" s="307">
        <f t="shared" ca="1" si="9"/>
        <v>85.565932482067382</v>
      </c>
      <c r="F10" s="304">
        <f t="shared" ca="1" si="10"/>
        <v>86.885779377926937</v>
      </c>
      <c r="G10" s="306">
        <f t="shared" ca="1" si="11"/>
        <v>0.48622657270337927</v>
      </c>
      <c r="H10" s="307">
        <f t="shared" ca="1" si="12"/>
        <v>2.7576895647177464</v>
      </c>
      <c r="I10" s="304">
        <f t="shared" ca="1" si="13"/>
        <v>2.8002264221587563</v>
      </c>
      <c r="J10" s="306">
        <f t="shared" ca="1" si="14"/>
        <v>9.1366560716300595E-3</v>
      </c>
      <c r="K10" s="307">
        <f t="shared" ca="1" si="15"/>
        <v>5.1819736546057732E-2</v>
      </c>
      <c r="L10" s="304">
        <f t="shared" ca="1" si="0"/>
        <v>5.2619041989322511E-2</v>
      </c>
      <c r="M10" s="306">
        <f t="shared" ca="1" si="16"/>
        <v>1.3962634015954636</v>
      </c>
      <c r="N10" s="304">
        <f t="shared" ca="1" si="17"/>
        <v>80</v>
      </c>
      <c r="P10" s="310">
        <f t="shared" ca="1" si="18"/>
        <v>2</v>
      </c>
      <c r="Q10" s="304">
        <f t="shared" ca="1" si="19"/>
        <v>891.94444444444446</v>
      </c>
      <c r="R10" s="306">
        <f t="shared" ca="1" si="20"/>
        <v>0.44762535944029064</v>
      </c>
      <c r="S10" s="307">
        <f t="shared" ca="1" si="21"/>
        <v>9.2383198690657586</v>
      </c>
      <c r="T10" s="304">
        <f t="shared" ca="1" si="1"/>
        <v>90.627917915535093</v>
      </c>
      <c r="U10" s="311">
        <f t="shared" ca="1" si="2"/>
        <v>15.737372791780825</v>
      </c>
      <c r="V10" s="306">
        <f t="shared" ca="1" si="3"/>
        <v>1.2249936520987206</v>
      </c>
      <c r="W10" s="304">
        <f t="shared" ca="1" si="4"/>
        <v>3.0998333842902022E-2</v>
      </c>
      <c r="Y10" s="314" t="str">
        <f t="shared" ca="1" si="22"/>
        <v/>
      </c>
      <c r="Z10" s="315" t="str">
        <f t="shared" ca="1" si="23"/>
        <v/>
      </c>
      <c r="AA10" s="316" t="str">
        <f t="shared" ca="1" si="24"/>
        <v/>
      </c>
      <c r="AC10" s="310" t="e">
        <f t="shared" ca="1" si="25"/>
        <v>#N/A</v>
      </c>
      <c r="AD10" s="323" t="e">
        <f t="shared" ca="1" si="26"/>
        <v>#N/A</v>
      </c>
      <c r="AE10" s="324">
        <f t="shared" ca="1" si="5"/>
        <v>5.1819736546057732E-2</v>
      </c>
      <c r="AG10" s="306">
        <f t="shared" ca="1" si="27"/>
        <v>86.885779374006432</v>
      </c>
      <c r="AH10" s="304">
        <f t="shared" ca="1" si="28"/>
        <v>96.546743431056186</v>
      </c>
    </row>
    <row r="11" spans="1:248" x14ac:dyDescent="0.2">
      <c r="A11" s="347">
        <f t="shared" ca="1" si="6"/>
        <v>0.01</v>
      </c>
      <c r="B11" s="304">
        <f t="shared" ca="1" si="7"/>
        <v>7.0000000000000007E-2</v>
      </c>
      <c r="D11" s="306">
        <f t="shared" ca="1" si="8"/>
        <v>15.054847526851646</v>
      </c>
      <c r="E11" s="307">
        <f t="shared" ca="1" si="9"/>
        <v>85.385027369586552</v>
      </c>
      <c r="F11" s="304">
        <f t="shared" ca="1" si="10"/>
        <v>86.702083786733724</v>
      </c>
      <c r="G11" s="306">
        <f t="shared" ca="1" si="11"/>
        <v>0.63677504797189566</v>
      </c>
      <c r="H11" s="307">
        <f t="shared" ca="1" si="12"/>
        <v>3.6115398384136119</v>
      </c>
      <c r="I11" s="304">
        <f t="shared" ca="1" si="13"/>
        <v>3.6672472600260031</v>
      </c>
      <c r="J11" s="306">
        <f t="shared" ca="1" si="14"/>
        <v>1.4751664175006434E-2</v>
      </c>
      <c r="K11" s="307">
        <f t="shared" ca="1" si="15"/>
        <v>8.3665883561714532E-2</v>
      </c>
      <c r="L11" s="304">
        <f t="shared" ca="1" si="0"/>
        <v>8.4956410400243154E-2</v>
      </c>
      <c r="M11" s="306">
        <f t="shared" ca="1" si="16"/>
        <v>1.3962634015954636</v>
      </c>
      <c r="N11" s="304">
        <f t="shared" ca="1" si="17"/>
        <v>80</v>
      </c>
      <c r="P11" s="310">
        <f t="shared" ca="1" si="18"/>
        <v>2</v>
      </c>
      <c r="Q11" s="304">
        <f t="shared" ca="1" si="19"/>
        <v>889.83333333333337</v>
      </c>
      <c r="R11" s="306">
        <f t="shared" ca="1" si="20"/>
        <v>0.44656589113392309</v>
      </c>
      <c r="S11" s="307">
        <f t="shared" ca="1" si="21"/>
        <v>9.2338542101544192</v>
      </c>
      <c r="T11" s="304">
        <f t="shared" ca="1" si="1"/>
        <v>90.584109801614858</v>
      </c>
      <c r="U11" s="311">
        <f t="shared" ca="1" si="2"/>
        <v>15.72976559263155</v>
      </c>
      <c r="V11" s="306">
        <f t="shared" ca="1" si="3"/>
        <v>1.2249897509721384</v>
      </c>
      <c r="W11" s="304">
        <f t="shared" ca="1" si="4"/>
        <v>5.3165641113171951E-2</v>
      </c>
      <c r="Y11" s="314" t="str">
        <f t="shared" ca="1" si="22"/>
        <v/>
      </c>
      <c r="Z11" s="315" t="str">
        <f t="shared" ca="1" si="23"/>
        <v/>
      </c>
      <c r="AA11" s="316" t="str">
        <f t="shared" ca="1" si="24"/>
        <v/>
      </c>
      <c r="AC11" s="310" t="e">
        <f t="shared" ca="1" si="25"/>
        <v>#N/A</v>
      </c>
      <c r="AD11" s="323" t="e">
        <f t="shared" ca="1" si="26"/>
        <v>#N/A</v>
      </c>
      <c r="AE11" s="324">
        <f t="shared" ca="1" si="5"/>
        <v>8.3665883561714532E-2</v>
      </c>
      <c r="AG11" s="306">
        <f t="shared" ca="1" si="27"/>
        <v>86.702083782819699</v>
      </c>
      <c r="AH11" s="304">
        <f t="shared" ca="1" si="28"/>
        <v>96.363047839869466</v>
      </c>
    </row>
    <row r="12" spans="1:248" x14ac:dyDescent="0.2">
      <c r="A12" s="347">
        <f t="shared" ca="1" si="6"/>
        <v>0.01</v>
      </c>
      <c r="B12" s="304">
        <f t="shared" ca="1" si="7"/>
        <v>0.08</v>
      </c>
      <c r="D12" s="306">
        <f t="shared" ca="1" si="8"/>
        <v>15.022789322005364</v>
      </c>
      <c r="E12" s="307">
        <f t="shared" ca="1" si="9"/>
        <v>85.20320728418892</v>
      </c>
      <c r="F12" s="304">
        <f t="shared" ca="1" si="10"/>
        <v>86.517459108123504</v>
      </c>
      <c r="G12" s="306">
        <f t="shared" ca="1" si="11"/>
        <v>0.78700294119194925</v>
      </c>
      <c r="H12" s="307">
        <f t="shared" ca="1" si="12"/>
        <v>4.4635719112555012</v>
      </c>
      <c r="I12" s="304">
        <f t="shared" ca="1" si="13"/>
        <v>4.5324218511071832</v>
      </c>
      <c r="J12" s="306">
        <f t="shared" ca="1" si="14"/>
        <v>2.1870554120825659E-2</v>
      </c>
      <c r="K12" s="307">
        <f t="shared" ca="1" si="15"/>
        <v>0.12404144231006009</v>
      </c>
      <c r="L12" s="304">
        <f t="shared" ca="1" si="0"/>
        <v>0.12595475595590636</v>
      </c>
      <c r="M12" s="306">
        <f t="shared" ca="1" si="16"/>
        <v>1.3962634015954636</v>
      </c>
      <c r="N12" s="304">
        <f t="shared" ca="1" si="17"/>
        <v>80</v>
      </c>
      <c r="P12" s="310">
        <f t="shared" ca="1" si="18"/>
        <v>2</v>
      </c>
      <c r="Q12" s="304">
        <f t="shared" ca="1" si="19"/>
        <v>887.72222222222217</v>
      </c>
      <c r="R12" s="306">
        <f t="shared" ca="1" si="20"/>
        <v>0.44550642282755548</v>
      </c>
      <c r="S12" s="307">
        <f t="shared" ca="1" si="21"/>
        <v>9.2293991459261431</v>
      </c>
      <c r="T12" s="304">
        <f t="shared" ca="1" si="1"/>
        <v>90.54040562153547</v>
      </c>
      <c r="U12" s="311">
        <f t="shared" ca="1" si="2"/>
        <v>15.722176441404336</v>
      </c>
      <c r="V12" s="306">
        <f t="shared" ca="1" si="3"/>
        <v>1.2249848050175571</v>
      </c>
      <c r="W12" s="304">
        <f t="shared" ca="1" si="4"/>
        <v>8.1210010300722904E-2</v>
      </c>
      <c r="Y12" s="314" t="str">
        <f t="shared" ca="1" si="22"/>
        <v/>
      </c>
      <c r="Z12" s="315" t="str">
        <f t="shared" ca="1" si="23"/>
        <v/>
      </c>
      <c r="AA12" s="316" t="str">
        <f t="shared" ca="1" si="24"/>
        <v/>
      </c>
      <c r="AC12" s="310" t="e">
        <f t="shared" ca="1" si="25"/>
        <v>#N/A</v>
      </c>
      <c r="AD12" s="323" t="e">
        <f t="shared" ca="1" si="26"/>
        <v>#N/A</v>
      </c>
      <c r="AE12" s="324">
        <f t="shared" ca="1" si="5"/>
        <v>0.12404144231006009</v>
      </c>
      <c r="AG12" s="306">
        <f t="shared" ca="1" si="27"/>
        <v>86.517459104215945</v>
      </c>
      <c r="AH12" s="304">
        <f t="shared" ca="1" si="28"/>
        <v>96.178423161265712</v>
      </c>
    </row>
    <row r="13" spans="1:248" x14ac:dyDescent="0.2">
      <c r="A13" s="347">
        <f t="shared" ca="1" si="6"/>
        <v>0.01</v>
      </c>
      <c r="B13" s="304">
        <f t="shared" ca="1" si="7"/>
        <v>0.09</v>
      </c>
      <c r="D13" s="306">
        <f t="shared" ca="1" si="8"/>
        <v>14.990570381454042</v>
      </c>
      <c r="E13" s="307">
        <f t="shared" ca="1" si="9"/>
        <v>85.020475607216483</v>
      </c>
      <c r="F13" s="304">
        <f t="shared" ca="1" si="10"/>
        <v>86.331908775600581</v>
      </c>
      <c r="G13" s="306">
        <f t="shared" ca="1" si="11"/>
        <v>0.93690864500648963</v>
      </c>
      <c r="H13" s="307">
        <f t="shared" ca="1" si="12"/>
        <v>5.3137766673276658</v>
      </c>
      <c r="I13" s="304">
        <f t="shared" ca="1" si="13"/>
        <v>5.3957409388631525</v>
      </c>
      <c r="J13" s="306">
        <f t="shared" ca="1" si="14"/>
        <v>3.0490112051817855E-2</v>
      </c>
      <c r="K13" s="307">
        <f t="shared" ca="1" si="15"/>
        <v>0.17292818520297593</v>
      </c>
      <c r="L13" s="304">
        <f t="shared" ca="1" si="0"/>
        <v>0.17559556990575573</v>
      </c>
      <c r="M13" s="306">
        <f t="shared" ca="1" si="16"/>
        <v>1.3962634015954636</v>
      </c>
      <c r="N13" s="304">
        <f t="shared" ca="1" si="17"/>
        <v>80</v>
      </c>
      <c r="P13" s="310">
        <f t="shared" ca="1" si="18"/>
        <v>2</v>
      </c>
      <c r="Q13" s="304">
        <f t="shared" ca="1" si="19"/>
        <v>885.61111111111109</v>
      </c>
      <c r="R13" s="306">
        <f t="shared" ca="1" si="20"/>
        <v>0.44444695452118799</v>
      </c>
      <c r="S13" s="307">
        <f t="shared" ca="1" si="21"/>
        <v>9.224954676380932</v>
      </c>
      <c r="T13" s="304">
        <f t="shared" ca="1" si="1"/>
        <v>90.496805375296944</v>
      </c>
      <c r="U13" s="311">
        <f t="shared" ca="1" si="2"/>
        <v>15.714605338099187</v>
      </c>
      <c r="V13" s="306">
        <f t="shared" ca="1" si="3"/>
        <v>1.224978816480474</v>
      </c>
      <c r="W13" s="304">
        <f t="shared" ca="1" si="4"/>
        <v>0.11509301665966747</v>
      </c>
      <c r="Y13" s="314" t="str">
        <f t="shared" ca="1" si="22"/>
        <v/>
      </c>
      <c r="Z13" s="315" t="str">
        <f t="shared" ca="1" si="23"/>
        <v/>
      </c>
      <c r="AA13" s="316" t="str">
        <f t="shared" ca="1" si="24"/>
        <v/>
      </c>
      <c r="AC13" s="310" t="e">
        <f t="shared" ca="1" si="25"/>
        <v>#N/A</v>
      </c>
      <c r="AD13" s="323" t="e">
        <f t="shared" ca="1" si="26"/>
        <v>#N/A</v>
      </c>
      <c r="AE13" s="324">
        <f t="shared" ca="1" si="5"/>
        <v>0.17292818520297593</v>
      </c>
      <c r="AG13" s="306">
        <f t="shared" ca="1" si="27"/>
        <v>86.33190877169946</v>
      </c>
      <c r="AH13" s="304">
        <f t="shared" ca="1" si="28"/>
        <v>95.992872828749228</v>
      </c>
    </row>
    <row r="14" spans="1:248" x14ac:dyDescent="0.2">
      <c r="A14" s="347">
        <f t="shared" ca="1" si="6"/>
        <v>0.01</v>
      </c>
      <c r="B14" s="304">
        <f t="shared" ca="1" si="7"/>
        <v>9.9999999999999992E-2</v>
      </c>
      <c r="D14" s="306">
        <f t="shared" ca="1" si="8"/>
        <v>14.958191307471756</v>
      </c>
      <c r="E14" s="307">
        <f t="shared" ca="1" si="9"/>
        <v>84.836835754345856</v>
      </c>
      <c r="F14" s="304">
        <f t="shared" ca="1" si="10"/>
        <v>86.145436257533561</v>
      </c>
      <c r="G14" s="306">
        <f t="shared" ca="1" si="11"/>
        <v>1.0864905580812072</v>
      </c>
      <c r="H14" s="307">
        <f t="shared" ca="1" si="12"/>
        <v>6.1621450248711245</v>
      </c>
      <c r="I14" s="304">
        <f t="shared" ca="1" si="13"/>
        <v>6.257195301438462</v>
      </c>
      <c r="J14" s="306">
        <f t="shared" ca="1" si="14"/>
        <v>4.0607108067256342E-2</v>
      </c>
      <c r="K14" s="307">
        <f t="shared" ca="1" si="15"/>
        <v>0.23030779366396986</v>
      </c>
      <c r="L14" s="304">
        <f t="shared" ca="1" si="0"/>
        <v>0.23386025110726183</v>
      </c>
      <c r="M14" s="306">
        <f t="shared" ca="1" si="16"/>
        <v>1.3962634015954636</v>
      </c>
      <c r="N14" s="304">
        <f t="shared" ca="1" si="17"/>
        <v>80</v>
      </c>
      <c r="P14" s="310">
        <f t="shared" ca="1" si="18"/>
        <v>2</v>
      </c>
      <c r="Q14" s="304">
        <f t="shared" ca="1" si="19"/>
        <v>883.5</v>
      </c>
      <c r="R14" s="306">
        <f t="shared" ca="1" si="20"/>
        <v>0.44338748621482044</v>
      </c>
      <c r="S14" s="307">
        <f t="shared" ca="1" si="21"/>
        <v>9.2205208015187843</v>
      </c>
      <c r="T14" s="304">
        <f t="shared" ca="1" si="1"/>
        <v>90.45330906289928</v>
      </c>
      <c r="U14" s="311">
        <f t="shared" ca="1" si="2"/>
        <v>15.7070522827161</v>
      </c>
      <c r="V14" s="306">
        <f t="shared" ca="1" si="3"/>
        <v>1.2249717876201529</v>
      </c>
      <c r="W14" s="304">
        <f t="shared" ca="1" si="4"/>
        <v>0.15477603691710487</v>
      </c>
      <c r="Y14" s="314" t="str">
        <f t="shared" ca="1" si="22"/>
        <v/>
      </c>
      <c r="Z14" s="315" t="str">
        <f t="shared" ca="1" si="23"/>
        <v/>
      </c>
      <c r="AA14" s="316" t="str">
        <f t="shared" ca="1" si="24"/>
        <v/>
      </c>
      <c r="AC14" s="310" t="e">
        <f t="shared" ca="1" si="25"/>
        <v>#N/A</v>
      </c>
      <c r="AD14" s="323" t="e">
        <f t="shared" ca="1" si="26"/>
        <v>#N/A</v>
      </c>
      <c r="AE14" s="324">
        <f t="shared" ca="1" si="5"/>
        <v>0.23030779366396986</v>
      </c>
      <c r="AG14" s="306">
        <f t="shared" ca="1" si="27"/>
        <v>86.145436253638877</v>
      </c>
      <c r="AH14" s="304">
        <f t="shared" ca="1" si="28"/>
        <v>95.806400310688645</v>
      </c>
    </row>
    <row r="15" spans="1:248" x14ac:dyDescent="0.2">
      <c r="A15" s="347">
        <f t="shared" ca="1" si="6"/>
        <v>0.01</v>
      </c>
      <c r="B15" s="304">
        <f t="shared" ca="1" si="7"/>
        <v>0.10999999999999999</v>
      </c>
      <c r="D15" s="306">
        <f t="shared" ca="1" si="8"/>
        <v>14.925652708338115</v>
      </c>
      <c r="E15" s="307">
        <f t="shared" ca="1" si="9"/>
        <v>84.652291175312826</v>
      </c>
      <c r="F15" s="304">
        <f t="shared" ca="1" si="10"/>
        <v>85.958045056875662</v>
      </c>
      <c r="G15" s="306">
        <f t="shared" ca="1" si="11"/>
        <v>1.2357470851645884</v>
      </c>
      <c r="H15" s="307">
        <f t="shared" ca="1" si="12"/>
        <v>7.0086679366242528</v>
      </c>
      <c r="I15" s="304">
        <f t="shared" ca="1" si="13"/>
        <v>7.1167757520071993</v>
      </c>
      <c r="J15" s="306">
        <f t="shared" ca="1" si="14"/>
        <v>5.2218296283485323E-2</v>
      </c>
      <c r="K15" s="307">
        <f t="shared" ca="1" si="15"/>
        <v>0.29616185847144672</v>
      </c>
      <c r="L15" s="304">
        <f t="shared" ca="1" si="0"/>
        <v>0.30073010637448838</v>
      </c>
      <c r="M15" s="306">
        <f t="shared" ca="1" si="16"/>
        <v>1.3962634015954636</v>
      </c>
      <c r="N15" s="304">
        <f t="shared" ca="1" si="17"/>
        <v>80</v>
      </c>
      <c r="P15" s="310">
        <f t="shared" ca="1" si="18"/>
        <v>2</v>
      </c>
      <c r="Q15" s="304">
        <f t="shared" ca="1" si="19"/>
        <v>881.38888888888891</v>
      </c>
      <c r="R15" s="306">
        <f t="shared" ca="1" si="20"/>
        <v>0.44232801790845289</v>
      </c>
      <c r="S15" s="307">
        <f t="shared" ca="1" si="21"/>
        <v>9.2160975213396998</v>
      </c>
      <c r="T15" s="304">
        <f t="shared" ca="1" si="1"/>
        <v>90.409916684342463</v>
      </c>
      <c r="U15" s="311">
        <f t="shared" ca="1" si="2"/>
        <v>15.699517275255076</v>
      </c>
      <c r="V15" s="306">
        <f t="shared" ca="1" si="3"/>
        <v>1.2249637207095647</v>
      </c>
      <c r="W15" s="304">
        <f t="shared" ca="1" si="4"/>
        <v>0.20022025227275578</v>
      </c>
      <c r="Y15" s="314" t="str">
        <f t="shared" ca="1" si="22"/>
        <v/>
      </c>
      <c r="Z15" s="315" t="str">
        <f t="shared" ca="1" si="23"/>
        <v/>
      </c>
      <c r="AA15" s="316" t="str">
        <f t="shared" ca="1" si="24"/>
        <v/>
      </c>
      <c r="AC15" s="310" t="e">
        <f t="shared" ca="1" si="25"/>
        <v>#N/A</v>
      </c>
      <c r="AD15" s="323" t="e">
        <f t="shared" ca="1" si="26"/>
        <v>#N/A</v>
      </c>
      <c r="AE15" s="324">
        <f t="shared" ca="1" si="5"/>
        <v>0.29616185847144672</v>
      </c>
      <c r="AG15" s="306">
        <f t="shared" ca="1" si="27"/>
        <v>85.958045052987416</v>
      </c>
      <c r="AH15" s="304">
        <f t="shared" ca="1" si="28"/>
        <v>95.619009110037169</v>
      </c>
    </row>
    <row r="16" spans="1:248" x14ac:dyDescent="0.2">
      <c r="A16" s="347">
        <f t="shared" ca="1" si="6"/>
        <v>0.01</v>
      </c>
      <c r="B16" s="304">
        <f t="shared" ca="1" si="7"/>
        <v>0.11999999999999998</v>
      </c>
      <c r="D16" s="306">
        <f t="shared" ca="1" si="8"/>
        <v>14.892955198289192</v>
      </c>
      <c r="E16" s="307">
        <f t="shared" ca="1" si="9"/>
        <v>84.466845353634142</v>
      </c>
      <c r="F16" s="304">
        <f t="shared" ca="1" si="10"/>
        <v>85.769738710882137</v>
      </c>
      <c r="G16" s="306">
        <f t="shared" ca="1" si="11"/>
        <v>1.3846766371474803</v>
      </c>
      <c r="H16" s="307">
        <f t="shared" ca="1" si="12"/>
        <v>7.8533363901605941</v>
      </c>
      <c r="I16" s="304">
        <f t="shared" ca="1" si="13"/>
        <v>7.9744731391160064</v>
      </c>
      <c r="J16" s="306">
        <f t="shared" ca="1" si="14"/>
        <v>6.532041489504567E-2</v>
      </c>
      <c r="K16" s="307">
        <f t="shared" ca="1" si="15"/>
        <v>0.37047188010537097</v>
      </c>
      <c r="L16" s="304">
        <f t="shared" ca="1" si="0"/>
        <v>0.37618635083010288</v>
      </c>
      <c r="M16" s="306">
        <f t="shared" ca="1" si="16"/>
        <v>1.3962634015954636</v>
      </c>
      <c r="N16" s="304">
        <f t="shared" ca="1" si="17"/>
        <v>80</v>
      </c>
      <c r="P16" s="310">
        <f t="shared" ca="1" si="18"/>
        <v>2</v>
      </c>
      <c r="Q16" s="304">
        <f t="shared" ca="1" si="19"/>
        <v>879.27777777777783</v>
      </c>
      <c r="R16" s="306">
        <f t="shared" ca="1" si="20"/>
        <v>0.44126854960208534</v>
      </c>
      <c r="S16" s="307">
        <f t="shared" ca="1" si="21"/>
        <v>9.2116848358436787</v>
      </c>
      <c r="T16" s="304">
        <f t="shared" ca="1" si="1"/>
        <v>90.366628239626493</v>
      </c>
      <c r="U16" s="311">
        <f t="shared" ca="1" si="2"/>
        <v>15.692000315716113</v>
      </c>
      <c r="V16" s="306">
        <f t="shared" ca="1" si="3"/>
        <v>1.2249546180353243</v>
      </c>
      <c r="W16" s="304">
        <f t="shared" ca="1" si="4"/>
        <v>0.25138665141310135</v>
      </c>
      <c r="Y16" s="314" t="str">
        <f t="shared" ca="1" si="22"/>
        <v/>
      </c>
      <c r="Z16" s="315" t="str">
        <f t="shared" ca="1" si="23"/>
        <v/>
      </c>
      <c r="AA16" s="316" t="str">
        <f t="shared" ca="1" si="24"/>
        <v/>
      </c>
      <c r="AC16" s="310" t="e">
        <f t="shared" ca="1" si="25"/>
        <v>#N/A</v>
      </c>
      <c r="AD16" s="323" t="e">
        <f t="shared" ca="1" si="26"/>
        <v>#N/A</v>
      </c>
      <c r="AE16" s="324">
        <f t="shared" ca="1" si="5"/>
        <v>0.37047188010537097</v>
      </c>
      <c r="AG16" s="306">
        <f t="shared" ca="1" si="27"/>
        <v>85.769738707000258</v>
      </c>
      <c r="AH16" s="304">
        <f t="shared" ca="1" si="28"/>
        <v>95.430702764050025</v>
      </c>
    </row>
    <row r="17" spans="1:34" x14ac:dyDescent="0.2">
      <c r="A17" s="347">
        <f t="shared" ca="1" si="6"/>
        <v>0.01</v>
      </c>
      <c r="B17" s="304">
        <f t="shared" ca="1" si="7"/>
        <v>0.12999999999999998</v>
      </c>
      <c r="D17" s="306">
        <f t="shared" ca="1" si="8"/>
        <v>14.860099397467893</v>
      </c>
      <c r="E17" s="307">
        <f t="shared" ca="1" si="9"/>
        <v>84.280501806325873</v>
      </c>
      <c r="F17" s="304">
        <f t="shared" ca="1" si="10"/>
        <v>85.58052079082438</v>
      </c>
      <c r="G17" s="306">
        <f t="shared" ca="1" si="11"/>
        <v>1.5332776311221592</v>
      </c>
      <c r="H17" s="307">
        <f t="shared" ca="1" si="12"/>
        <v>8.696141408223852</v>
      </c>
      <c r="I17" s="304">
        <f t="shared" ca="1" si="13"/>
        <v>8.8302783470242385</v>
      </c>
      <c r="J17" s="306">
        <f t="shared" ca="1" si="14"/>
        <v>7.9910186236393871E-2</v>
      </c>
      <c r="K17" s="307">
        <f t="shared" ca="1" si="15"/>
        <v>0.45321926909729321</v>
      </c>
      <c r="L17" s="304">
        <f t="shared" ca="1" si="0"/>
        <v>0.46021010826080277</v>
      </c>
      <c r="M17" s="306">
        <f t="shared" ca="1" si="16"/>
        <v>1.3962634015954636</v>
      </c>
      <c r="N17" s="304">
        <f t="shared" ca="1" si="17"/>
        <v>80</v>
      </c>
      <c r="P17" s="310">
        <f t="shared" ca="1" si="18"/>
        <v>2</v>
      </c>
      <c r="Q17" s="304">
        <f t="shared" ca="1" si="19"/>
        <v>877.16666666666663</v>
      </c>
      <c r="R17" s="306">
        <f t="shared" ca="1" si="20"/>
        <v>0.44020908129571773</v>
      </c>
      <c r="S17" s="307">
        <f t="shared" ca="1" si="21"/>
        <v>9.2072827450307209</v>
      </c>
      <c r="T17" s="304">
        <f t="shared" ca="1" si="1"/>
        <v>90.323443728751371</v>
      </c>
      <c r="U17" s="311">
        <f t="shared" ca="1" si="2"/>
        <v>15.68450140409921</v>
      </c>
      <c r="V17" s="306">
        <f t="shared" ca="1" si="3"/>
        <v>1.2249444818976294</v>
      </c>
      <c r="W17" s="304">
        <f t="shared" ca="1" si="4"/>
        <v>0.30823603353961632</v>
      </c>
      <c r="Y17" s="314" t="str">
        <f t="shared" ca="1" si="22"/>
        <v/>
      </c>
      <c r="Z17" s="315" t="str">
        <f t="shared" ca="1" si="23"/>
        <v/>
      </c>
      <c r="AA17" s="316" t="str">
        <f t="shared" ca="1" si="24"/>
        <v/>
      </c>
      <c r="AC17" s="310" t="e">
        <f t="shared" ca="1" si="25"/>
        <v>#N/A</v>
      </c>
      <c r="AD17" s="323" t="e">
        <f t="shared" ca="1" si="26"/>
        <v>#N/A</v>
      </c>
      <c r="AE17" s="324">
        <f t="shared" ca="1" si="5"/>
        <v>0.45321926909729321</v>
      </c>
      <c r="AG17" s="306">
        <f t="shared" ca="1" si="27"/>
        <v>85.580520786948881</v>
      </c>
      <c r="AH17" s="304">
        <f t="shared" ca="1" si="28"/>
        <v>95.241484843998634</v>
      </c>
    </row>
    <row r="18" spans="1:34" x14ac:dyDescent="0.2">
      <c r="A18" s="347">
        <f t="shared" ca="1" si="6"/>
        <v>0.01</v>
      </c>
      <c r="B18" s="304">
        <f t="shared" ca="1" si="7"/>
        <v>0.13999999999999999</v>
      </c>
      <c r="D18" s="306">
        <f t="shared" ca="1" si="8"/>
        <v>14.827085931873846</v>
      </c>
      <c r="E18" s="307">
        <f t="shared" ca="1" si="9"/>
        <v>84.093264083619431</v>
      </c>
      <c r="F18" s="304">
        <f t="shared" ca="1" si="10"/>
        <v>85.390394901701498</v>
      </c>
      <c r="G18" s="306">
        <f t="shared" ca="1" si="11"/>
        <v>1.6815484904408977</v>
      </c>
      <c r="H18" s="307">
        <f t="shared" ca="1" si="12"/>
        <v>9.5370740490600454</v>
      </c>
      <c r="I18" s="304">
        <f t="shared" ca="1" si="13"/>
        <v>9.6841822960412429</v>
      </c>
      <c r="J18" s="306">
        <f t="shared" ca="1" si="14"/>
        <v>9.5984316844209161E-2</v>
      </c>
      <c r="K18" s="307">
        <f t="shared" ca="1" si="15"/>
        <v>0.54438534638371272</v>
      </c>
      <c r="L18" s="304">
        <f t="shared" ca="1" si="0"/>
        <v>0.55278241147612894</v>
      </c>
      <c r="M18" s="306">
        <f t="shared" ca="1" si="16"/>
        <v>1.3962634015954636</v>
      </c>
      <c r="N18" s="304">
        <f t="shared" ca="1" si="17"/>
        <v>80</v>
      </c>
      <c r="P18" s="310">
        <f t="shared" ca="1" si="18"/>
        <v>2</v>
      </c>
      <c r="Q18" s="304">
        <f t="shared" ca="1" si="19"/>
        <v>875.05555555555554</v>
      </c>
      <c r="R18" s="306">
        <f t="shared" ca="1" si="20"/>
        <v>0.43914961298935024</v>
      </c>
      <c r="S18" s="307">
        <f t="shared" ca="1" si="21"/>
        <v>9.2028912489008281</v>
      </c>
      <c r="T18" s="304">
        <f t="shared" ca="1" si="1"/>
        <v>90.280363151717125</v>
      </c>
      <c r="U18" s="311">
        <f t="shared" ca="1" si="2"/>
        <v>15.677020540404373</v>
      </c>
      <c r="V18" s="306">
        <f t="shared" ca="1" si="3"/>
        <v>1.2249333146101955</v>
      </c>
      <c r="W18" s="304">
        <f t="shared" ca="1" si="4"/>
        <v>0.37072901141068215</v>
      </c>
      <c r="Y18" s="314" t="str">
        <f t="shared" ca="1" si="22"/>
        <v/>
      </c>
      <c r="Z18" s="315" t="str">
        <f t="shared" ca="1" si="23"/>
        <v/>
      </c>
      <c r="AA18" s="316" t="str">
        <f t="shared" ca="1" si="24"/>
        <v/>
      </c>
      <c r="AC18" s="310" t="e">
        <f t="shared" ca="1" si="25"/>
        <v>#N/A</v>
      </c>
      <c r="AD18" s="323" t="e">
        <f t="shared" ca="1" si="26"/>
        <v>#N/A</v>
      </c>
      <c r="AE18" s="324">
        <f t="shared" ca="1" si="5"/>
        <v>0.54438534638371272</v>
      </c>
      <c r="AG18" s="306">
        <f t="shared" ca="1" si="27"/>
        <v>85.390394897832337</v>
      </c>
      <c r="AH18" s="304">
        <f t="shared" ca="1" si="28"/>
        <v>95.051358954882105</v>
      </c>
    </row>
    <row r="19" spans="1:34" x14ac:dyDescent="0.2">
      <c r="A19" s="347">
        <f t="shared" ca="1" si="6"/>
        <v>0.01</v>
      </c>
      <c r="B19" s="304">
        <f t="shared" ca="1" si="7"/>
        <v>0.15</v>
      </c>
      <c r="D19" s="306">
        <f t="shared" ca="1" si="8"/>
        <v>14.793915433312797</v>
      </c>
      <c r="E19" s="307">
        <f t="shared" ca="1" si="9"/>
        <v>83.905135768674427</v>
      </c>
      <c r="F19" s="304">
        <f t="shared" ca="1" si="10"/>
        <v>85.199364681948765</v>
      </c>
      <c r="G19" s="306">
        <f t="shared" ca="1" si="11"/>
        <v>1.8294876447740256</v>
      </c>
      <c r="H19" s="307">
        <f t="shared" ca="1" si="12"/>
        <v>10.376125406746789</v>
      </c>
      <c r="I19" s="304">
        <f t="shared" ca="1" si="13"/>
        <v>10.536175942860723</v>
      </c>
      <c r="J19" s="306">
        <f t="shared" ca="1" si="14"/>
        <v>0.11353949752028378</v>
      </c>
      <c r="K19" s="307">
        <f t="shared" ca="1" si="15"/>
        <v>0.64395134366274687</v>
      </c>
      <c r="L19" s="304">
        <f t="shared" ca="1" si="0"/>
        <v>0.65388420267063774</v>
      </c>
      <c r="M19" s="306">
        <f t="shared" ca="1" si="16"/>
        <v>1.3962634015954636</v>
      </c>
      <c r="N19" s="304">
        <f t="shared" ca="1" si="17"/>
        <v>80</v>
      </c>
      <c r="P19" s="310">
        <f t="shared" ca="1" si="18"/>
        <v>2</v>
      </c>
      <c r="Q19" s="304">
        <f t="shared" ca="1" si="19"/>
        <v>872.94444444444446</v>
      </c>
      <c r="R19" s="306">
        <f t="shared" ca="1" si="20"/>
        <v>0.43809014468298269</v>
      </c>
      <c r="S19" s="307">
        <f t="shared" ca="1" si="21"/>
        <v>9.1985103474539986</v>
      </c>
      <c r="T19" s="304">
        <f t="shared" ca="1" si="1"/>
        <v>90.237386508523727</v>
      </c>
      <c r="U19" s="311">
        <f t="shared" ca="1" si="2"/>
        <v>15.669557724631598</v>
      </c>
      <c r="V19" s="306">
        <f t="shared" ca="1" si="3"/>
        <v>1.2249211185001936</v>
      </c>
      <c r="W19" s="304">
        <f t="shared" ca="1" si="4"/>
        <v>0.43882601439676761</v>
      </c>
      <c r="Y19" s="314" t="str">
        <f t="shared" ca="1" si="22"/>
        <v/>
      </c>
      <c r="Z19" s="315" t="str">
        <f t="shared" ca="1" si="23"/>
        <v/>
      </c>
      <c r="AA19" s="316" t="str">
        <f t="shared" ca="1" si="24"/>
        <v/>
      </c>
      <c r="AC19" s="310" t="e">
        <f t="shared" ca="1" si="25"/>
        <v>#N/A</v>
      </c>
      <c r="AD19" s="323" t="e">
        <f t="shared" ca="1" si="26"/>
        <v>#N/A</v>
      </c>
      <c r="AE19" s="324">
        <f t="shared" ca="1" si="5"/>
        <v>0.64395134366274687</v>
      </c>
      <c r="AG19" s="306">
        <f t="shared" ca="1" si="27"/>
        <v>85.199364678085942</v>
      </c>
      <c r="AH19" s="304">
        <f t="shared" ca="1" si="28"/>
        <v>94.86032873513571</v>
      </c>
    </row>
    <row r="20" spans="1:34" x14ac:dyDescent="0.2">
      <c r="A20" s="347">
        <f t="shared" ca="1" si="6"/>
        <v>0.01</v>
      </c>
      <c r="B20" s="304">
        <f t="shared" ca="1" si="7"/>
        <v>0.16</v>
      </c>
      <c r="D20" s="306">
        <f t="shared" ca="1" si="8"/>
        <v>14.76058853934547</v>
      </c>
      <c r="E20" s="307">
        <f t="shared" ca="1" si="9"/>
        <v>83.716120477288726</v>
      </c>
      <c r="F20" s="304">
        <f t="shared" ca="1" si="10"/>
        <v>85.007433803143229</v>
      </c>
      <c r="G20" s="306">
        <f t="shared" ca="1" si="11"/>
        <v>1.9770935301674804</v>
      </c>
      <c r="H20" s="307">
        <f t="shared" ca="1" si="12"/>
        <v>11.213286611519676</v>
      </c>
      <c r="I20" s="304">
        <f t="shared" ca="1" si="13"/>
        <v>11.386250280892149</v>
      </c>
      <c r="J20" s="306">
        <f t="shared" ca="1" si="14"/>
        <v>0.13257240339499132</v>
      </c>
      <c r="K20" s="307">
        <f t="shared" ca="1" si="15"/>
        <v>0.75189840375407924</v>
      </c>
      <c r="L20" s="304">
        <f t="shared" ca="1" si="0"/>
        <v>0.76349633378940118</v>
      </c>
      <c r="M20" s="306">
        <f t="shared" ca="1" si="16"/>
        <v>1.3962634015954636</v>
      </c>
      <c r="N20" s="304">
        <f t="shared" ca="1" si="17"/>
        <v>80</v>
      </c>
      <c r="P20" s="310">
        <f t="shared" ca="1" si="18"/>
        <v>2</v>
      </c>
      <c r="Q20" s="304">
        <f t="shared" ca="1" si="19"/>
        <v>870.83333333333337</v>
      </c>
      <c r="R20" s="306">
        <f t="shared" ca="1" si="20"/>
        <v>0.43703067637661513</v>
      </c>
      <c r="S20" s="307">
        <f t="shared" ca="1" si="21"/>
        <v>9.1941400406902325</v>
      </c>
      <c r="T20" s="304">
        <f t="shared" ca="1" si="1"/>
        <v>90.19451379917119</v>
      </c>
      <c r="U20" s="311">
        <f t="shared" ca="1" si="2"/>
        <v>15.662112956780886</v>
      </c>
      <c r="V20" s="306">
        <f t="shared" ca="1" si="3"/>
        <v>1.2249078959081863</v>
      </c>
      <c r="W20" s="304">
        <f t="shared" ca="1" si="4"/>
        <v>0.51248729154845929</v>
      </c>
      <c r="Y20" s="314" t="str">
        <f t="shared" ca="1" si="22"/>
        <v/>
      </c>
      <c r="Z20" s="315" t="str">
        <f t="shared" ca="1" si="23"/>
        <v/>
      </c>
      <c r="AA20" s="316" t="str">
        <f t="shared" ca="1" si="24"/>
        <v/>
      </c>
      <c r="AC20" s="310" t="e">
        <f t="shared" ca="1" si="25"/>
        <v>#N/A</v>
      </c>
      <c r="AD20" s="323" t="e">
        <f t="shared" ca="1" si="26"/>
        <v>#N/A</v>
      </c>
      <c r="AE20" s="324">
        <f t="shared" ca="1" si="5"/>
        <v>0.75189840375407924</v>
      </c>
      <c r="AG20" s="306">
        <f t="shared" ca="1" si="27"/>
        <v>85.00743379928673</v>
      </c>
      <c r="AH20" s="304">
        <f t="shared" ca="1" si="28"/>
        <v>94.668397856336483</v>
      </c>
    </row>
    <row r="21" spans="1:34" x14ac:dyDescent="0.2">
      <c r="A21" s="347">
        <f t="shared" ca="1" si="6"/>
        <v>0.01</v>
      </c>
      <c r="B21" s="304">
        <f t="shared" ca="1" si="7"/>
        <v>0.17</v>
      </c>
      <c r="D21" s="306">
        <f t="shared" ca="1" si="8"/>
        <v>14.727105893235974</v>
      </c>
      <c r="E21" s="307">
        <f t="shared" ca="1" si="9"/>
        <v>83.526221857605734</v>
      </c>
      <c r="F21" s="304">
        <f t="shared" ca="1" si="10"/>
        <v>84.81460596970642</v>
      </c>
      <c r="G21" s="306">
        <f t="shared" ca="1" si="11"/>
        <v>2.1243645890998399</v>
      </c>
      <c r="H21" s="307">
        <f t="shared" ca="1" si="12"/>
        <v>12.048548830095733</v>
      </c>
      <c r="I21" s="304">
        <f t="shared" ca="1" si="13"/>
        <v>12.234396340589207</v>
      </c>
      <c r="J21" s="306">
        <f t="shared" ca="1" si="14"/>
        <v>0.15307969399132793</v>
      </c>
      <c r="K21" s="307">
        <f t="shared" ca="1" si="15"/>
        <v>0.86820758096215633</v>
      </c>
      <c r="L21" s="304">
        <f t="shared" ca="1" si="0"/>
        <v>0.88159956689680707</v>
      </c>
      <c r="M21" s="306">
        <f t="shared" ca="1" si="16"/>
        <v>1.3962634015954636</v>
      </c>
      <c r="N21" s="304">
        <f t="shared" ca="1" si="17"/>
        <v>80</v>
      </c>
      <c r="P21" s="310">
        <f t="shared" ca="1" si="18"/>
        <v>2</v>
      </c>
      <c r="Q21" s="304">
        <f t="shared" ca="1" si="19"/>
        <v>868.72222222222217</v>
      </c>
      <c r="R21" s="306">
        <f t="shared" ca="1" si="20"/>
        <v>0.43597120807024753</v>
      </c>
      <c r="S21" s="307">
        <f t="shared" ca="1" si="21"/>
        <v>9.1897803286095296</v>
      </c>
      <c r="T21" s="304">
        <f t="shared" ca="1" si="1"/>
        <v>90.151745023659487</v>
      </c>
      <c r="U21" s="311">
        <f t="shared" ca="1" si="2"/>
        <v>15.654686236852232</v>
      </c>
      <c r="V21" s="306">
        <f t="shared" ca="1" si="3"/>
        <v>1.2248936491880613</v>
      </c>
      <c r="W21" s="304">
        <f t="shared" ca="1" si="4"/>
        <v>0.59167291467692518</v>
      </c>
      <c r="Y21" s="314" t="str">
        <f t="shared" ca="1" si="22"/>
        <v/>
      </c>
      <c r="Z21" s="315" t="str">
        <f t="shared" ca="1" si="23"/>
        <v/>
      </c>
      <c r="AA21" s="316" t="str">
        <f t="shared" ca="1" si="24"/>
        <v/>
      </c>
      <c r="AC21" s="310" t="e">
        <f t="shared" ca="1" si="25"/>
        <v>#N/A</v>
      </c>
      <c r="AD21" s="323" t="e">
        <f t="shared" ca="1" si="26"/>
        <v>#N/A</v>
      </c>
      <c r="AE21" s="324">
        <f t="shared" ca="1" si="5"/>
        <v>0.86820758096215633</v>
      </c>
      <c r="AG21" s="306">
        <f t="shared" ca="1" si="27"/>
        <v>84.814605965856231</v>
      </c>
      <c r="AH21" s="304">
        <f t="shared" ca="1" si="28"/>
        <v>94.475570022905998</v>
      </c>
    </row>
    <row r="22" spans="1:34" x14ac:dyDescent="0.2">
      <c r="A22" s="347">
        <f t="shared" ca="1" si="6"/>
        <v>0.01</v>
      </c>
      <c r="B22" s="304">
        <f t="shared" ca="1" si="7"/>
        <v>0.18000000000000002</v>
      </c>
      <c r="D22" s="306">
        <f t="shared" ca="1" si="8"/>
        <v>14.693468143899715</v>
      </c>
      <c r="E22" s="307">
        <f t="shared" ca="1" si="9"/>
        <v>83.335443589819221</v>
      </c>
      <c r="F22" s="304">
        <f t="shared" ca="1" si="10"/>
        <v>84.620884918604673</v>
      </c>
      <c r="G22" s="306">
        <f t="shared" ca="1" si="11"/>
        <v>2.2712992705388371</v>
      </c>
      <c r="H22" s="307">
        <f t="shared" ca="1" si="12"/>
        <v>12.881903265993925</v>
      </c>
      <c r="I22" s="304">
        <f t="shared" ca="1" si="13"/>
        <v>13.08060518977525</v>
      </c>
      <c r="J22" s="306">
        <f t="shared" ca="1" si="14"/>
        <v>0.17505801328952131</v>
      </c>
      <c r="K22" s="307">
        <f t="shared" ca="1" si="15"/>
        <v>0.99285984144260464</v>
      </c>
      <c r="L22" s="304">
        <f t="shared" ca="1" si="0"/>
        <v>1.0081745745486286</v>
      </c>
      <c r="M22" s="306">
        <f t="shared" ca="1" si="16"/>
        <v>1.3962634015954636</v>
      </c>
      <c r="N22" s="304">
        <f t="shared" ca="1" si="17"/>
        <v>80</v>
      </c>
      <c r="P22" s="310">
        <f t="shared" ca="1" si="18"/>
        <v>2</v>
      </c>
      <c r="Q22" s="304">
        <f t="shared" ca="1" si="19"/>
        <v>866.61111111111109</v>
      </c>
      <c r="R22" s="306">
        <f t="shared" ca="1" si="20"/>
        <v>0.43491173976387998</v>
      </c>
      <c r="S22" s="307">
        <f t="shared" ca="1" si="21"/>
        <v>9.1854312112118901</v>
      </c>
      <c r="T22" s="304">
        <f t="shared" ca="1" si="1"/>
        <v>90.109080181988645</v>
      </c>
      <c r="U22" s="311">
        <f t="shared" ca="1" si="2"/>
        <v>15.647277564845643</v>
      </c>
      <c r="V22" s="306">
        <f t="shared" ca="1" si="3"/>
        <v>1.2248783807069692</v>
      </c>
      <c r="W22" s="304">
        <f t="shared" ca="1" si="4"/>
        <v>0.6763427814463977</v>
      </c>
      <c r="Y22" s="314" t="str">
        <f t="shared" ca="1" si="22"/>
        <v/>
      </c>
      <c r="Z22" s="315" t="str">
        <f t="shared" ca="1" si="23"/>
        <v/>
      </c>
      <c r="AA22" s="316" t="str">
        <f t="shared" ca="1" si="24"/>
        <v/>
      </c>
      <c r="AC22" s="310" t="e">
        <f t="shared" ca="1" si="25"/>
        <v>#N/A</v>
      </c>
      <c r="AD22" s="323" t="e">
        <f t="shared" ca="1" si="26"/>
        <v>#N/A</v>
      </c>
      <c r="AE22" s="324">
        <f t="shared" ca="1" si="5"/>
        <v>0.99285984144260464</v>
      </c>
      <c r="AG22" s="306">
        <f t="shared" ca="1" si="27"/>
        <v>84.620884914760779</v>
      </c>
      <c r="AH22" s="304">
        <f t="shared" ca="1" si="28"/>
        <v>94.281848971810533</v>
      </c>
    </row>
    <row r="23" spans="1:34" x14ac:dyDescent="0.2">
      <c r="A23" s="347">
        <f t="shared" ca="1" si="6"/>
        <v>0.01</v>
      </c>
      <c r="B23" s="304">
        <f t="shared" ca="1" si="7"/>
        <v>0.19000000000000003</v>
      </c>
      <c r="D23" s="306">
        <f t="shared" ca="1" si="8"/>
        <v>14.659675945850832</v>
      </c>
      <c r="E23" s="307">
        <f t="shared" ca="1" si="9"/>
        <v>83.143789385874939</v>
      </c>
      <c r="F23" s="304">
        <f t="shared" ca="1" si="10"/>
        <v>84.426274419046152</v>
      </c>
      <c r="G23" s="306">
        <f t="shared" ca="1" si="11"/>
        <v>2.4178960299973453</v>
      </c>
      <c r="H23" s="307">
        <f t="shared" ca="1" si="12"/>
        <v>13.713341159852675</v>
      </c>
      <c r="I23" s="304">
        <f t="shared" ca="1" si="13"/>
        <v>13.924867933965709</v>
      </c>
      <c r="J23" s="306">
        <f t="shared" ca="1" si="14"/>
        <v>0.19850398979220221</v>
      </c>
      <c r="K23" s="307">
        <f t="shared" ca="1" si="15"/>
        <v>1.1258360635718376</v>
      </c>
      <c r="L23" s="304">
        <f t="shared" ca="1" si="0"/>
        <v>1.1432019401673326</v>
      </c>
      <c r="M23" s="306">
        <f t="shared" ca="1" si="16"/>
        <v>1.3962634015954636</v>
      </c>
      <c r="N23" s="304">
        <f t="shared" ca="1" si="17"/>
        <v>80</v>
      </c>
      <c r="P23" s="310">
        <f t="shared" ca="1" si="18"/>
        <v>2</v>
      </c>
      <c r="Q23" s="304">
        <f t="shared" ca="1" si="19"/>
        <v>864.5</v>
      </c>
      <c r="R23" s="306">
        <f t="shared" ca="1" si="20"/>
        <v>0.43385227145751248</v>
      </c>
      <c r="S23" s="307">
        <f t="shared" ca="1" si="21"/>
        <v>9.1810926884973156</v>
      </c>
      <c r="T23" s="304">
        <f t="shared" ca="1" si="1"/>
        <v>90.066519274158665</v>
      </c>
      <c r="U23" s="311">
        <f t="shared" ca="1" si="2"/>
        <v>15.639886940761116</v>
      </c>
      <c r="V23" s="306">
        <f t="shared" ca="1" si="3"/>
        <v>1.2248620928452547</v>
      </c>
      <c r="W23" s="304">
        <f t="shared" ca="1" si="4"/>
        <v>0.76645661847824731</v>
      </c>
      <c r="Y23" s="314" t="str">
        <f t="shared" ca="1" si="22"/>
        <v/>
      </c>
      <c r="Z23" s="315" t="str">
        <f t="shared" ca="1" si="23"/>
        <v/>
      </c>
      <c r="AA23" s="316" t="str">
        <f t="shared" ca="1" si="24"/>
        <v/>
      </c>
      <c r="AC23" s="310" t="e">
        <f t="shared" ca="1" si="25"/>
        <v>#N/A</v>
      </c>
      <c r="AD23" s="323" t="e">
        <f t="shared" ca="1" si="26"/>
        <v>#N/A</v>
      </c>
      <c r="AE23" s="324">
        <f t="shared" ca="1" si="5"/>
        <v>1.1258360635718376</v>
      </c>
      <c r="AG23" s="306">
        <f t="shared" ca="1" si="27"/>
        <v>84.426274415208496</v>
      </c>
      <c r="AH23" s="304">
        <f t="shared" ca="1" si="28"/>
        <v>94.087238472258264</v>
      </c>
    </row>
    <row r="24" spans="1:34" x14ac:dyDescent="0.2">
      <c r="A24" s="347">
        <f t="shared" ca="1" si="6"/>
        <v>0.01</v>
      </c>
      <c r="B24" s="304">
        <f t="shared" ca="1" si="7"/>
        <v>0.20000000000000004</v>
      </c>
      <c r="D24" s="306">
        <f t="shared" ca="1" si="8"/>
        <v>14.625729959149167</v>
      </c>
      <c r="E24" s="307">
        <f t="shared" ca="1" si="9"/>
        <v>82.951262989170033</v>
      </c>
      <c r="F24" s="304">
        <f t="shared" ca="1" si="10"/>
        <v>84.23077827217557</v>
      </c>
      <c r="G24" s="306">
        <f t="shared" ca="1" si="11"/>
        <v>2.5641533295888368</v>
      </c>
      <c r="H24" s="307">
        <f t="shared" ca="1" si="12"/>
        <v>14.542853789744376</v>
      </c>
      <c r="I24" s="304">
        <f t="shared" ca="1" si="13"/>
        <v>14.767175716687463</v>
      </c>
      <c r="J24" s="306">
        <f t="shared" ca="1" si="14"/>
        <v>0.22341423659013313</v>
      </c>
      <c r="K24" s="307">
        <f t="shared" ca="1" si="15"/>
        <v>1.2671170383198229</v>
      </c>
      <c r="L24" s="304">
        <f t="shared" ca="1" si="0"/>
        <v>1.2866621584205977</v>
      </c>
      <c r="M24" s="306">
        <f t="shared" ca="1" si="16"/>
        <v>1.3962634015954636</v>
      </c>
      <c r="N24" s="304">
        <f t="shared" ca="1" si="17"/>
        <v>80</v>
      </c>
      <c r="P24" s="310">
        <f t="shared" ca="1" si="18"/>
        <v>2</v>
      </c>
      <c r="Q24" s="304">
        <f t="shared" ca="1" si="19"/>
        <v>862.38888888888891</v>
      </c>
      <c r="R24" s="306">
        <f t="shared" ca="1" si="20"/>
        <v>0.43279280315114493</v>
      </c>
      <c r="S24" s="307">
        <f t="shared" ca="1" si="21"/>
        <v>9.1767647604658045</v>
      </c>
      <c r="T24" s="304">
        <f t="shared" ca="1" si="1"/>
        <v>90.024062300169547</v>
      </c>
      <c r="U24" s="311">
        <f t="shared" ca="1" si="2"/>
        <v>15.632514364598654</v>
      </c>
      <c r="V24" s="306">
        <f t="shared" ca="1" si="3"/>
        <v>1.2248447879963948</v>
      </c>
      <c r="W24" s="304">
        <f t="shared" ca="1" si="4"/>
        <v>0.86197398446624018</v>
      </c>
      <c r="Y24" s="314" t="str">
        <f t="shared" ca="1" si="22"/>
        <v/>
      </c>
      <c r="Z24" s="315" t="str">
        <f t="shared" ca="1" si="23"/>
        <v/>
      </c>
      <c r="AA24" s="316" t="str">
        <f t="shared" ca="1" si="24"/>
        <v/>
      </c>
      <c r="AC24" s="310" t="e">
        <f t="shared" ca="1" si="25"/>
        <v>#N/A</v>
      </c>
      <c r="AD24" s="323" t="e">
        <f t="shared" ca="1" si="26"/>
        <v>#N/A</v>
      </c>
      <c r="AE24" s="324">
        <f t="shared" ca="1" si="5"/>
        <v>1.2671170383198229</v>
      </c>
      <c r="AG24" s="306">
        <f t="shared" ca="1" si="27"/>
        <v>84.230778268344153</v>
      </c>
      <c r="AH24" s="304">
        <f t="shared" ca="1" si="28"/>
        <v>93.891742325393921</v>
      </c>
    </row>
    <row r="25" spans="1:34" x14ac:dyDescent="0.2">
      <c r="A25" s="347">
        <f t="shared" ca="1" si="6"/>
        <v>0.01</v>
      </c>
      <c r="B25" s="304">
        <f t="shared" ca="1" si="7"/>
        <v>0.21000000000000005</v>
      </c>
      <c r="D25" s="306">
        <f t="shared" ca="1" si="8"/>
        <v>14.591630849346803</v>
      </c>
      <c r="E25" s="307">
        <f t="shared" ca="1" si="9"/>
        <v>82.757868174249836</v>
      </c>
      <c r="F25" s="304">
        <f t="shared" ca="1" si="10"/>
        <v>84.034400310766316</v>
      </c>
      <c r="G25" s="306">
        <f t="shared" ca="1" si="11"/>
        <v>2.7100696380823051</v>
      </c>
      <c r="H25" s="307">
        <f t="shared" ca="1" si="12"/>
        <v>15.370432471486874</v>
      </c>
      <c r="I25" s="304">
        <f t="shared" ca="1" si="13"/>
        <v>15.607519719795123</v>
      </c>
      <c r="J25" s="306">
        <f t="shared" ca="1" si="14"/>
        <v>0.24978535142848884</v>
      </c>
      <c r="K25" s="307">
        <f t="shared" ca="1" si="15"/>
        <v>1.4166834696259791</v>
      </c>
      <c r="L25" s="304">
        <f t="shared" ca="1" si="0"/>
        <v>1.4385356356030101</v>
      </c>
      <c r="M25" s="306">
        <f t="shared" ca="1" si="16"/>
        <v>1.3962634015954636</v>
      </c>
      <c r="N25" s="304">
        <f t="shared" ca="1" si="17"/>
        <v>80</v>
      </c>
      <c r="P25" s="310">
        <f t="shared" ca="1" si="18"/>
        <v>2</v>
      </c>
      <c r="Q25" s="304">
        <f t="shared" ca="1" si="19"/>
        <v>860.27777777777783</v>
      </c>
      <c r="R25" s="306">
        <f t="shared" ca="1" si="20"/>
        <v>0.43173333484477738</v>
      </c>
      <c r="S25" s="307">
        <f t="shared" ca="1" si="21"/>
        <v>9.1724474271173566</v>
      </c>
      <c r="T25" s="304">
        <f t="shared" ca="1" si="1"/>
        <v>89.981709260021276</v>
      </c>
      <c r="U25" s="311">
        <f t="shared" ca="1" si="2"/>
        <v>15.625159836358252</v>
      </c>
      <c r="V25" s="306">
        <f t="shared" ca="1" si="3"/>
        <v>1.2248264685669266</v>
      </c>
      <c r="W25" s="304">
        <f t="shared" ca="1" si="4"/>
        <v>0.96285427330254214</v>
      </c>
      <c r="Y25" s="314" t="str">
        <f t="shared" ca="1" si="22"/>
        <v/>
      </c>
      <c r="Z25" s="315" t="str">
        <f t="shared" ca="1" si="23"/>
        <v/>
      </c>
      <c r="AA25" s="316" t="str">
        <f t="shared" ca="1" si="24"/>
        <v/>
      </c>
      <c r="AC25" s="310" t="e">
        <f t="shared" ca="1" si="25"/>
        <v>#N/A</v>
      </c>
      <c r="AD25" s="323" t="e">
        <f t="shared" ca="1" si="26"/>
        <v>#N/A</v>
      </c>
      <c r="AE25" s="324">
        <f t="shared" ca="1" si="5"/>
        <v>1.4166834696259791</v>
      </c>
      <c r="AG25" s="306">
        <f t="shared" ca="1" si="27"/>
        <v>84.034400306941137</v>
      </c>
      <c r="AH25" s="304">
        <f t="shared" ca="1" si="28"/>
        <v>93.695364363990905</v>
      </c>
    </row>
    <row r="26" spans="1:34" x14ac:dyDescent="0.2">
      <c r="A26" s="347">
        <f t="shared" ca="1" si="6"/>
        <v>0.01</v>
      </c>
      <c r="B26" s="304">
        <f t="shared" ca="1" si="7"/>
        <v>0.22000000000000006</v>
      </c>
      <c r="D26" s="306">
        <f t="shared" ca="1" si="8"/>
        <v>14.557379287434085</v>
      </c>
      <c r="E26" s="307">
        <f t="shared" ca="1" si="9"/>
        <v>82.5636087465017</v>
      </c>
      <c r="F26" s="304">
        <f t="shared" ca="1" si="10"/>
        <v>83.837144398909643</v>
      </c>
      <c r="G26" s="306">
        <f t="shared" ca="1" si="11"/>
        <v>2.8556434309566461</v>
      </c>
      <c r="H26" s="307">
        <f t="shared" ca="1" si="12"/>
        <v>16.19606855895189</v>
      </c>
      <c r="I26" s="304">
        <f t="shared" ca="1" si="13"/>
        <v>16.445891163784214</v>
      </c>
      <c r="J26" s="306">
        <f t="shared" ca="1" si="14"/>
        <v>0.27761391677368358</v>
      </c>
      <c r="K26" s="307">
        <f t="shared" ca="1" si="15"/>
        <v>1.574515974778173</v>
      </c>
      <c r="L26" s="304">
        <f t="shared" ca="1" si="0"/>
        <v>1.5988026900209062</v>
      </c>
      <c r="M26" s="306">
        <f t="shared" ca="1" si="16"/>
        <v>1.3962634015954636</v>
      </c>
      <c r="N26" s="304">
        <f t="shared" ca="1" si="17"/>
        <v>80</v>
      </c>
      <c r="P26" s="310">
        <f t="shared" ca="1" si="18"/>
        <v>2</v>
      </c>
      <c r="Q26" s="304">
        <f t="shared" ca="1" si="19"/>
        <v>858.16666666666663</v>
      </c>
      <c r="R26" s="306">
        <f t="shared" ca="1" si="20"/>
        <v>0.43067386653840978</v>
      </c>
      <c r="S26" s="307">
        <f t="shared" ca="1" si="21"/>
        <v>9.1681406884519721</v>
      </c>
      <c r="T26" s="304">
        <f t="shared" ca="1" si="1"/>
        <v>89.939460153713853</v>
      </c>
      <c r="U26" s="311">
        <f t="shared" ca="1" si="2"/>
        <v>15.617823356039912</v>
      </c>
      <c r="V26" s="306">
        <f t="shared" ca="1" si="3"/>
        <v>1.2248071369763853</v>
      </c>
      <c r="W26" s="304">
        <f t="shared" ca="1" si="4"/>
        <v>1.0690567172140655</v>
      </c>
      <c r="Y26" s="314" t="str">
        <f t="shared" ca="1" si="22"/>
        <v/>
      </c>
      <c r="Z26" s="315" t="str">
        <f t="shared" ca="1" si="23"/>
        <v/>
      </c>
      <c r="AA26" s="316" t="str">
        <f t="shared" ca="1" si="24"/>
        <v/>
      </c>
      <c r="AC26" s="310" t="e">
        <f t="shared" ca="1" si="25"/>
        <v>#N/A</v>
      </c>
      <c r="AD26" s="323" t="e">
        <f t="shared" ca="1" si="26"/>
        <v>#N/A</v>
      </c>
      <c r="AE26" s="324">
        <f t="shared" ca="1" si="5"/>
        <v>1.574515974778173</v>
      </c>
      <c r="AG26" s="306">
        <f t="shared" ca="1" si="27"/>
        <v>83.837144395090675</v>
      </c>
      <c r="AH26" s="304">
        <f t="shared" ca="1" si="28"/>
        <v>93.498108452140443</v>
      </c>
    </row>
    <row r="27" spans="1:34" x14ac:dyDescent="0.2">
      <c r="A27" s="347">
        <f t="shared" ca="1" si="6"/>
        <v>0.01</v>
      </c>
      <c r="B27" s="304">
        <f t="shared" ca="1" si="7"/>
        <v>0.23000000000000007</v>
      </c>
      <c r="D27" s="306">
        <f t="shared" ca="1" si="8"/>
        <v>14.522975949785289</v>
      </c>
      <c r="E27" s="307">
        <f t="shared" ca="1" si="9"/>
        <v>82.368488541846929</v>
      </c>
      <c r="F27" s="304">
        <f t="shared" ca="1" si="10"/>
        <v>83.639014431701739</v>
      </c>
      <c r="G27" s="306">
        <f t="shared" ca="1" si="11"/>
        <v>3.0008731904544987</v>
      </c>
      <c r="H27" s="307">
        <f t="shared" ca="1" si="12"/>
        <v>17.019753444370359</v>
      </c>
      <c r="I27" s="304">
        <f t="shared" ca="1" si="13"/>
        <v>17.282281308101233</v>
      </c>
      <c r="J27" s="306">
        <f t="shared" ca="1" si="14"/>
        <v>0.3068964998807393</v>
      </c>
      <c r="K27" s="307">
        <f t="shared" ca="1" si="15"/>
        <v>1.7405950847947842</v>
      </c>
      <c r="L27" s="304">
        <f t="shared" ca="1" si="0"/>
        <v>1.7674435523803329</v>
      </c>
      <c r="M27" s="306">
        <f t="shared" ca="1" si="16"/>
        <v>1.3962634015954636</v>
      </c>
      <c r="N27" s="304">
        <f t="shared" ca="1" si="17"/>
        <v>80</v>
      </c>
      <c r="P27" s="310">
        <f t="shared" ca="1" si="18"/>
        <v>2</v>
      </c>
      <c r="Q27" s="304">
        <f t="shared" ca="1" si="19"/>
        <v>856.05555555555554</v>
      </c>
      <c r="R27" s="306">
        <f t="shared" ca="1" si="20"/>
        <v>0.42961439823204223</v>
      </c>
      <c r="S27" s="307">
        <f t="shared" ca="1" si="21"/>
        <v>9.1638445444696508</v>
      </c>
      <c r="T27" s="304">
        <f t="shared" ca="1" si="1"/>
        <v>89.897314981247277</v>
      </c>
      <c r="U27" s="311">
        <f t="shared" ca="1" si="2"/>
        <v>15.610504923643632</v>
      </c>
      <c r="V27" s="306">
        <f t="shared" ca="1" si="3"/>
        <v>1.2247867956572345</v>
      </c>
      <c r="W27" s="304">
        <f t="shared" ca="1" si="4"/>
        <v>1.1805403899087212</v>
      </c>
      <c r="Y27" s="314" t="str">
        <f t="shared" ca="1" si="22"/>
        <v/>
      </c>
      <c r="Z27" s="315" t="str">
        <f t="shared" ca="1" si="23"/>
        <v/>
      </c>
      <c r="AA27" s="316" t="str">
        <f t="shared" ca="1" si="24"/>
        <v/>
      </c>
      <c r="AC27" s="310" t="e">
        <f t="shared" ca="1" si="25"/>
        <v>#N/A</v>
      </c>
      <c r="AD27" s="323" t="e">
        <f t="shared" ca="1" si="26"/>
        <v>#N/A</v>
      </c>
      <c r="AE27" s="324">
        <f t="shared" ca="1" si="5"/>
        <v>1.7405950847947842</v>
      </c>
      <c r="AG27" s="306">
        <f t="shared" ca="1" si="27"/>
        <v>83.639014427888952</v>
      </c>
      <c r="AH27" s="304">
        <f t="shared" ca="1" si="28"/>
        <v>93.29997848493872</v>
      </c>
    </row>
    <row r="28" spans="1:34" x14ac:dyDescent="0.2">
      <c r="A28" s="347">
        <f t="shared" ca="1" si="6"/>
        <v>0.01</v>
      </c>
      <c r="B28" s="304">
        <f t="shared" ca="1" si="7"/>
        <v>0.24000000000000007</v>
      </c>
      <c r="D28" s="306">
        <f t="shared" ca="1" si="8"/>
        <v>14.488421518103774</v>
      </c>
      <c r="E28" s="307">
        <f t="shared" ca="1" si="9"/>
        <v>82.172511426429594</v>
      </c>
      <c r="F28" s="304">
        <f t="shared" ca="1" si="10"/>
        <v>83.440014334927795</v>
      </c>
      <c r="G28" s="306">
        <f t="shared" ca="1" si="11"/>
        <v>3.1457574056355364</v>
      </c>
      <c r="H28" s="307">
        <f t="shared" ca="1" si="12"/>
        <v>17.841478558634655</v>
      </c>
      <c r="I28" s="304">
        <f t="shared" ca="1" si="13"/>
        <v>18.116681451450511</v>
      </c>
      <c r="J28" s="306">
        <f t="shared" ca="1" si="14"/>
        <v>0.33762965286118946</v>
      </c>
      <c r="K28" s="307">
        <f t="shared" ca="1" si="15"/>
        <v>1.9149012448098093</v>
      </c>
      <c r="L28" s="304">
        <f t="shared" ca="1" si="0"/>
        <v>1.9444383661780911</v>
      </c>
      <c r="M28" s="306">
        <f t="shared" ca="1" si="16"/>
        <v>1.3962634015954636</v>
      </c>
      <c r="N28" s="304">
        <f t="shared" ca="1" si="17"/>
        <v>80</v>
      </c>
      <c r="P28" s="310">
        <f t="shared" ca="1" si="18"/>
        <v>2</v>
      </c>
      <c r="Q28" s="304">
        <f t="shared" ca="1" si="19"/>
        <v>853.94444444444446</v>
      </c>
      <c r="R28" s="306">
        <f t="shared" ca="1" si="20"/>
        <v>0.42855492992567468</v>
      </c>
      <c r="S28" s="307">
        <f t="shared" ca="1" si="21"/>
        <v>9.1595589951703946</v>
      </c>
      <c r="T28" s="304">
        <f t="shared" ca="1" si="1"/>
        <v>89.855273742621577</v>
      </c>
      <c r="U28" s="311">
        <f t="shared" ca="1" si="2"/>
        <v>15.603204539169418</v>
      </c>
      <c r="V28" s="306">
        <f t="shared" ca="1" si="3"/>
        <v>1.2247654470547971</v>
      </c>
      <c r="W28" s="304">
        <f t="shared" ca="1" si="4"/>
        <v>1.2972642097311546</v>
      </c>
      <c r="Y28" s="314" t="str">
        <f t="shared" ca="1" si="22"/>
        <v/>
      </c>
      <c r="Z28" s="315" t="str">
        <f t="shared" ca="1" si="23"/>
        <v/>
      </c>
      <c r="AA28" s="316" t="str">
        <f t="shared" ca="1" si="24"/>
        <v/>
      </c>
      <c r="AC28" s="310" t="e">
        <f t="shared" ca="1" si="25"/>
        <v>#N/A</v>
      </c>
      <c r="AD28" s="323" t="e">
        <f t="shared" ca="1" si="26"/>
        <v>#N/A</v>
      </c>
      <c r="AE28" s="324">
        <f t="shared" ca="1" si="5"/>
        <v>1.9149012448098093</v>
      </c>
      <c r="AG28" s="306">
        <f t="shared" ca="1" si="27"/>
        <v>83.440014331121176</v>
      </c>
      <c r="AH28" s="304">
        <f t="shared" ca="1" si="28"/>
        <v>93.100978388170944</v>
      </c>
    </row>
    <row r="29" spans="1:34" x14ac:dyDescent="0.2">
      <c r="A29" s="347">
        <f t="shared" ca="1" si="6"/>
        <v>0.01</v>
      </c>
      <c r="B29" s="304">
        <f t="shared" ca="1" si="7"/>
        <v>0.25000000000000006</v>
      </c>
      <c r="D29" s="306">
        <f t="shared" ca="1" si="8"/>
        <v>14.453716679366758</v>
      </c>
      <c r="E29" s="307">
        <f t="shared" ca="1" si="9"/>
        <v>81.975681296303506</v>
      </c>
      <c r="F29" s="304">
        <f t="shared" ca="1" si="10"/>
        <v>83.240148064744147</v>
      </c>
      <c r="G29" s="306">
        <f t="shared" ca="1" si="11"/>
        <v>3.2902945724292039</v>
      </c>
      <c r="H29" s="307">
        <f t="shared" ca="1" si="12"/>
        <v>18.661235371597691</v>
      </c>
      <c r="I29" s="304">
        <f t="shared" ca="1" si="13"/>
        <v>18.949082932097951</v>
      </c>
      <c r="J29" s="306">
        <f t="shared" ca="1" si="14"/>
        <v>0.36980991275151315</v>
      </c>
      <c r="K29" s="307">
        <f t="shared" ca="1" si="15"/>
        <v>2.0974148144609712</v>
      </c>
      <c r="L29" s="304">
        <f t="shared" ca="1" si="0"/>
        <v>2.1297671880958333</v>
      </c>
      <c r="M29" s="306">
        <f t="shared" ca="1" si="16"/>
        <v>1.3962634015954636</v>
      </c>
      <c r="N29" s="304">
        <f t="shared" ca="1" si="17"/>
        <v>80</v>
      </c>
      <c r="P29" s="310">
        <f t="shared" ca="1" si="18"/>
        <v>2</v>
      </c>
      <c r="Q29" s="304">
        <f t="shared" ca="1" si="19"/>
        <v>851.83333333333337</v>
      </c>
      <c r="R29" s="306">
        <f t="shared" ca="1" si="20"/>
        <v>0.42749546161930718</v>
      </c>
      <c r="S29" s="307">
        <f t="shared" ca="1" si="21"/>
        <v>9.1552840405542018</v>
      </c>
      <c r="T29" s="304">
        <f t="shared" ca="1" si="1"/>
        <v>89.813336437836725</v>
      </c>
      <c r="U29" s="311">
        <f t="shared" ca="1" si="2"/>
        <v>15.595922202617267</v>
      </c>
      <c r="V29" s="306">
        <f t="shared" ca="1" si="3"/>
        <v>1.2247430936271904</v>
      </c>
      <c r="W29" s="304">
        <f t="shared" ca="1" si="4"/>
        <v>1.4191869428275574</v>
      </c>
      <c r="Y29" s="314" t="str">
        <f t="shared" ca="1" si="22"/>
        <v/>
      </c>
      <c r="Z29" s="315" t="str">
        <f t="shared" ca="1" si="23"/>
        <v/>
      </c>
      <c r="AA29" s="316" t="str">
        <f t="shared" ca="1" si="24"/>
        <v/>
      </c>
      <c r="AC29" s="310" t="e">
        <f t="shared" ca="1" si="25"/>
        <v>#N/A</v>
      </c>
      <c r="AD29" s="323" t="e">
        <f t="shared" ca="1" si="26"/>
        <v>#N/A</v>
      </c>
      <c r="AE29" s="324">
        <f t="shared" ca="1" si="5"/>
        <v>2.0974148144609712</v>
      </c>
      <c r="AG29" s="306">
        <f t="shared" ca="1" si="27"/>
        <v>83.24014806094371</v>
      </c>
      <c r="AH29" s="304">
        <f t="shared" ca="1" si="28"/>
        <v>92.901112117993478</v>
      </c>
    </row>
    <row r="30" spans="1:34" x14ac:dyDescent="0.2">
      <c r="A30" s="347">
        <f t="shared" ca="1" si="6"/>
        <v>0.01</v>
      </c>
      <c r="B30" s="304">
        <f t="shared" ca="1" si="7"/>
        <v>0.26000000000000006</v>
      </c>
      <c r="D30" s="306">
        <f t="shared" ca="1" si="8"/>
        <v>14.41886212576966</v>
      </c>
      <c r="E30" s="307">
        <f t="shared" ca="1" si="9"/>
        <v>81.77800207711644</v>
      </c>
      <c r="F30" s="304">
        <f t="shared" ca="1" si="10"/>
        <v>83.039419607357658</v>
      </c>
      <c r="G30" s="306">
        <f t="shared" ca="1" si="11"/>
        <v>3.4344831936869005</v>
      </c>
      <c r="H30" s="307">
        <f t="shared" ca="1" si="12"/>
        <v>19.479015392368854</v>
      </c>
      <c r="I30" s="304">
        <f t="shared" ca="1" si="13"/>
        <v>19.779477128171525</v>
      </c>
      <c r="J30" s="306">
        <f t="shared" ca="1" si="14"/>
        <v>0.40343380158209369</v>
      </c>
      <c r="K30" s="307">
        <f t="shared" ca="1" si="15"/>
        <v>2.2881160682808042</v>
      </c>
      <c r="L30" s="304">
        <f t="shared" ca="1" si="0"/>
        <v>2.3234099883971804</v>
      </c>
      <c r="M30" s="306">
        <f t="shared" ca="1" si="16"/>
        <v>1.3962634015954636</v>
      </c>
      <c r="N30" s="304">
        <f t="shared" ca="1" si="17"/>
        <v>80</v>
      </c>
      <c r="P30" s="310">
        <f t="shared" ca="1" si="18"/>
        <v>2</v>
      </c>
      <c r="Q30" s="304">
        <f t="shared" ca="1" si="19"/>
        <v>849.72222222222217</v>
      </c>
      <c r="R30" s="306">
        <f t="shared" ca="1" si="20"/>
        <v>0.42643599331293958</v>
      </c>
      <c r="S30" s="307">
        <f t="shared" ca="1" si="21"/>
        <v>9.1510196806210722</v>
      </c>
      <c r="T30" s="304">
        <f t="shared" ca="1" si="1"/>
        <v>89.77150306689272</v>
      </c>
      <c r="U30" s="311">
        <f t="shared" ca="1" si="2"/>
        <v>15.588657913987175</v>
      </c>
      <c r="V30" s="306">
        <f t="shared" ca="1" si="3"/>
        <v>1.2247197378452526</v>
      </c>
      <c r="W30" s="304">
        <f t="shared" ca="1" si="4"/>
        <v>1.5462672063191034</v>
      </c>
      <c r="Y30" s="314" t="str">
        <f t="shared" ca="1" si="22"/>
        <v/>
      </c>
      <c r="Z30" s="315" t="str">
        <f t="shared" ca="1" si="23"/>
        <v/>
      </c>
      <c r="AA30" s="316" t="str">
        <f t="shared" ca="1" si="24"/>
        <v/>
      </c>
      <c r="AC30" s="310" t="e">
        <f t="shared" ca="1" si="25"/>
        <v>#N/A</v>
      </c>
      <c r="AD30" s="323" t="e">
        <f t="shared" ca="1" si="26"/>
        <v>#N/A</v>
      </c>
      <c r="AE30" s="324">
        <f t="shared" ca="1" si="5"/>
        <v>2.2881160682808042</v>
      </c>
      <c r="AG30" s="306">
        <f t="shared" ca="1" si="27"/>
        <v>83.039419603563346</v>
      </c>
      <c r="AH30" s="304">
        <f t="shared" ca="1" si="28"/>
        <v>92.700383660613113</v>
      </c>
    </row>
    <row r="31" spans="1:34" x14ac:dyDescent="0.2">
      <c r="A31" s="347">
        <f t="shared" ca="1" si="6"/>
        <v>0.01</v>
      </c>
      <c r="B31" s="304">
        <f t="shared" ca="1" si="7"/>
        <v>0.27000000000000007</v>
      </c>
      <c r="D31" s="306">
        <f t="shared" ca="1" si="8"/>
        <v>14.383858554670018</v>
      </c>
      <c r="E31" s="307">
        <f t="shared" ca="1" si="9"/>
        <v>81.579477723792138</v>
      </c>
      <c r="F31" s="304">
        <f t="shared" ca="1" si="10"/>
        <v>82.837832978702735</v>
      </c>
      <c r="G31" s="306">
        <f t="shared" ca="1" si="11"/>
        <v>3.5783217792336006</v>
      </c>
      <c r="H31" s="307">
        <f t="shared" ca="1" si="12"/>
        <v>20.294810169606777</v>
      </c>
      <c r="I31" s="304">
        <f t="shared" ca="1" si="13"/>
        <v>20.607855457958554</v>
      </c>
      <c r="J31" s="306">
        <f t="shared" ca="1" si="14"/>
        <v>0.43849782644669622</v>
      </c>
      <c r="K31" s="307">
        <f t="shared" ca="1" si="15"/>
        <v>2.4869851960906821</v>
      </c>
      <c r="L31" s="304">
        <f t="shared" ca="1" si="0"/>
        <v>2.5253466513278302</v>
      </c>
      <c r="M31" s="306">
        <f t="shared" ca="1" si="16"/>
        <v>1.3962634015954636</v>
      </c>
      <c r="N31" s="304">
        <f t="shared" ca="1" si="17"/>
        <v>80</v>
      </c>
      <c r="P31" s="310">
        <f t="shared" ca="1" si="18"/>
        <v>2</v>
      </c>
      <c r="Q31" s="304">
        <f t="shared" ca="1" si="19"/>
        <v>847.61111111111109</v>
      </c>
      <c r="R31" s="306">
        <f t="shared" ca="1" si="20"/>
        <v>0.42537652500657203</v>
      </c>
      <c r="S31" s="307">
        <f t="shared" ca="1" si="21"/>
        <v>9.1467659153710059</v>
      </c>
      <c r="T31" s="304">
        <f t="shared" ca="1" si="1"/>
        <v>89.729773629789577</v>
      </c>
      <c r="U31" s="311">
        <f t="shared" ca="1" si="2"/>
        <v>15.581411673279147</v>
      </c>
      <c r="V31" s="306">
        <f t="shared" ca="1" si="3"/>
        <v>1.224695382192478</v>
      </c>
      <c r="W31" s="304">
        <f t="shared" ca="1" si="4"/>
        <v>1.6784634714836137</v>
      </c>
      <c r="Y31" s="314" t="str">
        <f t="shared" ca="1" si="22"/>
        <v/>
      </c>
      <c r="Z31" s="315" t="str">
        <f t="shared" ca="1" si="23"/>
        <v/>
      </c>
      <c r="AA31" s="316" t="str">
        <f t="shared" ca="1" si="24"/>
        <v/>
      </c>
      <c r="AC31" s="310" t="e">
        <f t="shared" ca="1" si="25"/>
        <v>#N/A</v>
      </c>
      <c r="AD31" s="323" t="e">
        <f t="shared" ca="1" si="26"/>
        <v>#N/A</v>
      </c>
      <c r="AE31" s="324">
        <f t="shared" ca="1" si="5"/>
        <v>2.4869851960906821</v>
      </c>
      <c r="AG31" s="306">
        <f t="shared" ca="1" si="27"/>
        <v>82.837832974914548</v>
      </c>
      <c r="AH31" s="304">
        <f t="shared" ca="1" si="28"/>
        <v>92.498797031964315</v>
      </c>
    </row>
    <row r="32" spans="1:34" x14ac:dyDescent="0.2">
      <c r="A32" s="347">
        <f t="shared" ca="1" si="6"/>
        <v>0.01</v>
      </c>
      <c r="B32" s="304">
        <f t="shared" ca="1" si="7"/>
        <v>0.28000000000000008</v>
      </c>
      <c r="D32" s="306">
        <f t="shared" ca="1" si="8"/>
        <v>14.348706668531024</v>
      </c>
      <c r="E32" s="307">
        <f t="shared" ca="1" si="9"/>
        <v>81.380112220210066</v>
      </c>
      <c r="F32" s="304">
        <f t="shared" ca="1" si="10"/>
        <v>82.635392224116231</v>
      </c>
      <c r="G32" s="306">
        <f t="shared" ca="1" si="11"/>
        <v>3.7218088459189107</v>
      </c>
      <c r="H32" s="307">
        <f t="shared" ca="1" si="12"/>
        <v>21.108611291808877</v>
      </c>
      <c r="I32" s="304">
        <f t="shared" ca="1" si="13"/>
        <v>21.434209380199714</v>
      </c>
      <c r="J32" s="306">
        <f t="shared" ca="1" si="14"/>
        <v>0.47499847957245878</v>
      </c>
      <c r="K32" s="307">
        <f t="shared" ca="1" si="15"/>
        <v>2.6940023033977605</v>
      </c>
      <c r="L32" s="304">
        <f t="shared" ca="1" si="0"/>
        <v>2.7355569755186213</v>
      </c>
      <c r="M32" s="306">
        <f t="shared" ca="1" si="16"/>
        <v>1.3962634015954636</v>
      </c>
      <c r="N32" s="304">
        <f t="shared" ca="1" si="17"/>
        <v>80</v>
      </c>
      <c r="P32" s="310">
        <f t="shared" ca="1" si="18"/>
        <v>2</v>
      </c>
      <c r="Q32" s="304">
        <f t="shared" ca="1" si="19"/>
        <v>845.5</v>
      </c>
      <c r="R32" s="306">
        <f t="shared" ca="1" si="20"/>
        <v>0.42431705670020448</v>
      </c>
      <c r="S32" s="307">
        <f t="shared" ca="1" si="21"/>
        <v>9.1425227448040047</v>
      </c>
      <c r="T32" s="304">
        <f t="shared" ca="1" si="1"/>
        <v>89.688148126527295</v>
      </c>
      <c r="U32" s="311">
        <f t="shared" ca="1" si="2"/>
        <v>15.574183480493184</v>
      </c>
      <c r="V32" s="306">
        <f t="shared" ca="1" si="3"/>
        <v>1.2246700291649435</v>
      </c>
      <c r="W32" s="304">
        <f t="shared" ca="1" si="4"/>
        <v>1.8157340669449966</v>
      </c>
      <c r="Y32" s="314" t="str">
        <f t="shared" ca="1" si="22"/>
        <v/>
      </c>
      <c r="Z32" s="315" t="str">
        <f t="shared" ca="1" si="23"/>
        <v/>
      </c>
      <c r="AA32" s="316" t="str">
        <f t="shared" ca="1" si="24"/>
        <v/>
      </c>
      <c r="AC32" s="310" t="e">
        <f t="shared" ca="1" si="25"/>
        <v>#N/A</v>
      </c>
      <c r="AD32" s="323" t="e">
        <f t="shared" ca="1" si="26"/>
        <v>#N/A</v>
      </c>
      <c r="AE32" s="324">
        <f t="shared" ca="1" si="5"/>
        <v>2.6940023033977605</v>
      </c>
      <c r="AG32" s="306">
        <f t="shared" ca="1" si="27"/>
        <v>82.635392220334154</v>
      </c>
      <c r="AH32" s="304">
        <f t="shared" ca="1" si="28"/>
        <v>92.296356277383921</v>
      </c>
    </row>
    <row r="33" spans="1:34" x14ac:dyDescent="0.2">
      <c r="A33" s="347">
        <f t="shared" ca="1" si="6"/>
        <v>0.01</v>
      </c>
      <c r="B33" s="304">
        <f t="shared" ca="1" si="7"/>
        <v>0.29000000000000009</v>
      </c>
      <c r="D33" s="306">
        <f t="shared" ca="1" si="8"/>
        <v>14.313407174864665</v>
      </c>
      <c r="E33" s="307">
        <f t="shared" ca="1" si="9"/>
        <v>81.179909578882942</v>
      </c>
      <c r="F33" s="304">
        <f t="shared" ca="1" si="10"/>
        <v>82.43210141800995</v>
      </c>
      <c r="G33" s="306">
        <f t="shared" ca="1" si="11"/>
        <v>3.8649429176675572</v>
      </c>
      <c r="H33" s="307">
        <f t="shared" ca="1" si="12"/>
        <v>21.920410387597705</v>
      </c>
      <c r="I33" s="304">
        <f t="shared" ca="1" si="13"/>
        <v>22.258530394379815</v>
      </c>
      <c r="J33" s="306">
        <f t="shared" ca="1" si="14"/>
        <v>0.51293223839039115</v>
      </c>
      <c r="K33" s="307">
        <f t="shared" ca="1" si="15"/>
        <v>2.9091474117947933</v>
      </c>
      <c r="L33" s="304">
        <f t="shared" ca="1" si="0"/>
        <v>2.9540206743915185</v>
      </c>
      <c r="M33" s="306">
        <f t="shared" ca="1" si="16"/>
        <v>1.3962634015954636</v>
      </c>
      <c r="N33" s="304">
        <f t="shared" ca="1" si="17"/>
        <v>80</v>
      </c>
      <c r="P33" s="310">
        <f t="shared" ca="1" si="18"/>
        <v>2</v>
      </c>
      <c r="Q33" s="304">
        <f t="shared" ca="1" si="19"/>
        <v>843.38888888888891</v>
      </c>
      <c r="R33" s="306">
        <f t="shared" ca="1" si="20"/>
        <v>0.42325758839383693</v>
      </c>
      <c r="S33" s="307">
        <f t="shared" ca="1" si="21"/>
        <v>9.1382901689200668</v>
      </c>
      <c r="T33" s="304">
        <f t="shared" ca="1" si="1"/>
        <v>89.646626557105861</v>
      </c>
      <c r="U33" s="311">
        <f t="shared" ca="1" si="2"/>
        <v>15.566973335629282</v>
      </c>
      <c r="V33" s="306">
        <f t="shared" ca="1" si="3"/>
        <v>1.2246436812712405</v>
      </c>
      <c r="W33" s="304">
        <f t="shared" ca="1" si="4"/>
        <v>1.9580371818700664</v>
      </c>
      <c r="Y33" s="314" t="str">
        <f t="shared" ca="1" si="22"/>
        <v/>
      </c>
      <c r="Z33" s="315" t="str">
        <f t="shared" ca="1" si="23"/>
        <v/>
      </c>
      <c r="AA33" s="316" t="str">
        <f t="shared" ca="1" si="24"/>
        <v/>
      </c>
      <c r="AC33" s="310" t="e">
        <f t="shared" ca="1" si="25"/>
        <v>#N/A</v>
      </c>
      <c r="AD33" s="323" t="e">
        <f t="shared" ca="1" si="26"/>
        <v>#N/A</v>
      </c>
      <c r="AE33" s="324">
        <f t="shared" ca="1" si="5"/>
        <v>2.9091474117947933</v>
      </c>
      <c r="AG33" s="306">
        <f t="shared" ca="1" si="27"/>
        <v>82.432101414233941</v>
      </c>
      <c r="AH33" s="304">
        <f t="shared" ca="1" si="28"/>
        <v>92.093065471283708</v>
      </c>
    </row>
    <row r="34" spans="1:34" x14ac:dyDescent="0.2">
      <c r="A34" s="347">
        <f t="shared" ca="1" si="6"/>
        <v>0.01</v>
      </c>
      <c r="B34" s="304">
        <f t="shared" ca="1" si="7"/>
        <v>0.3000000000000001</v>
      </c>
      <c r="D34" s="306">
        <f t="shared" ca="1" si="8"/>
        <v>14.277960786174445</v>
      </c>
      <c r="E34" s="307">
        <f t="shared" ca="1" si="9"/>
        <v>80.978873840631891</v>
      </c>
      <c r="F34" s="304">
        <f t="shared" ca="1" si="10"/>
        <v>82.227964663540774</v>
      </c>
      <c r="G34" s="306">
        <f t="shared" ca="1" si="11"/>
        <v>4.0077225255293012</v>
      </c>
      <c r="H34" s="307">
        <f t="shared" ca="1" si="12"/>
        <v>22.730199126004024</v>
      </c>
      <c r="I34" s="304">
        <f t="shared" ca="1" si="13"/>
        <v>23.080810041015223</v>
      </c>
      <c r="J34" s="306">
        <f t="shared" ca="1" si="14"/>
        <v>0.55229556560637549</v>
      </c>
      <c r="K34" s="307">
        <f t="shared" ca="1" si="15"/>
        <v>3.1324004593628021</v>
      </c>
      <c r="L34" s="304">
        <f t="shared" ca="1" si="0"/>
        <v>3.1807173765684933</v>
      </c>
      <c r="M34" s="306">
        <f t="shared" ca="1" si="16"/>
        <v>1.3962634015954636</v>
      </c>
      <c r="N34" s="304">
        <f t="shared" ca="1" si="17"/>
        <v>80</v>
      </c>
      <c r="P34" s="310">
        <f t="shared" ca="1" si="18"/>
        <v>2</v>
      </c>
      <c r="Q34" s="304">
        <f t="shared" ca="1" si="19"/>
        <v>841.27777777777771</v>
      </c>
      <c r="R34" s="306">
        <f t="shared" ca="1" si="20"/>
        <v>0.42219812008746938</v>
      </c>
      <c r="S34" s="307">
        <f t="shared" ca="1" si="21"/>
        <v>9.1340681877191923</v>
      </c>
      <c r="T34" s="304">
        <f t="shared" ca="1" si="1"/>
        <v>89.605208921525275</v>
      </c>
      <c r="U34" s="311">
        <f t="shared" ca="1" si="2"/>
        <v>15.559781238687439</v>
      </c>
      <c r="V34" s="306">
        <f t="shared" ca="1" si="3"/>
        <v>1.2246163410324045</v>
      </c>
      <c r="W34" s="304">
        <f t="shared" ca="1" si="4"/>
        <v>2.1053308691722936</v>
      </c>
      <c r="Y34" s="314" t="str">
        <f t="shared" ca="1" si="22"/>
        <v/>
      </c>
      <c r="Z34" s="315" t="str">
        <f t="shared" ca="1" si="23"/>
        <v/>
      </c>
      <c r="AA34" s="316" t="str">
        <f t="shared" ca="1" si="24"/>
        <v/>
      </c>
      <c r="AC34" s="310" t="e">
        <f t="shared" ca="1" si="25"/>
        <v>#N/A</v>
      </c>
      <c r="AD34" s="323" t="e">
        <f t="shared" ca="1" si="26"/>
        <v>#N/A</v>
      </c>
      <c r="AE34" s="324">
        <f t="shared" ca="1" si="5"/>
        <v>3.1324004593628021</v>
      </c>
      <c r="AG34" s="306">
        <f t="shared" ca="1" si="27"/>
        <v>82.227964659770862</v>
      </c>
      <c r="AH34" s="304">
        <f t="shared" ca="1" si="28"/>
        <v>91.888928716820615</v>
      </c>
    </row>
    <row r="35" spans="1:34" x14ac:dyDescent="0.2">
      <c r="A35" s="347">
        <f t="shared" ca="1" si="6"/>
        <v>0.01</v>
      </c>
      <c r="B35" s="304">
        <f t="shared" ca="1" si="7"/>
        <v>0.31000000000000011</v>
      </c>
      <c r="D35" s="306">
        <f t="shared" ca="1" si="8"/>
        <v>14.242368219897774</v>
      </c>
      <c r="E35" s="307">
        <f t="shared" ca="1" si="9"/>
        <v>80.77700907425978</v>
      </c>
      <c r="F35" s="304">
        <f t="shared" ca="1" si="10"/>
        <v>82.022986092279041</v>
      </c>
      <c r="G35" s="306">
        <f t="shared" ca="1" si="11"/>
        <v>4.1501462077282794</v>
      </c>
      <c r="H35" s="307">
        <f t="shared" ca="1" si="12"/>
        <v>23.537969216746621</v>
      </c>
      <c r="I35" s="304">
        <f t="shared" ca="1" si="13"/>
        <v>23.90103990193801</v>
      </c>
      <c r="J35" s="306">
        <f t="shared" ca="1" si="14"/>
        <v>0.59308490927266344</v>
      </c>
      <c r="K35" s="307">
        <f t="shared" ca="1" si="15"/>
        <v>3.3637413010765553</v>
      </c>
      <c r="L35" s="304">
        <f t="shared" ca="1" si="0"/>
        <v>3.4156266262832595</v>
      </c>
      <c r="M35" s="306">
        <f t="shared" ca="1" si="16"/>
        <v>1.3962634015954636</v>
      </c>
      <c r="N35" s="304">
        <f t="shared" ca="1" si="17"/>
        <v>80</v>
      </c>
      <c r="P35" s="310">
        <f t="shared" ca="1" si="18"/>
        <v>2</v>
      </c>
      <c r="Q35" s="304">
        <f t="shared" ca="1" si="19"/>
        <v>839.16666666666663</v>
      </c>
      <c r="R35" s="306">
        <f t="shared" ca="1" si="20"/>
        <v>0.42113865178110182</v>
      </c>
      <c r="S35" s="307">
        <f t="shared" ca="1" si="21"/>
        <v>9.129856801201381</v>
      </c>
      <c r="T35" s="304">
        <f t="shared" ca="1" si="1"/>
        <v>89.56389521978555</v>
      </c>
      <c r="U35" s="311">
        <f t="shared" ca="1" si="2"/>
        <v>15.552607189667661</v>
      </c>
      <c r="V35" s="306">
        <f t="shared" ca="1" si="3"/>
        <v>1.2245880109818421</v>
      </c>
      <c r="W35" s="304">
        <f t="shared" ca="1" si="4"/>
        <v>2.2575730487220649</v>
      </c>
      <c r="Y35" s="314" t="str">
        <f t="shared" ca="1" si="22"/>
        <v/>
      </c>
      <c r="Z35" s="315" t="str">
        <f t="shared" ca="1" si="23"/>
        <v/>
      </c>
      <c r="AA35" s="316" t="str">
        <f t="shared" ca="1" si="24"/>
        <v/>
      </c>
      <c r="AC35" s="310" t="e">
        <f t="shared" ca="1" si="25"/>
        <v>#N/A</v>
      </c>
      <c r="AD35" s="323" t="e">
        <f t="shared" ca="1" si="26"/>
        <v>#N/A</v>
      </c>
      <c r="AE35" s="324">
        <f t="shared" ca="1" si="5"/>
        <v>3.3637413010765553</v>
      </c>
      <c r="AG35" s="306">
        <f t="shared" ca="1" si="27"/>
        <v>82.022986088515154</v>
      </c>
      <c r="AH35" s="304">
        <f t="shared" ca="1" si="28"/>
        <v>91.683950145564921</v>
      </c>
    </row>
    <row r="36" spans="1:34" x14ac:dyDescent="0.2">
      <c r="A36" s="347">
        <f t="shared" ca="1" si="6"/>
        <v>0.01</v>
      </c>
      <c r="B36" s="304">
        <f t="shared" ca="1" si="7"/>
        <v>0.32000000000000012</v>
      </c>
      <c r="D36" s="306">
        <f t="shared" ca="1" si="8"/>
        <v>14.206630198347963</v>
      </c>
      <c r="E36" s="307">
        <f t="shared" ca="1" si="9"/>
        <v>80.574319376222149</v>
      </c>
      <c r="F36" s="304">
        <f t="shared" ca="1" si="10"/>
        <v>81.817169863874298</v>
      </c>
      <c r="G36" s="306">
        <f t="shared" ca="1" si="11"/>
        <v>4.2922125097117592</v>
      </c>
      <c r="H36" s="307">
        <f t="shared" ca="1" si="12"/>
        <v>24.343712410508843</v>
      </c>
      <c r="I36" s="304">
        <f t="shared" ca="1" si="13"/>
        <v>24.719211600576752</v>
      </c>
      <c r="J36" s="306">
        <f t="shared" ca="1" si="14"/>
        <v>0.63529670285986362</v>
      </c>
      <c r="K36" s="307">
        <f t="shared" ca="1" si="15"/>
        <v>3.6031497092128326</v>
      </c>
      <c r="L36" s="304">
        <f t="shared" ca="1" si="0"/>
        <v>3.6587278837958328</v>
      </c>
      <c r="M36" s="306">
        <f t="shared" ca="1" si="16"/>
        <v>1.3962634015954636</v>
      </c>
      <c r="N36" s="304">
        <f t="shared" ca="1" si="17"/>
        <v>80</v>
      </c>
      <c r="P36" s="310">
        <f t="shared" ca="1" si="18"/>
        <v>2</v>
      </c>
      <c r="Q36" s="304">
        <f t="shared" ca="1" si="19"/>
        <v>837.05555555555554</v>
      </c>
      <c r="R36" s="306">
        <f t="shared" ca="1" si="20"/>
        <v>0.42007918347473427</v>
      </c>
      <c r="S36" s="307">
        <f t="shared" ca="1" si="21"/>
        <v>9.125656009366633</v>
      </c>
      <c r="T36" s="304">
        <f t="shared" ca="1" si="1"/>
        <v>89.522685451886673</v>
      </c>
      <c r="U36" s="311">
        <f t="shared" ca="1" si="2"/>
        <v>15.545451188569944</v>
      </c>
      <c r="V36" s="306">
        <f t="shared" ca="1" si="3"/>
        <v>1.2245586936652613</v>
      </c>
      <c r="W36" s="304">
        <f t="shared" ca="1" si="4"/>
        <v>2.4147215105630466</v>
      </c>
      <c r="Y36" s="314" t="str">
        <f t="shared" ca="1" si="22"/>
        <v/>
      </c>
      <c r="Z36" s="315" t="str">
        <f t="shared" ca="1" si="23"/>
        <v/>
      </c>
      <c r="AA36" s="316" t="str">
        <f t="shared" ca="1" si="24"/>
        <v/>
      </c>
      <c r="AC36" s="310" t="e">
        <f t="shared" ca="1" si="25"/>
        <v>#N/A</v>
      </c>
      <c r="AD36" s="323" t="e">
        <f t="shared" ca="1" si="26"/>
        <v>#N/A</v>
      </c>
      <c r="AE36" s="324">
        <f t="shared" ca="1" si="5"/>
        <v>3.6031497092128326</v>
      </c>
      <c r="AG36" s="306">
        <f t="shared" ca="1" si="27"/>
        <v>81.817169860116451</v>
      </c>
      <c r="AH36" s="304">
        <f t="shared" ca="1" si="28"/>
        <v>91.478133917166218</v>
      </c>
    </row>
    <row r="37" spans="1:34" x14ac:dyDescent="0.2">
      <c r="A37" s="347">
        <f t="shared" ca="1" si="6"/>
        <v>0.01</v>
      </c>
      <c r="B37" s="304">
        <f t="shared" ca="1" si="7"/>
        <v>0.33000000000000013</v>
      </c>
      <c r="D37" s="306">
        <f t="shared" ca="1" si="8"/>
        <v>14.170747448655838</v>
      </c>
      <c r="E37" s="307">
        <f t="shared" ca="1" si="9"/>
        <v>80.370808870296173</v>
      </c>
      <c r="F37" s="304">
        <f t="shared" ca="1" si="10"/>
        <v>81.610520165719223</v>
      </c>
      <c r="G37" s="306">
        <f t="shared" ca="1" si="11"/>
        <v>4.4339199841983179</v>
      </c>
      <c r="H37" s="307">
        <f t="shared" ca="1" si="12"/>
        <v>25.147420499211805</v>
      </c>
      <c r="I37" s="304">
        <f t="shared" ca="1" si="13"/>
        <v>25.535316802233947</v>
      </c>
      <c r="J37" s="306">
        <f t="shared" ca="1" si="14"/>
        <v>0.678927365329414</v>
      </c>
      <c r="K37" s="307">
        <f t="shared" ca="1" si="15"/>
        <v>3.8506053737614359</v>
      </c>
      <c r="L37" s="304">
        <f t="shared" ca="1" si="0"/>
        <v>3.910000525809886</v>
      </c>
      <c r="M37" s="306">
        <f t="shared" ca="1" si="16"/>
        <v>1.3962634015954636</v>
      </c>
      <c r="N37" s="304">
        <f t="shared" ca="1" si="17"/>
        <v>80</v>
      </c>
      <c r="P37" s="310">
        <f t="shared" ca="1" si="18"/>
        <v>2</v>
      </c>
      <c r="Q37" s="304">
        <f t="shared" ca="1" si="19"/>
        <v>834.94444444444446</v>
      </c>
      <c r="R37" s="306">
        <f t="shared" ca="1" si="20"/>
        <v>0.41901971516836672</v>
      </c>
      <c r="S37" s="307">
        <f t="shared" ca="1" si="21"/>
        <v>9.1214658122149501</v>
      </c>
      <c r="T37" s="304">
        <f t="shared" ca="1" si="1"/>
        <v>89.481579617828672</v>
      </c>
      <c r="U37" s="311">
        <f t="shared" ca="1" si="2"/>
        <v>15.538313235394293</v>
      </c>
      <c r="V37" s="306">
        <f t="shared" ca="1" si="3"/>
        <v>1.2245283916405985</v>
      </c>
      <c r="W37" s="304">
        <f t="shared" ca="1" si="4"/>
        <v>2.5767339181341957</v>
      </c>
      <c r="Y37" s="314" t="str">
        <f t="shared" ca="1" si="22"/>
        <v>Sortie de rampe</v>
      </c>
      <c r="Z37" s="315" t="str">
        <f t="shared" ca="1" si="23"/>
        <v/>
      </c>
      <c r="AA37" s="316" t="str">
        <f t="shared" ca="1" si="24"/>
        <v/>
      </c>
      <c r="AC37" s="310" t="e">
        <f t="shared" ca="1" si="25"/>
        <v>#N/A</v>
      </c>
      <c r="AD37" s="323" t="e">
        <f t="shared" ca="1" si="26"/>
        <v>#N/A</v>
      </c>
      <c r="AE37" s="324">
        <f t="shared" ca="1" si="5"/>
        <v>3.8506053737614359</v>
      </c>
      <c r="AG37" s="306">
        <f t="shared" ca="1" si="27"/>
        <v>81.610520161967401</v>
      </c>
      <c r="AH37" s="304">
        <f t="shared" ca="1" si="28"/>
        <v>91.271484219017168</v>
      </c>
    </row>
    <row r="38" spans="1:34" x14ac:dyDescent="0.2">
      <c r="A38" s="347">
        <f t="shared" ca="1" si="6"/>
        <v>0.01</v>
      </c>
      <c r="B38" s="304">
        <f t="shared" ca="1" si="7"/>
        <v>0.34000000000000014</v>
      </c>
      <c r="D38" s="306">
        <f t="shared" ca="1" si="8"/>
        <v>14.134720702711055</v>
      </c>
      <c r="E38" s="307">
        <f t="shared" ca="1" si="9"/>
        <v>80.166481707247797</v>
      </c>
      <c r="F38" s="304">
        <f t="shared" ca="1" si="10"/>
        <v>81.403041212611612</v>
      </c>
      <c r="G38" s="306">
        <f t="shared" ca="1" si="11"/>
        <v>4.5752671912254286</v>
      </c>
      <c r="H38" s="307">
        <f t="shared" ca="1" si="12"/>
        <v>25.949085316284282</v>
      </c>
      <c r="I38" s="304">
        <f t="shared" ca="1" si="13"/>
        <v>26.349347214360062</v>
      </c>
      <c r="J38" s="306">
        <f t="shared" ca="1" si="14"/>
        <v>0.72397330120653269</v>
      </c>
      <c r="K38" s="307">
        <f t="shared" ca="1" si="15"/>
        <v>4.1060879028389161</v>
      </c>
      <c r="L38" s="304">
        <f t="shared" ca="1" si="0"/>
        <v>4.1694238458928554</v>
      </c>
      <c r="M38" s="306">
        <f t="shared" ca="1" si="16"/>
        <v>1.3962634015954636</v>
      </c>
      <c r="N38" s="304">
        <f t="shared" ca="1" si="17"/>
        <v>80</v>
      </c>
      <c r="P38" s="310">
        <f t="shared" ca="1" si="18"/>
        <v>2</v>
      </c>
      <c r="Q38" s="304">
        <f t="shared" ca="1" si="19"/>
        <v>832.83333333333326</v>
      </c>
      <c r="R38" s="306">
        <f t="shared" ca="1" si="20"/>
        <v>0.41796024686199912</v>
      </c>
      <c r="S38" s="307">
        <f t="shared" ca="1" si="21"/>
        <v>9.1172862097463305</v>
      </c>
      <c r="T38" s="304">
        <f t="shared" ca="1" si="1"/>
        <v>89.440577717611504</v>
      </c>
      <c r="U38" s="311">
        <f t="shared" ca="1" si="2"/>
        <v>0</v>
      </c>
      <c r="V38" s="306">
        <f t="shared" ca="1" si="3"/>
        <v>1.2244971074779476</v>
      </c>
      <c r="W38" s="304">
        <f t="shared" ca="1" si="4"/>
        <v>2.7435678114970199</v>
      </c>
      <c r="Y38" s="314" t="str">
        <f t="shared" ca="1" si="22"/>
        <v/>
      </c>
      <c r="Z38" s="315" t="str">
        <f t="shared" ca="1" si="23"/>
        <v/>
      </c>
      <c r="AA38" s="316" t="str">
        <f t="shared" ca="1" si="24"/>
        <v/>
      </c>
      <c r="AC38" s="310" t="e">
        <f t="shared" ca="1" si="25"/>
        <v>#N/A</v>
      </c>
      <c r="AD38" s="323" t="e">
        <f t="shared" ca="1" si="26"/>
        <v>#N/A</v>
      </c>
      <c r="AE38" s="324">
        <f t="shared" ca="1" si="5"/>
        <v>4.1060879028389161</v>
      </c>
      <c r="AG38" s="306">
        <f t="shared" ca="1" si="27"/>
        <v>81.403041208865787</v>
      </c>
      <c r="AH38" s="304">
        <f t="shared" ca="1" si="28"/>
        <v>91.064005265915554</v>
      </c>
    </row>
    <row r="39" spans="1:34" x14ac:dyDescent="0.2">
      <c r="A39" s="347">
        <f t="shared" ca="1" si="6"/>
        <v>0.01</v>
      </c>
      <c r="B39" s="304">
        <f t="shared" ca="1" si="7"/>
        <v>0.35000000000000014</v>
      </c>
      <c r="D39" s="306">
        <f t="shared" ca="1" si="8"/>
        <v>15.776926961348044</v>
      </c>
      <c r="E39" s="307">
        <f t="shared" ca="1" si="9"/>
        <v>79.665399045329593</v>
      </c>
      <c r="F39" s="304">
        <f t="shared" ca="1" si="10"/>
        <v>81.21260511395576</v>
      </c>
      <c r="G39" s="306">
        <f t="shared" ca="1" si="11"/>
        <v>4.7330364608389086</v>
      </c>
      <c r="H39" s="307">
        <f t="shared" ca="1" si="12"/>
        <v>26.74573930673758</v>
      </c>
      <c r="I39" s="304">
        <f t="shared" ca="1" si="13"/>
        <v>27.161299770143511</v>
      </c>
      <c r="J39" s="306">
        <f t="shared" ca="1" si="14"/>
        <v>0.77051481946685441</v>
      </c>
      <c r="K39" s="307">
        <f t="shared" ca="1" si="15"/>
        <v>4.3695620259540258</v>
      </c>
      <c r="L39" s="304">
        <f t="shared" ca="1" si="0"/>
        <v>4.43697705489644</v>
      </c>
      <c r="M39" s="306">
        <f t="shared" ca="1" si="16"/>
        <v>1.3956455330779898</v>
      </c>
      <c r="N39" s="304">
        <f t="shared" ca="1" si="17"/>
        <v>79.96459874165474</v>
      </c>
      <c r="P39" s="310">
        <f t="shared" ca="1" si="18"/>
        <v>2</v>
      </c>
      <c r="Q39" s="304">
        <f t="shared" ca="1" si="19"/>
        <v>830.72222222222217</v>
      </c>
      <c r="R39" s="306">
        <f t="shared" ca="1" si="20"/>
        <v>0.41690077855563162</v>
      </c>
      <c r="S39" s="307">
        <f t="shared" ca="1" si="21"/>
        <v>9.1131172019607742</v>
      </c>
      <c r="T39" s="304">
        <f t="shared" ca="1" si="1"/>
        <v>89.399679751235198</v>
      </c>
      <c r="U39" s="311">
        <f t="shared" ca="1" si="2"/>
        <v>0</v>
      </c>
      <c r="V39" s="306">
        <f t="shared" ca="1" si="3"/>
        <v>1.2244648455713443</v>
      </c>
      <c r="W39" s="304">
        <f t="shared" ca="1" si="4"/>
        <v>2.9151817275170142</v>
      </c>
      <c r="Y39" s="314" t="str">
        <f t="shared" ca="1" si="22"/>
        <v/>
      </c>
      <c r="Z39" s="315" t="str">
        <f t="shared" ca="1" si="23"/>
        <v/>
      </c>
      <c r="AA39" s="316" t="str">
        <f t="shared" ca="1" si="24"/>
        <v/>
      </c>
      <c r="AC39" s="310" t="e">
        <f t="shared" ca="1" si="25"/>
        <v>#N/A</v>
      </c>
      <c r="AD39" s="323" t="e">
        <f t="shared" ca="1" si="26"/>
        <v>#N/A</v>
      </c>
      <c r="AE39" s="324">
        <f t="shared" ca="1" si="5"/>
        <v>4.3695620259540258</v>
      </c>
      <c r="AG39" s="306">
        <f t="shared" ca="1" si="27"/>
        <v>81.194737242674293</v>
      </c>
      <c r="AH39" s="304">
        <f t="shared" ca="1" si="28"/>
        <v>90.855701299724061</v>
      </c>
    </row>
    <row r="40" spans="1:34" x14ac:dyDescent="0.2">
      <c r="A40" s="347">
        <f t="shared" ca="1" si="6"/>
        <v>0.01</v>
      </c>
      <c r="B40" s="304">
        <f t="shared" ca="1" si="7"/>
        <v>0.36000000000000015</v>
      </c>
      <c r="D40" s="306">
        <f t="shared" ca="1" si="8"/>
        <v>15.79576659057139</v>
      </c>
      <c r="E40" s="307">
        <f t="shared" ca="1" si="9"/>
        <v>79.449708619826865</v>
      </c>
      <c r="F40" s="304">
        <f t="shared" ca="1" si="10"/>
        <v>81.004706295123384</v>
      </c>
      <c r="G40" s="306">
        <f t="shared" ca="1" si="11"/>
        <v>4.8909941267446229</v>
      </c>
      <c r="H40" s="307">
        <f t="shared" ca="1" si="12"/>
        <v>27.540236392935849</v>
      </c>
      <c r="I40" s="304">
        <f t="shared" ca="1" si="13"/>
        <v>27.971171661670496</v>
      </c>
      <c r="J40" s="306">
        <f t="shared" ca="1" si="14"/>
        <v>0.81863497240477212</v>
      </c>
      <c r="K40" s="307">
        <f t="shared" ca="1" si="15"/>
        <v>4.6409919044523926</v>
      </c>
      <c r="L40" s="304">
        <f t="shared" ca="1" si="0"/>
        <v>4.7126392897437857</v>
      </c>
      <c r="M40" s="306">
        <f t="shared" ca="1" si="16"/>
        <v>1.3950343832734693</v>
      </c>
      <c r="N40" s="304">
        <f t="shared" ca="1" si="17"/>
        <v>79.929582437205468</v>
      </c>
      <c r="P40" s="310">
        <f t="shared" ca="1" si="18"/>
        <v>2</v>
      </c>
      <c r="Q40" s="304">
        <f t="shared" ca="1" si="19"/>
        <v>828.61111111111109</v>
      </c>
      <c r="R40" s="306">
        <f t="shared" ca="1" si="20"/>
        <v>0.41584131024926407</v>
      </c>
      <c r="S40" s="307">
        <f t="shared" ca="1" si="21"/>
        <v>9.1089587888582813</v>
      </c>
      <c r="T40" s="304">
        <f t="shared" ca="1" si="1"/>
        <v>89.358885718699739</v>
      </c>
      <c r="U40" s="311">
        <f t="shared" ca="1" si="2"/>
        <v>0</v>
      </c>
      <c r="V40" s="306">
        <f t="shared" ca="1" si="3"/>
        <v>1.2244316103862842</v>
      </c>
      <c r="W40" s="304">
        <f t="shared" ca="1" si="4"/>
        <v>3.0915342677158084</v>
      </c>
      <c r="Y40" s="314" t="str">
        <f t="shared" ca="1" si="22"/>
        <v/>
      </c>
      <c r="Z40" s="315" t="str">
        <f t="shared" ca="1" si="23"/>
        <v/>
      </c>
      <c r="AA40" s="316" t="str">
        <f t="shared" ca="1" si="24"/>
        <v/>
      </c>
      <c r="AC40" s="310" t="e">
        <f t="shared" ca="1" si="25"/>
        <v>#N/A</v>
      </c>
      <c r="AD40" s="323" t="e">
        <f t="shared" ca="1" si="26"/>
        <v>#N/A</v>
      </c>
      <c r="AE40" s="324">
        <f t="shared" ca="1" si="5"/>
        <v>4.6409919044523926</v>
      </c>
      <c r="AG40" s="306">
        <f t="shared" ca="1" si="27"/>
        <v>80.986666785372464</v>
      </c>
      <c r="AH40" s="304">
        <f t="shared" ca="1" si="28"/>
        <v>90.646576466407197</v>
      </c>
    </row>
    <row r="41" spans="1:34" x14ac:dyDescent="0.2">
      <c r="A41" s="347">
        <f t="shared" ca="1" si="6"/>
        <v>0.01</v>
      </c>
      <c r="B41" s="304">
        <f t="shared" ca="1" si="7"/>
        <v>0.37000000000000016</v>
      </c>
      <c r="D41" s="306">
        <f t="shared" ca="1" si="8"/>
        <v>15.81360464900775</v>
      </c>
      <c r="E41" s="307">
        <f t="shared" ca="1" si="9"/>
        <v>79.233331268110192</v>
      </c>
      <c r="F41" s="304">
        <f t="shared" ca="1" si="10"/>
        <v>80.795983042705828</v>
      </c>
      <c r="G41" s="306">
        <f t="shared" ca="1" si="11"/>
        <v>5.0491301732347003</v>
      </c>
      <c r="H41" s="307">
        <f t="shared" ca="1" si="12"/>
        <v>28.332569705616951</v>
      </c>
      <c r="I41" s="304">
        <f t="shared" ca="1" si="13"/>
        <v>28.77895449160571</v>
      </c>
      <c r="J41" s="306">
        <f t="shared" ca="1" si="14"/>
        <v>0.86833559390466875</v>
      </c>
      <c r="K41" s="307">
        <f t="shared" ca="1" si="15"/>
        <v>4.9203559349451567</v>
      </c>
      <c r="L41" s="304">
        <f t="shared" ca="1" si="0"/>
        <v>4.9963896195344697</v>
      </c>
      <c r="M41" s="306">
        <f t="shared" ca="1" si="16"/>
        <v>1.3944383362776409</v>
      </c>
      <c r="N41" s="304">
        <f t="shared" ca="1" si="17"/>
        <v>79.895431459953059</v>
      </c>
      <c r="P41" s="310">
        <f t="shared" ca="1" si="18"/>
        <v>2</v>
      </c>
      <c r="Q41" s="304">
        <f t="shared" ca="1" si="19"/>
        <v>826.5</v>
      </c>
      <c r="R41" s="306">
        <f t="shared" ca="1" si="20"/>
        <v>0.41478184194289652</v>
      </c>
      <c r="S41" s="307">
        <f t="shared" ca="1" si="21"/>
        <v>9.1048109704388516</v>
      </c>
      <c r="T41" s="304">
        <f t="shared" ca="1" si="1"/>
        <v>89.318195620005142</v>
      </c>
      <c r="U41" s="311">
        <f t="shared" ca="1" si="2"/>
        <v>0</v>
      </c>
      <c r="V41" s="306">
        <f t="shared" ca="1" si="3"/>
        <v>1.2243974046471504</v>
      </c>
      <c r="W41" s="304">
        <f t="shared" ca="1" si="4"/>
        <v>3.2725827726541707</v>
      </c>
      <c r="Y41" s="314" t="str">
        <f t="shared" ca="1" si="22"/>
        <v/>
      </c>
      <c r="Z41" s="315" t="str">
        <f t="shared" ca="1" si="23"/>
        <v/>
      </c>
      <c r="AA41" s="316" t="str">
        <f t="shared" ca="1" si="24"/>
        <v/>
      </c>
      <c r="AC41" s="310" t="e">
        <f t="shared" ca="1" si="25"/>
        <v>#N/A</v>
      </c>
      <c r="AD41" s="323" t="e">
        <f t="shared" ca="1" si="26"/>
        <v>#N/A</v>
      </c>
      <c r="AE41" s="324">
        <f t="shared" ca="1" si="5"/>
        <v>4.9203559349451567</v>
      </c>
      <c r="AG41" s="306">
        <f t="shared" ca="1" si="27"/>
        <v>80.777771775670047</v>
      </c>
      <c r="AH41" s="304">
        <f t="shared" ca="1" si="28"/>
        <v>90.43663491814327</v>
      </c>
    </row>
    <row r="42" spans="1:34" x14ac:dyDescent="0.2">
      <c r="A42" s="347">
        <f t="shared" ca="1" si="6"/>
        <v>0.01</v>
      </c>
      <c r="B42" s="304">
        <f t="shared" ca="1" si="7"/>
        <v>0.38000000000000017</v>
      </c>
      <c r="D42" s="306">
        <f t="shared" ca="1" si="8"/>
        <v>15.829700070911342</v>
      </c>
      <c r="E42" s="307">
        <f t="shared" ca="1" si="9"/>
        <v>79.016404804449323</v>
      </c>
      <c r="F42" s="304">
        <f t="shared" ca="1" si="10"/>
        <v>80.586423376122184</v>
      </c>
      <c r="G42" s="306">
        <f t="shared" ca="1" si="11"/>
        <v>5.207427173943814</v>
      </c>
      <c r="H42" s="307">
        <f t="shared" ca="1" si="12"/>
        <v>29.122733753661443</v>
      </c>
      <c r="I42" s="304">
        <f t="shared" ca="1" si="13"/>
        <v>29.584639917676537</v>
      </c>
      <c r="J42" s="306">
        <f t="shared" ca="1" si="14"/>
        <v>0.91961838064056134</v>
      </c>
      <c r="K42" s="307">
        <f t="shared" ca="1" si="15"/>
        <v>5.2076324522415485</v>
      </c>
      <c r="L42" s="304">
        <f t="shared" ca="1" si="0"/>
        <v>5.2882070424342587</v>
      </c>
      <c r="M42" s="306">
        <f t="shared" ca="1" si="16"/>
        <v>1.3938565756855257</v>
      </c>
      <c r="N42" s="304">
        <f t="shared" ca="1" si="17"/>
        <v>79.862099033337827</v>
      </c>
      <c r="P42" s="310">
        <f t="shared" ca="1" si="18"/>
        <v>2</v>
      </c>
      <c r="Q42" s="304">
        <f t="shared" ca="1" si="19"/>
        <v>824.38888888888891</v>
      </c>
      <c r="R42" s="306">
        <f t="shared" ca="1" si="20"/>
        <v>0.41372237363652897</v>
      </c>
      <c r="S42" s="307">
        <f t="shared" ca="1" si="21"/>
        <v>9.100673746702487</v>
      </c>
      <c r="T42" s="304">
        <f t="shared" ca="1" si="1"/>
        <v>89.277609455151406</v>
      </c>
      <c r="U42" s="311">
        <f t="shared" ca="1" si="2"/>
        <v>0</v>
      </c>
      <c r="V42" s="306">
        <f t="shared" ca="1" si="3"/>
        <v>1.2243622310879045</v>
      </c>
      <c r="W42" s="304">
        <f t="shared" ca="1" si="4"/>
        <v>3.4582844683740603</v>
      </c>
      <c r="Y42" s="314" t="str">
        <f t="shared" ca="1" si="22"/>
        <v/>
      </c>
      <c r="Z42" s="315" t="str">
        <f t="shared" ca="1" si="23"/>
        <v/>
      </c>
      <c r="AA42" s="316" t="str">
        <f t="shared" ca="1" si="24"/>
        <v/>
      </c>
      <c r="AC42" s="310" t="e">
        <f t="shared" ca="1" si="25"/>
        <v>#N/A</v>
      </c>
      <c r="AD42" s="323" t="e">
        <f t="shared" ca="1" si="26"/>
        <v>#N/A</v>
      </c>
      <c r="AE42" s="324">
        <f t="shared" ca="1" si="5"/>
        <v>5.2076324522415485</v>
      </c>
      <c r="AG42" s="306">
        <f t="shared" ca="1" si="27"/>
        <v>80.568041967852309</v>
      </c>
      <c r="AH42" s="304">
        <f t="shared" ca="1" si="28"/>
        <v>90.22588095895162</v>
      </c>
    </row>
    <row r="43" spans="1:34" x14ac:dyDescent="0.2">
      <c r="A43" s="347">
        <f t="shared" ca="1" si="6"/>
        <v>0.01</v>
      </c>
      <c r="B43" s="304">
        <f t="shared" ca="1" si="7"/>
        <v>0.39000000000000018</v>
      </c>
      <c r="D43" s="306">
        <f t="shared" ca="1" si="8"/>
        <v>15.844134378074967</v>
      </c>
      <c r="E43" s="307">
        <f t="shared" ca="1" si="9"/>
        <v>78.798921764421763</v>
      </c>
      <c r="F43" s="304">
        <f t="shared" ca="1" si="10"/>
        <v>80.376032904255482</v>
      </c>
      <c r="G43" s="306">
        <f t="shared" ca="1" si="11"/>
        <v>5.3658685177245635</v>
      </c>
      <c r="H43" s="307">
        <f t="shared" ca="1" si="12"/>
        <v>29.91072297130566</v>
      </c>
      <c r="I43" s="304">
        <f t="shared" ca="1" si="13"/>
        <v>30.388219651958877</v>
      </c>
      <c r="J43" s="306">
        <f t="shared" ca="1" si="14"/>
        <v>0.97248485909890325</v>
      </c>
      <c r="K43" s="307">
        <f t="shared" ca="1" si="15"/>
        <v>5.5027997358663843</v>
      </c>
      <c r="L43" s="304">
        <f t="shared" ca="1" si="0"/>
        <v>5.5880704840067796</v>
      </c>
      <c r="M43" s="306">
        <f t="shared" ca="1" si="16"/>
        <v>1.3932883502225741</v>
      </c>
      <c r="N43" s="304">
        <f t="shared" ca="1" si="17"/>
        <v>79.829542112498828</v>
      </c>
      <c r="P43" s="310">
        <f t="shared" ca="1" si="18"/>
        <v>2</v>
      </c>
      <c r="Q43" s="304">
        <f t="shared" ca="1" si="19"/>
        <v>822.27777777777771</v>
      </c>
      <c r="R43" s="306">
        <f t="shared" ca="1" si="20"/>
        <v>0.41266290533016137</v>
      </c>
      <c r="S43" s="307">
        <f t="shared" ca="1" si="21"/>
        <v>9.0965471176491857</v>
      </c>
      <c r="T43" s="304">
        <f t="shared" ca="1" si="1"/>
        <v>89.237127224138518</v>
      </c>
      <c r="U43" s="311">
        <f t="shared" ca="1" si="2"/>
        <v>0</v>
      </c>
      <c r="V43" s="306">
        <f t="shared" ca="1" si="3"/>
        <v>1.2243260924512704</v>
      </c>
      <c r="W43" s="304">
        <f t="shared" ca="1" si="4"/>
        <v>3.6485964698195734</v>
      </c>
      <c r="Y43" s="314" t="str">
        <f t="shared" ca="1" si="22"/>
        <v/>
      </c>
      <c r="Z43" s="315" t="str">
        <f t="shared" ca="1" si="23"/>
        <v/>
      </c>
      <c r="AA43" s="316" t="str">
        <f t="shared" ca="1" si="24"/>
        <v/>
      </c>
      <c r="AC43" s="310" t="e">
        <f t="shared" ca="1" si="25"/>
        <v>#N/A</v>
      </c>
      <c r="AD43" s="323" t="e">
        <f t="shared" ca="1" si="26"/>
        <v>#N/A</v>
      </c>
      <c r="AE43" s="324">
        <f t="shared" ca="1" si="5"/>
        <v>5.5027997358663843</v>
      </c>
      <c r="AG43" s="306">
        <f t="shared" ca="1" si="27"/>
        <v>80.357482840560664</v>
      </c>
      <c r="AH43" s="304">
        <f t="shared" ca="1" si="28"/>
        <v>90.014318918958196</v>
      </c>
    </row>
    <row r="44" spans="1:34" x14ac:dyDescent="0.2">
      <c r="A44" s="347">
        <f t="shared" ca="1" si="6"/>
        <v>0.01</v>
      </c>
      <c r="B44" s="304">
        <f t="shared" ca="1" si="7"/>
        <v>0.40000000000000019</v>
      </c>
      <c r="D44" s="306">
        <f t="shared" ca="1" si="8"/>
        <v>15.85698269850155</v>
      </c>
      <c r="E44" s="307">
        <f t="shared" ca="1" si="9"/>
        <v>78.580875603637509</v>
      </c>
      <c r="F44" s="304">
        <f t="shared" ca="1" si="10"/>
        <v>80.16481716398367</v>
      </c>
      <c r="G44" s="306">
        <f t="shared" ca="1" si="11"/>
        <v>5.5244383447095791</v>
      </c>
      <c r="H44" s="307">
        <f t="shared" ca="1" si="12"/>
        <v>30.696531727342034</v>
      </c>
      <c r="I44" s="304">
        <f t="shared" ca="1" si="13"/>
        <v>31.189685460296225</v>
      </c>
      <c r="J44" s="306">
        <f t="shared" ca="1" si="14"/>
        <v>1.026936393411074</v>
      </c>
      <c r="K44" s="307">
        <f t="shared" ca="1" si="15"/>
        <v>5.8058360093596226</v>
      </c>
      <c r="L44" s="304">
        <f t="shared" ca="1" si="0"/>
        <v>5.8959587959626223</v>
      </c>
      <c r="M44" s="306">
        <f t="shared" ca="1" si="16"/>
        <v>1.3927329669381141</v>
      </c>
      <c r="N44" s="304">
        <f t="shared" ca="1" si="17"/>
        <v>79.797720994287161</v>
      </c>
      <c r="P44" s="310">
        <f t="shared" ca="1" si="18"/>
        <v>2</v>
      </c>
      <c r="Q44" s="304">
        <f t="shared" ca="1" si="19"/>
        <v>820.16666666666663</v>
      </c>
      <c r="R44" s="306">
        <f t="shared" ca="1" si="20"/>
        <v>0.41160343702379387</v>
      </c>
      <c r="S44" s="307">
        <f t="shared" ca="1" si="21"/>
        <v>9.0924310832789477</v>
      </c>
      <c r="T44" s="304">
        <f t="shared" ca="1" si="1"/>
        <v>89.196748926966478</v>
      </c>
      <c r="U44" s="311">
        <f t="shared" ca="1" si="2"/>
        <v>0</v>
      </c>
      <c r="V44" s="306">
        <f t="shared" ca="1" si="3"/>
        <v>1.2242889914887944</v>
      </c>
      <c r="W44" s="304">
        <f t="shared" ca="1" si="4"/>
        <v>3.8434757842566198</v>
      </c>
      <c r="Y44" s="314" t="str">
        <f t="shared" ca="1" si="22"/>
        <v/>
      </c>
      <c r="Z44" s="315" t="str">
        <f t="shared" ca="1" si="23"/>
        <v/>
      </c>
      <c r="AA44" s="316" t="str">
        <f t="shared" ca="1" si="24"/>
        <v/>
      </c>
      <c r="AC44" s="310" t="e">
        <f t="shared" ca="1" si="25"/>
        <v>#N/A</v>
      </c>
      <c r="AD44" s="323" t="e">
        <f t="shared" ca="1" si="26"/>
        <v>#N/A</v>
      </c>
      <c r="AE44" s="324">
        <f t="shared" ca="1" si="5"/>
        <v>5.8058360093596226</v>
      </c>
      <c r="AG44" s="306">
        <f t="shared" ca="1" si="27"/>
        <v>80.146099809898843</v>
      </c>
      <c r="AH44" s="304">
        <f t="shared" ca="1" si="28"/>
        <v>89.801953154028325</v>
      </c>
    </row>
    <row r="45" spans="1:34" x14ac:dyDescent="0.2">
      <c r="A45" s="347">
        <f t="shared" ca="1" si="6"/>
        <v>0.01</v>
      </c>
      <c r="B45" s="304">
        <f t="shared" ca="1" si="7"/>
        <v>0.4100000000000002</v>
      </c>
      <c r="D45" s="306">
        <f t="shared" ca="1" si="8"/>
        <v>15.868314432477611</v>
      </c>
      <c r="E45" s="307">
        <f t="shared" ca="1" si="9"/>
        <v>78.36226060681031</v>
      </c>
      <c r="F45" s="304">
        <f t="shared" ca="1" si="10"/>
        <v>79.95278162976966</v>
      </c>
      <c r="G45" s="306">
        <f t="shared" ca="1" si="11"/>
        <v>5.6831214890343551</v>
      </c>
      <c r="H45" s="307">
        <f t="shared" ca="1" si="12"/>
        <v>31.480154333410137</v>
      </c>
      <c r="I45" s="304">
        <f t="shared" ca="1" si="13"/>
        <v>31.989029161799284</v>
      </c>
      <c r="J45" s="306">
        <f t="shared" ca="1" si="14"/>
        <v>1.0829741925797938</v>
      </c>
      <c r="K45" s="307">
        <f t="shared" ca="1" si="15"/>
        <v>6.1167194396633837</v>
      </c>
      <c r="L45" s="304">
        <f t="shared" ca="1" si="0"/>
        <v>6.2118507552379105</v>
      </c>
      <c r="M45" s="306">
        <f t="shared" ca="1" si="16"/>
        <v>1.392189785269504</v>
      </c>
      <c r="N45" s="304">
        <f t="shared" ca="1" si="17"/>
        <v>79.766598977166922</v>
      </c>
      <c r="P45" s="310">
        <f t="shared" ca="1" si="18"/>
        <v>2</v>
      </c>
      <c r="Q45" s="304">
        <f t="shared" ca="1" si="19"/>
        <v>818.05555555555554</v>
      </c>
      <c r="R45" s="306">
        <f t="shared" ca="1" si="20"/>
        <v>0.41054396871742632</v>
      </c>
      <c r="S45" s="307">
        <f t="shared" ca="1" si="21"/>
        <v>9.088325643591773</v>
      </c>
      <c r="T45" s="304">
        <f t="shared" ca="1" si="1"/>
        <v>89.1564745636353</v>
      </c>
      <c r="U45" s="311">
        <f t="shared" ca="1" si="2"/>
        <v>0</v>
      </c>
      <c r="V45" s="306">
        <f t="shared" ca="1" si="3"/>
        <v>1.2242509309608991</v>
      </c>
      <c r="W45" s="304">
        <f t="shared" ca="1" si="4"/>
        <v>4.0428793146820015</v>
      </c>
      <c r="Y45" s="314" t="str">
        <f t="shared" ca="1" si="22"/>
        <v/>
      </c>
      <c r="Z45" s="315" t="str">
        <f t="shared" ca="1" si="23"/>
        <v/>
      </c>
      <c r="AA45" s="316" t="str">
        <f t="shared" ca="1" si="24"/>
        <v/>
      </c>
      <c r="AC45" s="310" t="e">
        <f t="shared" ca="1" si="25"/>
        <v>#N/A</v>
      </c>
      <c r="AD45" s="323" t="e">
        <f t="shared" ca="1" si="26"/>
        <v>#N/A</v>
      </c>
      <c r="AE45" s="324">
        <f t="shared" ca="1" si="5"/>
        <v>6.1167194396633837</v>
      </c>
      <c r="AG45" s="306">
        <f t="shared" ca="1" si="27"/>
        <v>79.933898238042929</v>
      </c>
      <c r="AH45" s="304">
        <f t="shared" ca="1" si="28"/>
        <v>89.588788045398019</v>
      </c>
    </row>
    <row r="46" spans="1:34" x14ac:dyDescent="0.2">
      <c r="A46" s="347">
        <f t="shared" ca="1" si="6"/>
        <v>0.01</v>
      </c>
      <c r="B46" s="304">
        <f t="shared" ca="1" si="7"/>
        <v>0.42000000000000021</v>
      </c>
      <c r="D46" s="306">
        <f t="shared" ca="1" si="8"/>
        <v>15.878193833658406</v>
      </c>
      <c r="E46" s="307">
        <f t="shared" ca="1" si="9"/>
        <v>78.143071808130415</v>
      </c>
      <c r="F46" s="304">
        <f t="shared" ca="1" si="10"/>
        <v>79.739931722003959</v>
      </c>
      <c r="G46" s="306">
        <f t="shared" ca="1" si="11"/>
        <v>5.8419034273709389</v>
      </c>
      <c r="H46" s="307">
        <f t="shared" ca="1" si="12"/>
        <v>32.261585051491444</v>
      </c>
      <c r="I46" s="304">
        <f t="shared" ca="1" si="13"/>
        <v>32.786242628415728</v>
      </c>
      <c r="J46" s="306">
        <f t="shared" ca="1" si="14"/>
        <v>1.1405993171618203</v>
      </c>
      <c r="K46" s="307">
        <f t="shared" ca="1" si="15"/>
        <v>6.4354281365878911</v>
      </c>
      <c r="L46" s="304">
        <f t="shared" ca="1" si="0"/>
        <v>6.5357250633343744</v>
      </c>
      <c r="M46" s="306">
        <f t="shared" ca="1" si="16"/>
        <v>1.3916582118462599</v>
      </c>
      <c r="N46" s="304">
        <f t="shared" ca="1" si="17"/>
        <v>79.736142063513725</v>
      </c>
      <c r="P46" s="310">
        <f t="shared" ca="1" si="18"/>
        <v>2</v>
      </c>
      <c r="Q46" s="304">
        <f t="shared" ca="1" si="19"/>
        <v>815.94444444444434</v>
      </c>
      <c r="R46" s="306">
        <f t="shared" ca="1" si="20"/>
        <v>0.40948450041105872</v>
      </c>
      <c r="S46" s="307">
        <f t="shared" ca="1" si="21"/>
        <v>9.0842307985876616</v>
      </c>
      <c r="T46" s="304">
        <f t="shared" ca="1" si="1"/>
        <v>89.116304134144968</v>
      </c>
      <c r="U46" s="311">
        <f t="shared" ca="1" si="2"/>
        <v>0</v>
      </c>
      <c r="V46" s="306">
        <f t="shared" ca="1" si="3"/>
        <v>1.2242119136369258</v>
      </c>
      <c r="W46" s="304">
        <f t="shared" ca="1" si="4"/>
        <v>4.2467638632227374</v>
      </c>
      <c r="Y46" s="314" t="str">
        <f t="shared" ca="1" si="22"/>
        <v/>
      </c>
      <c r="Z46" s="315" t="str">
        <f t="shared" ca="1" si="23"/>
        <v/>
      </c>
      <c r="AA46" s="316" t="str">
        <f t="shared" ca="1" si="24"/>
        <v/>
      </c>
      <c r="AC46" s="310" t="e">
        <f t="shared" ca="1" si="25"/>
        <v>#N/A</v>
      </c>
      <c r="AD46" s="323" t="e">
        <f t="shared" ca="1" si="26"/>
        <v>#N/A</v>
      </c>
      <c r="AE46" s="324">
        <f t="shared" ca="1" si="5"/>
        <v>6.4354281365878911</v>
      </c>
      <c r="AG46" s="306">
        <f t="shared" ca="1" si="27"/>
        <v>79.720883440726851</v>
      </c>
      <c r="AH46" s="304">
        <f t="shared" ca="1" si="28"/>
        <v>89.374827999305111</v>
      </c>
    </row>
    <row r="47" spans="1:34" x14ac:dyDescent="0.2">
      <c r="A47" s="347">
        <f t="shared" ca="1" si="6"/>
        <v>0.01</v>
      </c>
      <c r="B47" s="304">
        <f t="shared" ca="1" si="7"/>
        <v>0.43000000000000022</v>
      </c>
      <c r="D47" s="306">
        <f t="shared" ca="1" si="8"/>
        <v>15.886680517902233</v>
      </c>
      <c r="E47" s="307">
        <f t="shared" ca="1" si="9"/>
        <v>77.923304921274777</v>
      </c>
      <c r="F47" s="304">
        <f t="shared" ca="1" si="10"/>
        <v>79.526272814283587</v>
      </c>
      <c r="G47" s="306">
        <f t="shared" ca="1" si="11"/>
        <v>6.0007702325499617</v>
      </c>
      <c r="H47" s="307">
        <f t="shared" ca="1" si="12"/>
        <v>33.040818100704193</v>
      </c>
      <c r="I47" s="304">
        <f t="shared" ca="1" si="13"/>
        <v>33.581317784561101</v>
      </c>
      <c r="J47" s="306">
        <f t="shared" ca="1" si="14"/>
        <v>1.1998126854614248</v>
      </c>
      <c r="K47" s="307">
        <f t="shared" ca="1" si="15"/>
        <v>6.7619401523488696</v>
      </c>
      <c r="L47" s="304">
        <f t="shared" ca="1" si="0"/>
        <v>6.8675603458682479</v>
      </c>
      <c r="M47" s="306">
        <f t="shared" ca="1" si="16"/>
        <v>1.3911376959258082</v>
      </c>
      <c r="N47" s="304">
        <f t="shared" ca="1" si="17"/>
        <v>79.706318698102464</v>
      </c>
      <c r="P47" s="310">
        <f t="shared" ca="1" si="18"/>
        <v>2</v>
      </c>
      <c r="Q47" s="304">
        <f t="shared" ca="1" si="19"/>
        <v>813.83333333333326</v>
      </c>
      <c r="R47" s="306">
        <f t="shared" ca="1" si="20"/>
        <v>0.40842503210469117</v>
      </c>
      <c r="S47" s="307">
        <f t="shared" ca="1" si="21"/>
        <v>9.0801465482666153</v>
      </c>
      <c r="T47" s="304">
        <f t="shared" ca="1" si="1"/>
        <v>89.076237638495499</v>
      </c>
      <c r="U47" s="311">
        <f t="shared" ca="1" si="2"/>
        <v>0</v>
      </c>
      <c r="V47" s="306">
        <f t="shared" ca="1" si="3"/>
        <v>1.2241719422951696</v>
      </c>
      <c r="W47" s="304">
        <f t="shared" ca="1" si="4"/>
        <v>4.4550861345263142</v>
      </c>
      <c r="Y47" s="314" t="str">
        <f t="shared" ca="1" si="22"/>
        <v/>
      </c>
      <c r="Z47" s="315" t="str">
        <f t="shared" ca="1" si="23"/>
        <v/>
      </c>
      <c r="AA47" s="316" t="str">
        <f t="shared" ca="1" si="24"/>
        <v/>
      </c>
      <c r="AC47" s="310" t="e">
        <f t="shared" ca="1" si="25"/>
        <v>#N/A</v>
      </c>
      <c r="AD47" s="323" t="e">
        <f t="shared" ca="1" si="26"/>
        <v>#N/A</v>
      </c>
      <c r="AE47" s="324">
        <f t="shared" ca="1" si="5"/>
        <v>6.7619401523488696</v>
      </c>
      <c r="AG47" s="306">
        <f t="shared" ca="1" si="27"/>
        <v>79.507060693769091</v>
      </c>
      <c r="AH47" s="304">
        <f t="shared" ca="1" si="28"/>
        <v>89.160077446619979</v>
      </c>
    </row>
    <row r="48" spans="1:34" x14ac:dyDescent="0.2">
      <c r="A48" s="347">
        <f t="shared" ca="1" si="6"/>
        <v>0.01</v>
      </c>
      <c r="B48" s="304">
        <f t="shared" ca="1" si="7"/>
        <v>0.44000000000000022</v>
      </c>
      <c r="D48" s="306">
        <f t="shared" ca="1" si="8"/>
        <v>15.893829910413377</v>
      </c>
      <c r="E48" s="307">
        <f t="shared" ca="1" si="9"/>
        <v>77.702956277671888</v>
      </c>
      <c r="F48" s="304">
        <f t="shared" ca="1" si="10"/>
        <v>79.311810239780428</v>
      </c>
      <c r="G48" s="306">
        <f t="shared" ca="1" si="11"/>
        <v>6.1597085316540952</v>
      </c>
      <c r="H48" s="307">
        <f t="shared" ca="1" si="12"/>
        <v>33.817847663480912</v>
      </c>
      <c r="I48" s="304">
        <f t="shared" ca="1" si="13"/>
        <v>34.374246606803382</v>
      </c>
      <c r="J48" s="306">
        <f t="shared" ca="1" si="14"/>
        <v>1.2606150792824451</v>
      </c>
      <c r="K48" s="307">
        <f t="shared" ca="1" si="15"/>
        <v>7.0962334811697954</v>
      </c>
      <c r="L48" s="304">
        <f t="shared" ca="1" si="0"/>
        <v>7.2073351522868334</v>
      </c>
      <c r="M48" s="306">
        <f t="shared" ca="1" si="16"/>
        <v>1.3906277253706292</v>
      </c>
      <c r="N48" s="304">
        <f t="shared" ca="1" si="17"/>
        <v>79.677099537614765</v>
      </c>
      <c r="P48" s="310">
        <f t="shared" ca="1" si="18"/>
        <v>2</v>
      </c>
      <c r="Q48" s="304">
        <f t="shared" ca="1" si="19"/>
        <v>811.72222222222217</v>
      </c>
      <c r="R48" s="306">
        <f t="shared" ca="1" si="20"/>
        <v>0.40736556379832362</v>
      </c>
      <c r="S48" s="307">
        <f t="shared" ca="1" si="21"/>
        <v>9.0760728926286323</v>
      </c>
      <c r="T48" s="304">
        <f t="shared" ca="1" si="1"/>
        <v>89.036275076686891</v>
      </c>
      <c r="U48" s="311">
        <f t="shared" ca="1" si="2"/>
        <v>0</v>
      </c>
      <c r="V48" s="306">
        <f t="shared" ca="1" si="3"/>
        <v>1.2241310197229036</v>
      </c>
      <c r="W48" s="304">
        <f t="shared" ca="1" si="4"/>
        <v>4.6678027391424957</v>
      </c>
      <c r="Y48" s="314" t="str">
        <f t="shared" ca="1" si="22"/>
        <v/>
      </c>
      <c r="Z48" s="315" t="str">
        <f t="shared" ca="1" si="23"/>
        <v/>
      </c>
      <c r="AA48" s="316" t="str">
        <f t="shared" ca="1" si="24"/>
        <v/>
      </c>
      <c r="AC48" s="310" t="e">
        <f t="shared" ca="1" si="25"/>
        <v>#N/A</v>
      </c>
      <c r="AD48" s="323" t="e">
        <f t="shared" ca="1" si="26"/>
        <v>#N/A</v>
      </c>
      <c r="AE48" s="324">
        <f t="shared" ca="1" si="5"/>
        <v>7.0962334811697954</v>
      </c>
      <c r="AG48" s="306">
        <f t="shared" ca="1" si="27"/>
        <v>79.292435238778424</v>
      </c>
      <c r="AH48" s="304">
        <f t="shared" ca="1" si="28"/>
        <v>88.944540842475902</v>
      </c>
    </row>
    <row r="49" spans="1:34" x14ac:dyDescent="0.2">
      <c r="A49" s="347">
        <f t="shared" ca="1" si="6"/>
        <v>0.01</v>
      </c>
      <c r="B49" s="304">
        <f t="shared" ca="1" si="7"/>
        <v>0.45000000000000023</v>
      </c>
      <c r="D49" s="306">
        <f t="shared" ca="1" si="8"/>
        <v>15.899693639990051</v>
      </c>
      <c r="E49" s="307">
        <f t="shared" ca="1" si="9"/>
        <v>77.482022771864905</v>
      </c>
      <c r="F49" s="304">
        <f t="shared" ca="1" si="10"/>
        <v>79.096549296826666</v>
      </c>
      <c r="G49" s="306">
        <f t="shared" ca="1" si="11"/>
        <v>6.318705468053996</v>
      </c>
      <c r="H49" s="307">
        <f t="shared" ca="1" si="12"/>
        <v>34.592667891199561</v>
      </c>
      <c r="I49" s="304">
        <f t="shared" ca="1" si="13"/>
        <v>35.165021123594464</v>
      </c>
      <c r="J49" s="306">
        <f t="shared" ca="1" si="14"/>
        <v>1.3230071492809856</v>
      </c>
      <c r="K49" s="307">
        <f t="shared" ca="1" si="15"/>
        <v>7.4382860589431976</v>
      </c>
      <c r="L49" s="304">
        <f t="shared" ca="1" si="0"/>
        <v>7.5550279557204369</v>
      </c>
      <c r="M49" s="306">
        <f t="shared" ca="1" si="16"/>
        <v>1.3901278230912761</v>
      </c>
      <c r="N49" s="304">
        <f t="shared" ca="1" si="17"/>
        <v>79.648457246838873</v>
      </c>
      <c r="P49" s="310">
        <f t="shared" ca="1" si="18"/>
        <v>2</v>
      </c>
      <c r="Q49" s="304">
        <f t="shared" ca="1" si="19"/>
        <v>809.61111111111109</v>
      </c>
      <c r="R49" s="306">
        <f t="shared" ca="1" si="20"/>
        <v>0.40630609549195612</v>
      </c>
      <c r="S49" s="307">
        <f t="shared" ca="1" si="21"/>
        <v>9.0720098316737126</v>
      </c>
      <c r="T49" s="304">
        <f t="shared" ca="1" si="1"/>
        <v>88.996416448719131</v>
      </c>
      <c r="U49" s="311">
        <f t="shared" ca="1" si="2"/>
        <v>0</v>
      </c>
      <c r="V49" s="306">
        <f t="shared" ca="1" si="3"/>
        <v>1.2240891487163998</v>
      </c>
      <c r="W49" s="304">
        <f t="shared" ca="1" si="4"/>
        <v>4.8848701968970936</v>
      </c>
      <c r="Y49" s="314" t="str">
        <f t="shared" ca="1" si="22"/>
        <v/>
      </c>
      <c r="Z49" s="315" t="str">
        <f t="shared" ca="1" si="23"/>
        <v/>
      </c>
      <c r="AA49" s="316" t="str">
        <f t="shared" ca="1" si="24"/>
        <v/>
      </c>
      <c r="AC49" s="310" t="e">
        <f t="shared" ca="1" si="25"/>
        <v>#N/A</v>
      </c>
      <c r="AD49" s="323" t="e">
        <f t="shared" ca="1" si="26"/>
        <v>#N/A</v>
      </c>
      <c r="AE49" s="324">
        <f t="shared" ca="1" si="5"/>
        <v>7.4382860589431976</v>
      </c>
      <c r="AG49" s="306">
        <f t="shared" ca="1" si="27"/>
        <v>79.077012288153796</v>
      </c>
      <c r="AH49" s="304">
        <f t="shared" ca="1" si="28"/>
        <v>88.728222665898826</v>
      </c>
    </row>
    <row r="50" spans="1:34" x14ac:dyDescent="0.2">
      <c r="A50" s="347">
        <f t="shared" ca="1" si="6"/>
        <v>0.01</v>
      </c>
      <c r="B50" s="304">
        <f t="shared" ca="1" si="7"/>
        <v>0.46000000000000024</v>
      </c>
      <c r="D50" s="306">
        <f t="shared" ca="1" si="8"/>
        <v>15.904319887741076</v>
      </c>
      <c r="E50" s="307">
        <f t="shared" ca="1" si="9"/>
        <v>77.260501813002989</v>
      </c>
      <c r="F50" s="304">
        <f t="shared" ca="1" si="10"/>
        <v>78.880495253824535</v>
      </c>
      <c r="G50" s="306">
        <f t="shared" ca="1" si="11"/>
        <v>6.4777486669314071</v>
      </c>
      <c r="H50" s="307">
        <f t="shared" ca="1" si="12"/>
        <v>35.36527290932959</v>
      </c>
      <c r="I50" s="304">
        <f t="shared" ca="1" si="13"/>
        <v>35.953633415042951</v>
      </c>
      <c r="J50" s="306">
        <f t="shared" ca="1" si="14"/>
        <v>1.3869894199559125</v>
      </c>
      <c r="K50" s="307">
        <f t="shared" ca="1" si="15"/>
        <v>7.7880757629458435</v>
      </c>
      <c r="L50" s="304">
        <f t="shared" ca="1" si="0"/>
        <v>7.9106171529441447</v>
      </c>
      <c r="M50" s="306">
        <f t="shared" ca="1" si="16"/>
        <v>1.3896375438917905</v>
      </c>
      <c r="N50" s="304">
        <f t="shared" ca="1" si="17"/>
        <v>79.620366317925289</v>
      </c>
      <c r="P50" s="310">
        <f t="shared" ca="1" si="18"/>
        <v>2</v>
      </c>
      <c r="Q50" s="304">
        <f t="shared" ca="1" si="19"/>
        <v>807.5</v>
      </c>
      <c r="R50" s="306">
        <f t="shared" ca="1" si="20"/>
        <v>0.40524662718558857</v>
      </c>
      <c r="S50" s="307">
        <f t="shared" ca="1" si="21"/>
        <v>9.0679573654018562</v>
      </c>
      <c r="T50" s="304">
        <f t="shared" ca="1" si="1"/>
        <v>88.956661754592218</v>
      </c>
      <c r="U50" s="311">
        <f t="shared" ca="1" si="2"/>
        <v>0</v>
      </c>
      <c r="V50" s="306">
        <f t="shared" ca="1" si="3"/>
        <v>1.2240463320809394</v>
      </c>
      <c r="W50" s="304">
        <f t="shared" ca="1" si="4"/>
        <v>5.1062449402580867</v>
      </c>
      <c r="Y50" s="314" t="str">
        <f t="shared" ca="1" si="22"/>
        <v/>
      </c>
      <c r="Z50" s="315" t="str">
        <f t="shared" ca="1" si="23"/>
        <v/>
      </c>
      <c r="AA50" s="316" t="str">
        <f t="shared" ca="1" si="24"/>
        <v/>
      </c>
      <c r="AC50" s="310" t="e">
        <f t="shared" ca="1" si="25"/>
        <v>#N/A</v>
      </c>
      <c r="AD50" s="323" t="e">
        <f t="shared" ca="1" si="26"/>
        <v>#N/A</v>
      </c>
      <c r="AE50" s="324">
        <f t="shared" ca="1" si="5"/>
        <v>7.7880757629458435</v>
      </c>
      <c r="AG50" s="306">
        <f t="shared" ca="1" si="27"/>
        <v>78.860797029475009</v>
      </c>
      <c r="AH50" s="304">
        <f t="shared" ca="1" si="28"/>
        <v>88.511127419436676</v>
      </c>
    </row>
    <row r="51" spans="1:34" x14ac:dyDescent="0.2">
      <c r="A51" s="347">
        <f t="shared" ca="1" si="6"/>
        <v>0.01</v>
      </c>
      <c r="B51" s="304">
        <f t="shared" ca="1" si="7"/>
        <v>0.47000000000000025</v>
      </c>
      <c r="D51" s="306">
        <f t="shared" ca="1" si="8"/>
        <v>15.907753696462571</v>
      </c>
      <c r="E51" s="307">
        <f t="shared" ca="1" si="9"/>
        <v>77.038391281642276</v>
      </c>
      <c r="F51" s="304">
        <f t="shared" ca="1" si="10"/>
        <v>78.663653353570709</v>
      </c>
      <c r="G51" s="306">
        <f t="shared" ca="1" si="11"/>
        <v>6.6368262038960326</v>
      </c>
      <c r="H51" s="307">
        <f t="shared" ca="1" si="12"/>
        <v>36.135656822146011</v>
      </c>
      <c r="I51" s="304">
        <f t="shared" ca="1" si="13"/>
        <v>36.740075612723345</v>
      </c>
      <c r="J51" s="306">
        <f t="shared" ca="1" si="14"/>
        <v>1.4525622943100498</v>
      </c>
      <c r="K51" s="307">
        <f t="shared" ca="1" si="15"/>
        <v>8.1455804116032215</v>
      </c>
      <c r="L51" s="304">
        <f t="shared" ca="1" si="0"/>
        <v>8.274081064429172</v>
      </c>
      <c r="M51" s="306">
        <f t="shared" ca="1" si="16"/>
        <v>1.389156471663924</v>
      </c>
      <c r="N51" s="304">
        <f t="shared" ca="1" si="17"/>
        <v>79.592802909627579</v>
      </c>
      <c r="P51" s="310">
        <f t="shared" ca="1" si="18"/>
        <v>2</v>
      </c>
      <c r="Q51" s="304">
        <f t="shared" ca="1" si="19"/>
        <v>805.3888888888888</v>
      </c>
      <c r="R51" s="306">
        <f t="shared" ca="1" si="20"/>
        <v>0.40418715887922096</v>
      </c>
      <c r="S51" s="307">
        <f t="shared" ca="1" si="21"/>
        <v>9.0639154938130648</v>
      </c>
      <c r="T51" s="304">
        <f t="shared" ca="1" si="1"/>
        <v>88.917010994306168</v>
      </c>
      <c r="U51" s="311">
        <f t="shared" ca="1" si="2"/>
        <v>0</v>
      </c>
      <c r="V51" s="306">
        <f t="shared" ca="1" si="3"/>
        <v>1.2240025726308206</v>
      </c>
      <c r="W51" s="304">
        <f t="shared" ca="1" si="4"/>
        <v>5.3318833176943929</v>
      </c>
      <c r="Y51" s="314" t="str">
        <f t="shared" ca="1" si="22"/>
        <v/>
      </c>
      <c r="Z51" s="315" t="str">
        <f t="shared" ca="1" si="23"/>
        <v/>
      </c>
      <c r="AA51" s="316" t="str">
        <f t="shared" ca="1" si="24"/>
        <v/>
      </c>
      <c r="AC51" s="310" t="e">
        <f t="shared" ca="1" si="25"/>
        <v>#N/A</v>
      </c>
      <c r="AD51" s="323" t="e">
        <f t="shared" ca="1" si="26"/>
        <v>#N/A</v>
      </c>
      <c r="AE51" s="324">
        <f t="shared" ca="1" si="5"/>
        <v>8.1455804116032215</v>
      </c>
      <c r="AG51" s="306">
        <f t="shared" ca="1" si="27"/>
        <v>78.643794629365473</v>
      </c>
      <c r="AH51" s="304">
        <f t="shared" ca="1" si="28"/>
        <v>88.293259628787951</v>
      </c>
    </row>
    <row r="52" spans="1:34" x14ac:dyDescent="0.2">
      <c r="A52" s="347">
        <f t="shared" ca="1" si="6"/>
        <v>0.01</v>
      </c>
      <c r="B52" s="304">
        <f t="shared" ca="1" si="7"/>
        <v>0.48000000000000026</v>
      </c>
      <c r="D52" s="306">
        <f t="shared" ca="1" si="8"/>
        <v>15.910037245903164</v>
      </c>
      <c r="E52" s="307">
        <f t="shared" ca="1" si="9"/>
        <v>76.815689491163852</v>
      </c>
      <c r="F52" s="304">
        <f t="shared" ca="1" si="10"/>
        <v>78.446028817072232</v>
      </c>
      <c r="G52" s="306">
        <f t="shared" ca="1" si="11"/>
        <v>6.7959265763550647</v>
      </c>
      <c r="H52" s="307">
        <f t="shared" ca="1" si="12"/>
        <v>36.903813717057652</v>
      </c>
      <c r="I52" s="304">
        <f t="shared" ca="1" si="13"/>
        <v>37.524339899517237</v>
      </c>
      <c r="J52" s="306">
        <f t="shared" ca="1" si="14"/>
        <v>1.5197260582113052</v>
      </c>
      <c r="K52" s="307">
        <f t="shared" ca="1" si="15"/>
        <v>8.5107777642992399</v>
      </c>
      <c r="L52" s="304">
        <f t="shared" ca="1" si="0"/>
        <v>8.6453979344676117</v>
      </c>
      <c r="M52" s="306">
        <f t="shared" ca="1" si="16"/>
        <v>1.3886842168847422</v>
      </c>
      <c r="N52" s="304">
        <f t="shared" ca="1" si="17"/>
        <v>79.565744703925574</v>
      </c>
      <c r="P52" s="310">
        <f t="shared" ca="1" si="18"/>
        <v>2</v>
      </c>
      <c r="Q52" s="304">
        <f t="shared" ca="1" si="19"/>
        <v>803.27777777777771</v>
      </c>
      <c r="R52" s="306">
        <f t="shared" ca="1" si="20"/>
        <v>0.40312769057285341</v>
      </c>
      <c r="S52" s="307">
        <f t="shared" ca="1" si="21"/>
        <v>9.0598842169073368</v>
      </c>
      <c r="T52" s="304">
        <f t="shared" ca="1" si="1"/>
        <v>88.877464167860978</v>
      </c>
      <c r="U52" s="311">
        <f t="shared" ca="1" si="2"/>
        <v>0</v>
      </c>
      <c r="V52" s="306">
        <f t="shared" ca="1" si="3"/>
        <v>1.2239578731893579</v>
      </c>
      <c r="W52" s="304">
        <f t="shared" ca="1" si="4"/>
        <v>5.5617415970274218</v>
      </c>
      <c r="Y52" s="314" t="str">
        <f t="shared" ca="1" si="22"/>
        <v/>
      </c>
      <c r="Z52" s="315" t="str">
        <f t="shared" ca="1" si="23"/>
        <v/>
      </c>
      <c r="AA52" s="316" t="str">
        <f t="shared" ca="1" si="24"/>
        <v/>
      </c>
      <c r="AC52" s="310" t="e">
        <f t="shared" ca="1" si="25"/>
        <v>#N/A</v>
      </c>
      <c r="AD52" s="323" t="e">
        <f t="shared" ca="1" si="26"/>
        <v>#N/A</v>
      </c>
      <c r="AE52" s="324">
        <f t="shared" ca="1" si="5"/>
        <v>8.5107777642992399</v>
      </c>
      <c r="AG52" s="306">
        <f t="shared" ca="1" si="27"/>
        <v>78.426010236896616</v>
      </c>
      <c r="AH52" s="304">
        <f t="shared" ca="1" si="28"/>
        <v>88.074623842430128</v>
      </c>
    </row>
    <row r="53" spans="1:34" x14ac:dyDescent="0.2">
      <c r="A53" s="347">
        <f t="shared" ca="1" si="6"/>
        <v>0.01</v>
      </c>
      <c r="B53" s="304">
        <f t="shared" ca="1" si="7"/>
        <v>0.49000000000000027</v>
      </c>
      <c r="D53" s="306">
        <f t="shared" ca="1" si="8"/>
        <v>15.911210098350482</v>
      </c>
      <c r="E53" s="307">
        <f t="shared" ca="1" si="9"/>
        <v>76.592395153218959</v>
      </c>
      <c r="F53" s="304">
        <f t="shared" ca="1" si="10"/>
        <v>78.227626846918284</v>
      </c>
      <c r="G53" s="306">
        <f t="shared" ca="1" si="11"/>
        <v>6.9550386773385693</v>
      </c>
      <c r="H53" s="307">
        <f t="shared" ca="1" si="12"/>
        <v>37.669737668589839</v>
      </c>
      <c r="I53" s="304">
        <f t="shared" ca="1" si="13"/>
        <v>38.306418509482867</v>
      </c>
      <c r="J53" s="306">
        <f t="shared" ca="1" si="14"/>
        <v>1.5884808844797733</v>
      </c>
      <c r="K53" s="307">
        <f t="shared" ca="1" si="15"/>
        <v>8.8836455212274767</v>
      </c>
      <c r="L53" s="304">
        <f t="shared" ca="1" si="0"/>
        <v>9.0245459313575793</v>
      </c>
      <c r="M53" s="306">
        <f t="shared" ca="1" si="16"/>
        <v>1.3882204143789525</v>
      </c>
      <c r="N53" s="304">
        <f t="shared" ca="1" si="17"/>
        <v>79.539170777816238</v>
      </c>
      <c r="P53" s="310">
        <f t="shared" ca="1" si="18"/>
        <v>2</v>
      </c>
      <c r="Q53" s="304">
        <f t="shared" ca="1" si="19"/>
        <v>801.16666666666663</v>
      </c>
      <c r="R53" s="306">
        <f t="shared" ca="1" si="20"/>
        <v>0.40206822226648586</v>
      </c>
      <c r="S53" s="307">
        <f t="shared" ca="1" si="21"/>
        <v>9.0558635346846721</v>
      </c>
      <c r="T53" s="304">
        <f t="shared" ca="1" si="1"/>
        <v>88.838021275256636</v>
      </c>
      <c r="U53" s="311">
        <f t="shared" ca="1" si="2"/>
        <v>0</v>
      </c>
      <c r="V53" s="306">
        <f t="shared" ca="1" si="3"/>
        <v>1.2239122365888777</v>
      </c>
      <c r="W53" s="304">
        <f t="shared" ca="1" si="4"/>
        <v>5.7957759687756401</v>
      </c>
      <c r="Y53" s="314" t="str">
        <f t="shared" ca="1" si="22"/>
        <v/>
      </c>
      <c r="Z53" s="315" t="str">
        <f t="shared" ca="1" si="23"/>
        <v/>
      </c>
      <c r="AA53" s="316" t="str">
        <f t="shared" ca="1" si="24"/>
        <v/>
      </c>
      <c r="AC53" s="310" t="e">
        <f t="shared" ca="1" si="25"/>
        <v>#N/A</v>
      </c>
      <c r="AD53" s="323" t="e">
        <f t="shared" ca="1" si="26"/>
        <v>#N/A</v>
      </c>
      <c r="AE53" s="324">
        <f t="shared" ca="1" si="5"/>
        <v>8.8836455212274767</v>
      </c>
      <c r="AG53" s="306">
        <f t="shared" ca="1" si="27"/>
        <v>78.207448986591402</v>
      </c>
      <c r="AH53" s="304">
        <f t="shared" ca="1" si="28"/>
        <v>87.85522463124687</v>
      </c>
    </row>
    <row r="54" spans="1:34" x14ac:dyDescent="0.2">
      <c r="A54" s="347">
        <f t="shared" ca="1" si="6"/>
        <v>0.01</v>
      </c>
      <c r="B54" s="304">
        <f t="shared" ca="1" si="7"/>
        <v>0.50000000000000022</v>
      </c>
      <c r="D54" s="306">
        <f t="shared" ca="1" si="8"/>
        <v>15.911309418312626</v>
      </c>
      <c r="E54" s="307">
        <f t="shared" ca="1" si="9"/>
        <v>76.368507346699275</v>
      </c>
      <c r="F54" s="304">
        <f t="shared" ca="1" si="10"/>
        <v>78.008452630264017</v>
      </c>
      <c r="G54" s="306">
        <f t="shared" ca="1" si="11"/>
        <v>7.114151771521696</v>
      </c>
      <c r="H54" s="307">
        <f t="shared" ca="1" si="12"/>
        <v>38.433422742056834</v>
      </c>
      <c r="I54" s="304">
        <f t="shared" ca="1" si="13"/>
        <v>39.086303727749659</v>
      </c>
      <c r="J54" s="306">
        <f t="shared" ca="1" si="14"/>
        <v>1.6588268367240746</v>
      </c>
      <c r="K54" s="307">
        <f t="shared" ca="1" si="15"/>
        <v>9.2641613232807103</v>
      </c>
      <c r="L54" s="304">
        <f t="shared" ca="1" si="0"/>
        <v>9.4115031476383297</v>
      </c>
      <c r="M54" s="306">
        <f t="shared" ca="1" si="16"/>
        <v>1.3877647213129432</v>
      </c>
      <c r="N54" s="304">
        <f t="shared" ca="1" si="17"/>
        <v>79.513061488380529</v>
      </c>
      <c r="P54" s="310">
        <f t="shared" ca="1" si="18"/>
        <v>2</v>
      </c>
      <c r="Q54" s="304">
        <f t="shared" ca="1" si="19"/>
        <v>799.05555555555554</v>
      </c>
      <c r="R54" s="306">
        <f t="shared" ca="1" si="20"/>
        <v>0.40100875396011837</v>
      </c>
      <c r="S54" s="307">
        <f t="shared" ca="1" si="21"/>
        <v>9.0518534471450707</v>
      </c>
      <c r="T54" s="304">
        <f t="shared" ca="1" si="1"/>
        <v>88.798682316493142</v>
      </c>
      <c r="U54" s="311">
        <f t="shared" ca="1" si="2"/>
        <v>0</v>
      </c>
      <c r="V54" s="306">
        <f t="shared" ca="1" si="3"/>
        <v>1.2238656656707092</v>
      </c>
      <c r="W54" s="304">
        <f t="shared" ca="1" si="4"/>
        <v>6.0339425494921581</v>
      </c>
      <c r="Y54" s="314" t="str">
        <f t="shared" ca="1" si="22"/>
        <v/>
      </c>
      <c r="Z54" s="315" t="str">
        <f t="shared" ca="1" si="23"/>
        <v/>
      </c>
      <c r="AA54" s="316" t="str">
        <f t="shared" ca="1" si="24"/>
        <v/>
      </c>
      <c r="AC54" s="310" t="e">
        <f t="shared" ca="1" si="25"/>
        <v>#N/A</v>
      </c>
      <c r="AD54" s="323" t="e">
        <f t="shared" ca="1" si="26"/>
        <v>#N/A</v>
      </c>
      <c r="AE54" s="324">
        <f t="shared" ca="1" si="5"/>
        <v>9.2641613232807103</v>
      </c>
      <c r="AG54" s="306">
        <f t="shared" ca="1" si="27"/>
        <v>77.988116001078311</v>
      </c>
      <c r="AH54" s="304">
        <f t="shared" ca="1" si="28"/>
        <v>87.635066588155141</v>
      </c>
    </row>
    <row r="55" spans="1:34" x14ac:dyDescent="0.2">
      <c r="A55" s="347">
        <f t="shared" ca="1" si="6"/>
        <v>0.01</v>
      </c>
      <c r="B55" s="304">
        <f t="shared" ca="1" si="7"/>
        <v>0.51000000000000023</v>
      </c>
      <c r="D55" s="306">
        <f t="shared" ca="1" si="8"/>
        <v>15.91973963998697</v>
      </c>
      <c r="E55" s="307">
        <f t="shared" ca="1" si="9"/>
        <v>76.194643023833905</v>
      </c>
      <c r="F55" s="304">
        <f t="shared" ca="1" si="10"/>
        <v>77.839975178146432</v>
      </c>
      <c r="G55" s="306">
        <f t="shared" ca="1" si="11"/>
        <v>7.273349167921566</v>
      </c>
      <c r="H55" s="307">
        <f t="shared" ca="1" si="12"/>
        <v>39.195369172295173</v>
      </c>
      <c r="I55" s="304">
        <f t="shared" ca="1" si="13"/>
        <v>39.864502664287834</v>
      </c>
      <c r="J55" s="306">
        <f t="shared" ca="1" si="14"/>
        <v>1.730764341421291</v>
      </c>
      <c r="K55" s="307">
        <f t="shared" ca="1" si="15"/>
        <v>9.6523052828524705</v>
      </c>
      <c r="L55" s="304">
        <f t="shared" ca="1" si="0"/>
        <v>9.8062501741959043</v>
      </c>
      <c r="M55" s="306">
        <f t="shared" ca="1" si="16"/>
        <v>1.3873168211760802</v>
      </c>
      <c r="N55" s="304">
        <f t="shared" ca="1" si="17"/>
        <v>79.487398700894957</v>
      </c>
      <c r="P55" s="310">
        <f t="shared" ca="1" si="18"/>
        <v>3</v>
      </c>
      <c r="Q55" s="304">
        <f t="shared" ca="1" si="19"/>
        <v>797.41</v>
      </c>
      <c r="R55" s="306">
        <f t="shared" ca="1" si="20"/>
        <v>0.40018292629604973</v>
      </c>
      <c r="S55" s="307">
        <f t="shared" ca="1" si="21"/>
        <v>9.0478516178821096</v>
      </c>
      <c r="T55" s="304">
        <f t="shared" ca="1" si="1"/>
        <v>88.759424371423506</v>
      </c>
      <c r="U55" s="311">
        <f t="shared" ca="1" si="2"/>
        <v>0</v>
      </c>
      <c r="V55" s="306">
        <f t="shared" ca="1" si="3"/>
        <v>1.2238181629754383</v>
      </c>
      <c r="W55" s="304">
        <f t="shared" ca="1" si="4"/>
        <v>6.2763594768318356</v>
      </c>
      <c r="Y55" s="314" t="str">
        <f t="shared" ca="1" si="22"/>
        <v/>
      </c>
      <c r="Z55" s="315" t="str">
        <f t="shared" ca="1" si="23"/>
        <v/>
      </c>
      <c r="AA55" s="316" t="str">
        <f t="shared" ca="1" si="24"/>
        <v/>
      </c>
      <c r="AC55" s="310" t="e">
        <f t="shared" ca="1" si="25"/>
        <v>#N/A</v>
      </c>
      <c r="AD55" s="323" t="e">
        <f t="shared" ca="1" si="26"/>
        <v>#N/A</v>
      </c>
      <c r="AE55" s="324">
        <f t="shared" ca="1" si="5"/>
        <v>9.6523052828524705</v>
      </c>
      <c r="AG55" s="306">
        <f t="shared" ca="1" si="27"/>
        <v>77.81949378389632</v>
      </c>
      <c r="AH55" s="304">
        <f t="shared" ca="1" si="28"/>
        <v>87.465631718190181</v>
      </c>
    </row>
    <row r="56" spans="1:34" x14ac:dyDescent="0.2">
      <c r="A56" s="347">
        <f t="shared" ca="1" si="6"/>
        <v>0.01</v>
      </c>
      <c r="B56" s="304">
        <f t="shared" ca="1" si="7"/>
        <v>0.52000000000000024</v>
      </c>
      <c r="D56" s="306">
        <f t="shared" ca="1" si="8"/>
        <v>15.936614477328964</v>
      </c>
      <c r="E56" s="307">
        <f t="shared" ca="1" si="9"/>
        <v>76.070860848861244</v>
      </c>
      <c r="F56" s="304">
        <f t="shared" ca="1" si="10"/>
        <v>77.722271912791001</v>
      </c>
      <c r="G56" s="306">
        <f t="shared" ca="1" si="11"/>
        <v>7.4327153126948557</v>
      </c>
      <c r="H56" s="307">
        <f t="shared" ca="1" si="12"/>
        <v>39.956077780783787</v>
      </c>
      <c r="I56" s="304">
        <f t="shared" ca="1" si="13"/>
        <v>40.641523206489353</v>
      </c>
      <c r="J56" s="306">
        <f t="shared" ca="1" si="14"/>
        <v>1.8042946638243731</v>
      </c>
      <c r="K56" s="307">
        <f t="shared" ca="1" si="15"/>
        <v>10.048062517617865</v>
      </c>
      <c r="L56" s="304">
        <f t="shared" ca="1" si="0"/>
        <v>10.208772678038343</v>
      </c>
      <c r="M56" s="306">
        <f t="shared" ca="1" si="16"/>
        <v>1.386876421357341</v>
      </c>
      <c r="N56" s="304">
        <f t="shared" ca="1" si="17"/>
        <v>79.462165649982865</v>
      </c>
      <c r="P56" s="310">
        <f t="shared" ca="1" si="18"/>
        <v>3</v>
      </c>
      <c r="Q56" s="304">
        <f t="shared" ca="1" si="19"/>
        <v>796.23</v>
      </c>
      <c r="R56" s="306">
        <f t="shared" ca="1" si="20"/>
        <v>0.39959073927428013</v>
      </c>
      <c r="S56" s="307">
        <f t="shared" ca="1" si="21"/>
        <v>9.0438557104893675</v>
      </c>
      <c r="T56" s="304">
        <f t="shared" ca="1" si="1"/>
        <v>88.720224519900697</v>
      </c>
      <c r="U56" s="311">
        <f t="shared" ca="1" si="2"/>
        <v>0</v>
      </c>
      <c r="V56" s="306">
        <f t="shared" ca="1" si="3"/>
        <v>1.2237697304328681</v>
      </c>
      <c r="W56" s="304">
        <f t="shared" ca="1" si="4"/>
        <v>6.5231576499444524</v>
      </c>
      <c r="Y56" s="314" t="str">
        <f t="shared" ca="1" si="22"/>
        <v/>
      </c>
      <c r="Z56" s="315" t="str">
        <f t="shared" ca="1" si="23"/>
        <v/>
      </c>
      <c r="AA56" s="316" t="str">
        <f t="shared" ca="1" si="24"/>
        <v/>
      </c>
      <c r="AC56" s="310" t="e">
        <f t="shared" ca="1" si="25"/>
        <v>#N/A</v>
      </c>
      <c r="AD56" s="323" t="e">
        <f t="shared" ca="1" si="26"/>
        <v>#N/A</v>
      </c>
      <c r="AE56" s="324">
        <f t="shared" ca="1" si="5"/>
        <v>10.048062517617865</v>
      </c>
      <c r="AG56" s="306">
        <f t="shared" ca="1" si="27"/>
        <v>77.701660094921337</v>
      </c>
      <c r="AH56" s="304">
        <f t="shared" ca="1" si="28"/>
        <v>87.346997321834024</v>
      </c>
    </row>
    <row r="57" spans="1:34" x14ac:dyDescent="0.2">
      <c r="A57" s="347">
        <f t="shared" ca="1" si="6"/>
        <v>0.01</v>
      </c>
      <c r="B57" s="304">
        <f t="shared" ca="1" si="7"/>
        <v>0.53000000000000025</v>
      </c>
      <c r="D57" s="306">
        <f t="shared" ca="1" si="8"/>
        <v>15.952620154794857</v>
      </c>
      <c r="E57" s="307">
        <f t="shared" ca="1" si="9"/>
        <v>75.946564713788391</v>
      </c>
      <c r="F57" s="304">
        <f t="shared" ca="1" si="10"/>
        <v>77.603909576958912</v>
      </c>
      <c r="G57" s="306">
        <f t="shared" ca="1" si="11"/>
        <v>7.5922415142428044</v>
      </c>
      <c r="H57" s="307">
        <f t="shared" ca="1" si="12"/>
        <v>40.715543427921673</v>
      </c>
      <c r="I57" s="304">
        <f t="shared" ca="1" si="13"/>
        <v>41.417358774329969</v>
      </c>
      <c r="J57" s="306">
        <f t="shared" ca="1" si="14"/>
        <v>1.8794194479590614</v>
      </c>
      <c r="K57" s="307">
        <f t="shared" ca="1" si="15"/>
        <v>10.451420623661392</v>
      </c>
      <c r="L57" s="304">
        <f t="shared" ca="1" si="0"/>
        <v>10.619058833722573</v>
      </c>
      <c r="M57" s="306">
        <f t="shared" ca="1" si="16"/>
        <v>1.3864432456001847</v>
      </c>
      <c r="N57" s="304">
        <f t="shared" ca="1" si="17"/>
        <v>79.437346507310423</v>
      </c>
      <c r="P57" s="310">
        <f t="shared" ca="1" si="18"/>
        <v>3</v>
      </c>
      <c r="Q57" s="304">
        <f t="shared" ca="1" si="19"/>
        <v>795.05</v>
      </c>
      <c r="R57" s="306">
        <f t="shared" ca="1" si="20"/>
        <v>0.39899855225251041</v>
      </c>
      <c r="S57" s="307">
        <f t="shared" ca="1" si="21"/>
        <v>9.0398657249668428</v>
      </c>
      <c r="T57" s="304">
        <f t="shared" ca="1" si="1"/>
        <v>88.681082761924728</v>
      </c>
      <c r="U57" s="311">
        <f t="shared" ca="1" si="2"/>
        <v>0</v>
      </c>
      <c r="V57" s="306">
        <f t="shared" ca="1" si="3"/>
        <v>1.2237203696713421</v>
      </c>
      <c r="W57" s="304">
        <f t="shared" ca="1" si="4"/>
        <v>6.7743121434594</v>
      </c>
      <c r="Y57" s="314" t="str">
        <f t="shared" ca="1" si="22"/>
        <v/>
      </c>
      <c r="Z57" s="315" t="str">
        <f t="shared" ca="1" si="23"/>
        <v/>
      </c>
      <c r="AA57" s="316" t="str">
        <f t="shared" ca="1" si="24"/>
        <v/>
      </c>
      <c r="AC57" s="310" t="e">
        <f t="shared" ca="1" si="25"/>
        <v>#N/A</v>
      </c>
      <c r="AD57" s="323" t="e">
        <f t="shared" ca="1" si="26"/>
        <v>#N/A</v>
      </c>
      <c r="AE57" s="324">
        <f t="shared" ca="1" si="5"/>
        <v>10.451420623661392</v>
      </c>
      <c r="AG57" s="306">
        <f t="shared" ca="1" si="27"/>
        <v>77.58316820384681</v>
      </c>
      <c r="AH57" s="304">
        <f t="shared" ca="1" si="28"/>
        <v>87.227716244971958</v>
      </c>
    </row>
    <row r="58" spans="1:34" x14ac:dyDescent="0.2">
      <c r="A58" s="347">
        <f t="shared" ca="1" si="6"/>
        <v>0.01</v>
      </c>
      <c r="B58" s="304">
        <f t="shared" ca="1" si="7"/>
        <v>0.54000000000000026</v>
      </c>
      <c r="D58" s="306">
        <f t="shared" ca="1" si="8"/>
        <v>15.967782682438619</v>
      </c>
      <c r="E58" s="307">
        <f t="shared" ca="1" si="9"/>
        <v>75.82175289337269</v>
      </c>
      <c r="F58" s="304">
        <f t="shared" ca="1" si="10"/>
        <v>77.484890756955039</v>
      </c>
      <c r="G58" s="306">
        <f t="shared" ca="1" si="11"/>
        <v>7.7519193410671905</v>
      </c>
      <c r="H58" s="307">
        <f t="shared" ca="1" si="12"/>
        <v>41.473760956855401</v>
      </c>
      <c r="I58" s="304">
        <f t="shared" ca="1" si="13"/>
        <v>42.192002813054458</v>
      </c>
      <c r="J58" s="306">
        <f t="shared" ca="1" si="14"/>
        <v>1.9561402522356113</v>
      </c>
      <c r="K58" s="307">
        <f t="shared" ca="1" si="15"/>
        <v>10.862367145585276</v>
      </c>
      <c r="L58" s="304">
        <f t="shared" ca="1" si="0"/>
        <v>11.037096751044038</v>
      </c>
      <c r="M58" s="306">
        <f t="shared" ca="1" si="16"/>
        <v>1.3860170327946679</v>
      </c>
      <c r="N58" s="304">
        <f t="shared" ca="1" si="17"/>
        <v>79.412926312379881</v>
      </c>
      <c r="P58" s="310">
        <f t="shared" ca="1" si="18"/>
        <v>3</v>
      </c>
      <c r="Q58" s="304">
        <f t="shared" ca="1" si="19"/>
        <v>793.87</v>
      </c>
      <c r="R58" s="306">
        <f t="shared" ca="1" si="20"/>
        <v>0.3984063652307408</v>
      </c>
      <c r="S58" s="307">
        <f t="shared" ca="1" si="21"/>
        <v>9.0358816613145354</v>
      </c>
      <c r="T58" s="304">
        <f t="shared" ca="1" si="1"/>
        <v>88.641999097495599</v>
      </c>
      <c r="U58" s="311">
        <f t="shared" ca="1" si="2"/>
        <v>0</v>
      </c>
      <c r="V58" s="306">
        <f t="shared" ca="1" si="3"/>
        <v>1.2236700823273674</v>
      </c>
      <c r="W58" s="304">
        <f t="shared" ca="1" si="4"/>
        <v>7.0297978975440119</v>
      </c>
      <c r="Y58" s="314" t="str">
        <f t="shared" ca="1" si="22"/>
        <v/>
      </c>
      <c r="Z58" s="315" t="str">
        <f t="shared" ca="1" si="23"/>
        <v/>
      </c>
      <c r="AA58" s="316" t="str">
        <f t="shared" ca="1" si="24"/>
        <v/>
      </c>
      <c r="AC58" s="310" t="e">
        <f t="shared" ca="1" si="25"/>
        <v>#N/A</v>
      </c>
      <c r="AD58" s="323" t="e">
        <f t="shared" ca="1" si="26"/>
        <v>#N/A</v>
      </c>
      <c r="AE58" s="324">
        <f t="shared" ca="1" si="5"/>
        <v>10.862367145585276</v>
      </c>
      <c r="AG58" s="306">
        <f t="shared" ca="1" si="27"/>
        <v>77.46402064807144</v>
      </c>
      <c r="AH58" s="304">
        <f t="shared" ca="1" si="28"/>
        <v>87.107790623946087</v>
      </c>
    </row>
    <row r="59" spans="1:34" x14ac:dyDescent="0.2">
      <c r="A59" s="347">
        <f t="shared" ca="1" si="6"/>
        <v>0.01</v>
      </c>
      <c r="B59" s="304">
        <f t="shared" ca="1" si="7"/>
        <v>0.55000000000000027</v>
      </c>
      <c r="D59" s="306">
        <f t="shared" ca="1" si="8"/>
        <v>15.982126670135866</v>
      </c>
      <c r="E59" s="307">
        <f t="shared" ca="1" si="9"/>
        <v>75.696423884971239</v>
      </c>
      <c r="F59" s="304">
        <f t="shared" ca="1" si="10"/>
        <v>77.365218036747706</v>
      </c>
      <c r="G59" s="306">
        <f t="shared" ca="1" si="11"/>
        <v>7.9117406077685493</v>
      </c>
      <c r="H59" s="307">
        <f t="shared" ca="1" si="12"/>
        <v>42.230725195705112</v>
      </c>
      <c r="I59" s="304">
        <f t="shared" ca="1" si="13"/>
        <v>42.965448793184699</v>
      </c>
      <c r="J59" s="306">
        <f t="shared" ca="1" si="14"/>
        <v>2.0344585519797898</v>
      </c>
      <c r="K59" s="307">
        <f t="shared" ca="1" si="15"/>
        <v>11.280889576348079</v>
      </c>
      <c r="L59" s="304">
        <f t="shared" ca="1" si="0"/>
        <v>11.462874475169064</v>
      </c>
      <c r="M59" s="306">
        <f t="shared" ca="1" si="16"/>
        <v>1.3855975358796413</v>
      </c>
      <c r="N59" s="304">
        <f t="shared" ca="1" si="17"/>
        <v>79.388890909630106</v>
      </c>
      <c r="P59" s="310">
        <f t="shared" ca="1" si="18"/>
        <v>3</v>
      </c>
      <c r="Q59" s="304">
        <f t="shared" ca="1" si="19"/>
        <v>792.68999999999994</v>
      </c>
      <c r="R59" s="306">
        <f t="shared" ca="1" si="20"/>
        <v>0.39781417820897108</v>
      </c>
      <c r="S59" s="307">
        <f t="shared" ca="1" si="21"/>
        <v>9.0319035195324453</v>
      </c>
      <c r="T59" s="304">
        <f t="shared" ca="1" si="1"/>
        <v>88.602973526613297</v>
      </c>
      <c r="U59" s="311">
        <f t="shared" ca="1" si="2"/>
        <v>0</v>
      </c>
      <c r="V59" s="306">
        <f t="shared" ca="1" si="3"/>
        <v>1.2236188700456228</v>
      </c>
      <c r="W59" s="304">
        <f t="shared" ca="1" si="4"/>
        <v>7.2895897195682018</v>
      </c>
      <c r="Y59" s="314" t="str">
        <f t="shared" ca="1" si="22"/>
        <v/>
      </c>
      <c r="Z59" s="315" t="str">
        <f t="shared" ca="1" si="23"/>
        <v/>
      </c>
      <c r="AA59" s="316" t="str">
        <f t="shared" ca="1" si="24"/>
        <v/>
      </c>
      <c r="AC59" s="310" t="e">
        <f t="shared" ca="1" si="25"/>
        <v>#N/A</v>
      </c>
      <c r="AD59" s="323" t="e">
        <f t="shared" ca="1" si="26"/>
        <v>#N/A</v>
      </c>
      <c r="AE59" s="324">
        <f t="shared" ca="1" si="5"/>
        <v>11.280889576348079</v>
      </c>
      <c r="AG59" s="306">
        <f t="shared" ca="1" si="27"/>
        <v>77.344219965069357</v>
      </c>
      <c r="AH59" s="304">
        <f t="shared" ca="1" si="28"/>
        <v>86.987222616293764</v>
      </c>
    </row>
    <row r="60" spans="1:34" x14ac:dyDescent="0.2">
      <c r="A60" s="347">
        <f t="shared" ca="1" si="6"/>
        <v>0.01</v>
      </c>
      <c r="B60" s="304">
        <f t="shared" ca="1" si="7"/>
        <v>0.56000000000000028</v>
      </c>
      <c r="D60" s="306">
        <f t="shared" ca="1" si="8"/>
        <v>15.995675429258354</v>
      </c>
      <c r="E60" s="307">
        <f t="shared" ca="1" si="9"/>
        <v>75.570576394203187</v>
      </c>
      <c r="F60" s="304">
        <f t="shared" ca="1" si="10"/>
        <v>77.244893999475977</v>
      </c>
      <c r="G60" s="306">
        <f t="shared" ca="1" si="11"/>
        <v>8.0716973620611334</v>
      </c>
      <c r="H60" s="307">
        <f t="shared" ca="1" si="12"/>
        <v>42.986430959647144</v>
      </c>
      <c r="I60" s="304">
        <f t="shared" ca="1" si="13"/>
        <v>43.737690210540556</v>
      </c>
      <c r="J60" s="306">
        <f t="shared" ca="1" si="14"/>
        <v>2.1143757418289382</v>
      </c>
      <c r="K60" s="307">
        <f t="shared" ca="1" si="15"/>
        <v>11.70697535712484</v>
      </c>
      <c r="L60" s="304">
        <f t="shared" ca="1" si="0"/>
        <v>11.896379986784339</v>
      </c>
      <c r="M60" s="306">
        <f t="shared" ca="1" si="16"/>
        <v>1.3851845208431586</v>
      </c>
      <c r="N60" s="304">
        <f t="shared" ca="1" si="17"/>
        <v>79.365226891164198</v>
      </c>
      <c r="P60" s="310">
        <f t="shared" ca="1" si="18"/>
        <v>3</v>
      </c>
      <c r="Q60" s="304">
        <f t="shared" ca="1" si="19"/>
        <v>791.51</v>
      </c>
      <c r="R60" s="306">
        <f t="shared" ca="1" si="20"/>
        <v>0.39722199118720147</v>
      </c>
      <c r="S60" s="307">
        <f t="shared" ca="1" si="21"/>
        <v>9.0279312996205725</v>
      </c>
      <c r="T60" s="304">
        <f t="shared" ca="1" si="1"/>
        <v>88.564006049277822</v>
      </c>
      <c r="U60" s="311">
        <f t="shared" ca="1" si="2"/>
        <v>0</v>
      </c>
      <c r="V60" s="306">
        <f t="shared" ca="1" si="3"/>
        <v>1.2235667344789594</v>
      </c>
      <c r="W60" s="304">
        <f t="shared" ca="1" si="4"/>
        <v>7.5536622857744122</v>
      </c>
      <c r="Y60" s="314" t="str">
        <f t="shared" ca="1" si="22"/>
        <v/>
      </c>
      <c r="Z60" s="315" t="str">
        <f t="shared" ca="1" si="23"/>
        <v/>
      </c>
      <c r="AA60" s="316" t="str">
        <f t="shared" ca="1" si="24"/>
        <v/>
      </c>
      <c r="AC60" s="310" t="e">
        <f t="shared" ca="1" si="25"/>
        <v>#N/A</v>
      </c>
      <c r="AD60" s="323" t="e">
        <f t="shared" ca="1" si="26"/>
        <v>#N/A</v>
      </c>
      <c r="AE60" s="324">
        <f t="shared" ca="1" si="5"/>
        <v>11.70697535712484</v>
      </c>
      <c r="AG60" s="306">
        <f t="shared" ca="1" si="27"/>
        <v>77.223768693725063</v>
      </c>
      <c r="AH60" s="304">
        <f t="shared" ca="1" si="28"/>
        <v>86.866014400595972</v>
      </c>
    </row>
    <row r="61" spans="1:34" x14ac:dyDescent="0.2">
      <c r="A61" s="347">
        <f t="shared" ca="1" si="6"/>
        <v>0.01</v>
      </c>
      <c r="B61" s="304">
        <f t="shared" ca="1" si="7"/>
        <v>0.57000000000000028</v>
      </c>
      <c r="D61" s="306">
        <f t="shared" ca="1" si="8"/>
        <v>16.008451065261916</v>
      </c>
      <c r="E61" s="307">
        <f t="shared" ca="1" si="9"/>
        <v>75.444209321848334</v>
      </c>
      <c r="F61" s="304">
        <f t="shared" ca="1" si="10"/>
        <v>77.123921228810403</v>
      </c>
      <c r="G61" s="306">
        <f t="shared" ca="1" si="11"/>
        <v>8.2317818727137517</v>
      </c>
      <c r="H61" s="307">
        <f t="shared" ca="1" si="12"/>
        <v>43.740873052865631</v>
      </c>
      <c r="I61" s="304">
        <f t="shared" ca="1" si="13"/>
        <v>44.50872058627214</v>
      </c>
      <c r="J61" s="306">
        <f t="shared" ca="1" si="14"/>
        <v>2.1958931380028126</v>
      </c>
      <c r="K61" s="307">
        <f t="shared" ca="1" si="15"/>
        <v>12.140611877187403</v>
      </c>
      <c r="L61" s="304">
        <f t="shared" ca="1" si="0"/>
        <v>12.337601202260984</v>
      </c>
      <c r="M61" s="306">
        <f t="shared" ca="1" si="16"/>
        <v>1.3847777658107083</v>
      </c>
      <c r="N61" s="304">
        <f t="shared" ca="1" si="17"/>
        <v>79.341921544509091</v>
      </c>
      <c r="P61" s="310">
        <f t="shared" ca="1" si="18"/>
        <v>3</v>
      </c>
      <c r="Q61" s="304">
        <f t="shared" ca="1" si="19"/>
        <v>790.32999999999993</v>
      </c>
      <c r="R61" s="306">
        <f t="shared" ca="1" si="20"/>
        <v>0.39662980416543181</v>
      </c>
      <c r="S61" s="307">
        <f t="shared" ca="1" si="21"/>
        <v>9.0239650015789188</v>
      </c>
      <c r="T61" s="304">
        <f t="shared" ca="1" si="1"/>
        <v>88.525096665489201</v>
      </c>
      <c r="U61" s="311">
        <f t="shared" ca="1" si="2"/>
        <v>0</v>
      </c>
      <c r="V61" s="306">
        <f t="shared" ca="1" si="3"/>
        <v>1.2235136772884028</v>
      </c>
      <c r="W61" s="304">
        <f t="shared" ca="1" si="4"/>
        <v>7.8219901429528473</v>
      </c>
      <c r="Y61" s="314" t="str">
        <f t="shared" ca="1" si="22"/>
        <v/>
      </c>
      <c r="Z61" s="315" t="str">
        <f t="shared" ca="1" si="23"/>
        <v/>
      </c>
      <c r="AA61" s="316" t="str">
        <f t="shared" ca="1" si="24"/>
        <v/>
      </c>
      <c r="AC61" s="310" t="e">
        <f t="shared" ca="1" si="25"/>
        <v>#N/A</v>
      </c>
      <c r="AD61" s="323" t="e">
        <f t="shared" ca="1" si="26"/>
        <v>#N/A</v>
      </c>
      <c r="AE61" s="324">
        <f t="shared" ca="1" si="5"/>
        <v>12.140611877187403</v>
      </c>
      <c r="AG61" s="306">
        <f t="shared" ca="1" si="27"/>
        <v>77.102669375536792</v>
      </c>
      <c r="AH61" s="304">
        <f t="shared" ca="1" si="28"/>
        <v>86.744168176324209</v>
      </c>
    </row>
    <row r="62" spans="1:34" x14ac:dyDescent="0.2">
      <c r="A62" s="347">
        <f t="shared" ca="1" si="6"/>
        <v>0.01</v>
      </c>
      <c r="B62" s="304">
        <f t="shared" ca="1" si="7"/>
        <v>0.58000000000000029</v>
      </c>
      <c r="D62" s="306">
        <f t="shared" ca="1" si="8"/>
        <v>16.020474562148177</v>
      </c>
      <c r="E62" s="307">
        <f t="shared" ca="1" si="9"/>
        <v>75.31732175185445</v>
      </c>
      <c r="F62" s="304">
        <f t="shared" ca="1" si="10"/>
        <v>77.002302310182941</v>
      </c>
      <c r="G62" s="306">
        <f t="shared" ca="1" si="11"/>
        <v>8.391986618335233</v>
      </c>
      <c r="H62" s="307">
        <f t="shared" ca="1" si="12"/>
        <v>44.494046270384175</v>
      </c>
      <c r="I62" s="304">
        <f t="shared" ca="1" si="13"/>
        <v>45.278533466902452</v>
      </c>
      <c r="J62" s="306">
        <f t="shared" ca="1" si="14"/>
        <v>2.2790119804580575</v>
      </c>
      <c r="K62" s="307">
        <f t="shared" ca="1" si="15"/>
        <v>12.581786473803653</v>
      </c>
      <c r="L62" s="304">
        <f t="shared" ca="1" si="0"/>
        <v>12.786525973831202</v>
      </c>
      <c r="M62" s="306">
        <f t="shared" ca="1" si="16"/>
        <v>1.3843770602121315</v>
      </c>
      <c r="N62" s="304">
        <f t="shared" ca="1" si="17"/>
        <v>79.31896280488337</v>
      </c>
      <c r="P62" s="310">
        <f t="shared" ca="1" si="18"/>
        <v>3</v>
      </c>
      <c r="Q62" s="304">
        <f t="shared" ca="1" si="19"/>
        <v>789.15</v>
      </c>
      <c r="R62" s="306">
        <f t="shared" ca="1" si="20"/>
        <v>0.39603761714366215</v>
      </c>
      <c r="S62" s="307">
        <f t="shared" ca="1" si="21"/>
        <v>9.0200046254074824</v>
      </c>
      <c r="T62" s="304">
        <f t="shared" ca="1" si="1"/>
        <v>88.486245375247407</v>
      </c>
      <c r="U62" s="311">
        <f t="shared" ca="1" si="2"/>
        <v>0</v>
      </c>
      <c r="V62" s="306">
        <f t="shared" ca="1" si="3"/>
        <v>1.2234597001431546</v>
      </c>
      <c r="W62" s="304">
        <f t="shared" ca="1" si="4"/>
        <v>8.0945477101220416</v>
      </c>
      <c r="Y62" s="314" t="str">
        <f t="shared" ca="1" si="22"/>
        <v/>
      </c>
      <c r="Z62" s="315" t="str">
        <f t="shared" ca="1" si="23"/>
        <v/>
      </c>
      <c r="AA62" s="316" t="str">
        <f t="shared" ca="1" si="24"/>
        <v/>
      </c>
      <c r="AC62" s="310" t="e">
        <f t="shared" ca="1" si="25"/>
        <v>#N/A</v>
      </c>
      <c r="AD62" s="323" t="e">
        <f t="shared" ca="1" si="26"/>
        <v>#N/A</v>
      </c>
      <c r="AE62" s="324">
        <f t="shared" ca="1" si="5"/>
        <v>12.581786473803653</v>
      </c>
      <c r="AG62" s="306">
        <f t="shared" ca="1" si="27"/>
        <v>76.980924555702643</v>
      </c>
      <c r="AH62" s="304">
        <f t="shared" ca="1" si="28"/>
        <v>86.621686163686462</v>
      </c>
    </row>
    <row r="63" spans="1:34" x14ac:dyDescent="0.2">
      <c r="A63" s="347">
        <f t="shared" ca="1" si="6"/>
        <v>0.01</v>
      </c>
      <c r="B63" s="304">
        <f t="shared" ca="1" si="7"/>
        <v>0.5900000000000003</v>
      </c>
      <c r="D63" s="306">
        <f t="shared" ca="1" si="8"/>
        <v>16.031765859644548</v>
      </c>
      <c r="E63" s="307">
        <f t="shared" ca="1" si="9"/>
        <v>75.189912940339582</v>
      </c>
      <c r="F63" s="304">
        <f t="shared" ca="1" si="10"/>
        <v>76.880039831898571</v>
      </c>
      <c r="G63" s="306">
        <f t="shared" ca="1" si="11"/>
        <v>8.5523042769316788</v>
      </c>
      <c r="H63" s="307">
        <f t="shared" ca="1" si="12"/>
        <v>45.245945399787573</v>
      </c>
      <c r="I63" s="304">
        <f t="shared" ca="1" si="13"/>
        <v>46.047122424379381</v>
      </c>
      <c r="J63" s="306">
        <f t="shared" ca="1" si="14"/>
        <v>2.3637334349343919</v>
      </c>
      <c r="K63" s="307">
        <f t="shared" ca="1" si="15"/>
        <v>13.030486432154513</v>
      </c>
      <c r="L63" s="304">
        <f t="shared" ca="1" si="0"/>
        <v>13.243142089775732</v>
      </c>
      <c r="M63" s="306">
        <f t="shared" ca="1" si="16"/>
        <v>1.3839822040191911</v>
      </c>
      <c r="N63" s="304">
        <f t="shared" ca="1" si="17"/>
        <v>79.296339211513285</v>
      </c>
      <c r="P63" s="310">
        <f t="shared" ca="1" si="18"/>
        <v>3</v>
      </c>
      <c r="Q63" s="304">
        <f t="shared" ca="1" si="19"/>
        <v>787.96999999999991</v>
      </c>
      <c r="R63" s="306">
        <f t="shared" ca="1" si="20"/>
        <v>0.39544543012189248</v>
      </c>
      <c r="S63" s="307">
        <f t="shared" ca="1" si="21"/>
        <v>9.0160501711062633</v>
      </c>
      <c r="T63" s="304">
        <f t="shared" ca="1" si="1"/>
        <v>88.447452178552453</v>
      </c>
      <c r="U63" s="311">
        <f t="shared" ca="1" si="2"/>
        <v>0</v>
      </c>
      <c r="V63" s="306">
        <f t="shared" ca="1" si="3"/>
        <v>1.2234048047205834</v>
      </c>
      <c r="W63" s="304">
        <f t="shared" ca="1" si="4"/>
        <v>8.3713092802146853</v>
      </c>
      <c r="Y63" s="314" t="str">
        <f t="shared" ca="1" si="22"/>
        <v/>
      </c>
      <c r="Z63" s="315" t="str">
        <f t="shared" ca="1" si="23"/>
        <v/>
      </c>
      <c r="AA63" s="316" t="str">
        <f t="shared" ca="1" si="24"/>
        <v/>
      </c>
      <c r="AC63" s="310" t="e">
        <f t="shared" ca="1" si="25"/>
        <v>#N/A</v>
      </c>
      <c r="AD63" s="323" t="e">
        <f t="shared" ca="1" si="26"/>
        <v>#N/A</v>
      </c>
      <c r="AE63" s="324">
        <f t="shared" ca="1" si="5"/>
        <v>13.030486432154513</v>
      </c>
      <c r="AG63" s="306">
        <f t="shared" ca="1" si="27"/>
        <v>76.858536784100494</v>
      </c>
      <c r="AH63" s="304">
        <f t="shared" ca="1" si="28"/>
        <v>86.498570603471663</v>
      </c>
    </row>
    <row r="64" spans="1:34" x14ac:dyDescent="0.2">
      <c r="A64" s="347">
        <f t="shared" ca="1" si="6"/>
        <v>0.01</v>
      </c>
      <c r="B64" s="304">
        <f t="shared" ca="1" si="7"/>
        <v>0.60000000000000031</v>
      </c>
      <c r="D64" s="306">
        <f t="shared" ca="1" si="8"/>
        <v>16.042343923845216</v>
      </c>
      <c r="E64" s="307">
        <f t="shared" ca="1" si="9"/>
        <v>75.061982305490261</v>
      </c>
      <c r="F64" s="304">
        <f t="shared" ca="1" si="10"/>
        <v>76.757136386141099</v>
      </c>
      <c r="G64" s="306">
        <f t="shared" ca="1" si="11"/>
        <v>8.7127277161701304</v>
      </c>
      <c r="H64" s="307">
        <f t="shared" ca="1" si="12"/>
        <v>45.996565222842477</v>
      </c>
      <c r="I64" s="304">
        <f t="shared" ca="1" si="13"/>
        <v>46.814481056136053</v>
      </c>
      <c r="J64" s="306">
        <f t="shared" ca="1" si="14"/>
        <v>2.4500585948999007</v>
      </c>
      <c r="K64" s="307">
        <f t="shared" ca="1" si="15"/>
        <v>13.486698985267664</v>
      </c>
      <c r="L64" s="304">
        <f t="shared" ca="1" si="0"/>
        <v>13.707437274620764</v>
      </c>
      <c r="M64" s="306">
        <f t="shared" ca="1" si="16"/>
        <v>1.3835930070466953</v>
      </c>
      <c r="N64" s="304">
        <f t="shared" ca="1" si="17"/>
        <v>79.274039867590005</v>
      </c>
      <c r="P64" s="310">
        <f t="shared" ca="1" si="18"/>
        <v>3</v>
      </c>
      <c r="Q64" s="304">
        <f t="shared" ca="1" si="19"/>
        <v>786.79</v>
      </c>
      <c r="R64" s="306">
        <f t="shared" ca="1" si="20"/>
        <v>0.39485324310012287</v>
      </c>
      <c r="S64" s="307">
        <f t="shared" ca="1" si="21"/>
        <v>9.0121016386752615</v>
      </c>
      <c r="T64" s="304">
        <f t="shared" ca="1" si="1"/>
        <v>88.408717075404326</v>
      </c>
      <c r="U64" s="311">
        <f t="shared" ca="1" si="2"/>
        <v>0</v>
      </c>
      <c r="V64" s="306">
        <f t="shared" ca="1" si="3"/>
        <v>1.2233489927062244</v>
      </c>
      <c r="W64" s="304">
        <f t="shared" ca="1" si="4"/>
        <v>8.6522490217687285</v>
      </c>
      <c r="Y64" s="314" t="str">
        <f t="shared" ca="1" si="22"/>
        <v/>
      </c>
      <c r="Z64" s="315" t="str">
        <f t="shared" ca="1" si="23"/>
        <v/>
      </c>
      <c r="AA64" s="316" t="str">
        <f t="shared" ca="1" si="24"/>
        <v/>
      </c>
      <c r="AC64" s="310" t="e">
        <f t="shared" ca="1" si="25"/>
        <v>#N/A</v>
      </c>
      <c r="AD64" s="323" t="e">
        <f t="shared" ca="1" si="26"/>
        <v>#N/A</v>
      </c>
      <c r="AE64" s="324">
        <f t="shared" ca="1" si="5"/>
        <v>13.486698985267664</v>
      </c>
      <c r="AG64" s="306">
        <f t="shared" ca="1" si="27"/>
        <v>76.735508616173149</v>
      </c>
      <c r="AH64" s="304">
        <f t="shared" ca="1" si="28"/>
        <v>86.374823756893335</v>
      </c>
    </row>
    <row r="65" spans="1:34" x14ac:dyDescent="0.2">
      <c r="A65" s="347">
        <f t="shared" ca="1" si="6"/>
        <v>0.01</v>
      </c>
      <c r="B65" s="304">
        <f t="shared" ca="1" si="7"/>
        <v>0.61000000000000032</v>
      </c>
      <c r="D65" s="306">
        <f t="shared" ca="1" si="8"/>
        <v>16.052226811969422</v>
      </c>
      <c r="E65" s="307">
        <f t="shared" ca="1" si="9"/>
        <v>74.933529418266872</v>
      </c>
      <c r="F65" s="304">
        <f t="shared" ca="1" si="10"/>
        <v>76.633594569882831</v>
      </c>
      <c r="G65" s="306">
        <f t="shared" ca="1" si="11"/>
        <v>8.8732499842898243</v>
      </c>
      <c r="H65" s="307">
        <f t="shared" ca="1" si="12"/>
        <v>46.745900517025149</v>
      </c>
      <c r="I65" s="304">
        <f t="shared" ca="1" si="13"/>
        <v>47.58060298515889</v>
      </c>
      <c r="J65" s="306">
        <f t="shared" ca="1" si="14"/>
        <v>2.5379884834022004</v>
      </c>
      <c r="K65" s="307">
        <f t="shared" ca="1" si="15"/>
        <v>13.950411313967003</v>
      </c>
      <c r="L65" s="304">
        <f t="shared" ca="1" si="0"/>
        <v>14.179399189342993</v>
      </c>
      <c r="M65" s="306">
        <f t="shared" ca="1" si="16"/>
        <v>1.3832092883108988</v>
      </c>
      <c r="N65" s="304">
        <f t="shared" ca="1" si="17"/>
        <v>79.25205440350878</v>
      </c>
      <c r="P65" s="310">
        <f t="shared" ca="1" si="18"/>
        <v>3</v>
      </c>
      <c r="Q65" s="304">
        <f t="shared" ca="1" si="19"/>
        <v>785.61</v>
      </c>
      <c r="R65" s="306">
        <f t="shared" ca="1" si="20"/>
        <v>0.39426105607835321</v>
      </c>
      <c r="S65" s="307">
        <f t="shared" ca="1" si="21"/>
        <v>9.0081590281144788</v>
      </c>
      <c r="T65" s="304">
        <f t="shared" ca="1" si="1"/>
        <v>88.370040065803039</v>
      </c>
      <c r="U65" s="311">
        <f t="shared" ca="1" si="2"/>
        <v>0</v>
      </c>
      <c r="V65" s="306">
        <f t="shared" ca="1" si="3"/>
        <v>1.2232922657937688</v>
      </c>
      <c r="W65" s="304">
        <f t="shared" ca="1" si="4"/>
        <v>8.9373409806237074</v>
      </c>
      <c r="Y65" s="314" t="str">
        <f t="shared" ca="1" si="22"/>
        <v/>
      </c>
      <c r="Z65" s="315" t="str">
        <f t="shared" ca="1" si="23"/>
        <v/>
      </c>
      <c r="AA65" s="316" t="str">
        <f t="shared" ca="1" si="24"/>
        <v/>
      </c>
      <c r="AC65" s="310" t="e">
        <f t="shared" ca="1" si="25"/>
        <v>#N/A</v>
      </c>
      <c r="AD65" s="323" t="e">
        <f t="shared" ca="1" si="26"/>
        <v>#N/A</v>
      </c>
      <c r="AE65" s="324">
        <f t="shared" ca="1" si="5"/>
        <v>13.950411313967003</v>
      </c>
      <c r="AG65" s="306">
        <f t="shared" ca="1" si="27"/>
        <v>76.611842613726864</v>
      </c>
      <c r="AH65" s="304">
        <f t="shared" ca="1" si="28"/>
        <v>86.250447905431614</v>
      </c>
    </row>
    <row r="66" spans="1:34" x14ac:dyDescent="0.2">
      <c r="A66" s="347">
        <f t="shared" ca="1" si="6"/>
        <v>0.01</v>
      </c>
      <c r="B66" s="304">
        <f t="shared" ca="1" si="7"/>
        <v>0.62000000000000033</v>
      </c>
      <c r="D66" s="306">
        <f t="shared" ca="1" si="8"/>
        <v>16.061431731817173</v>
      </c>
      <c r="E66" s="307">
        <f t="shared" ca="1" si="9"/>
        <v>74.804553993838354</v>
      </c>
      <c r="F66" s="304">
        <f t="shared" ca="1" si="10"/>
        <v>76.509416985707716</v>
      </c>
      <c r="G66" s="306">
        <f t="shared" ca="1" si="11"/>
        <v>9.0338643016079967</v>
      </c>
      <c r="H66" s="307">
        <f t="shared" ca="1" si="12"/>
        <v>47.49394605696353</v>
      </c>
      <c r="I66" s="304">
        <f t="shared" ca="1" si="13"/>
        <v>48.345481860062463</v>
      </c>
      <c r="J66" s="306">
        <f t="shared" ca="1" si="14"/>
        <v>2.6275240548316896</v>
      </c>
      <c r="K66" s="307">
        <f t="shared" ca="1" si="15"/>
        <v>14.421610546836947</v>
      </c>
      <c r="L66" s="304">
        <f t="shared" ca="1" si="0"/>
        <v>14.659015431581953</v>
      </c>
      <c r="M66" s="306">
        <f t="shared" ca="1" si="16"/>
        <v>1.3828308754396241</v>
      </c>
      <c r="N66" s="304">
        <f t="shared" ca="1" si="17"/>
        <v>79.230372943071316</v>
      </c>
      <c r="P66" s="310">
        <f t="shared" ca="1" si="18"/>
        <v>3</v>
      </c>
      <c r="Q66" s="304">
        <f t="shared" ca="1" si="19"/>
        <v>784.43</v>
      </c>
      <c r="R66" s="306">
        <f t="shared" ca="1" si="20"/>
        <v>0.39366886905658355</v>
      </c>
      <c r="S66" s="307">
        <f t="shared" ca="1" si="21"/>
        <v>9.0042223394239134</v>
      </c>
      <c r="T66" s="304">
        <f t="shared" ca="1" si="1"/>
        <v>88.331421149748593</v>
      </c>
      <c r="U66" s="311">
        <f t="shared" ca="1" si="2"/>
        <v>0</v>
      </c>
      <c r="V66" s="306">
        <f t="shared" ca="1" si="3"/>
        <v>1.2232346256850546</v>
      </c>
      <c r="W66" s="304">
        <f t="shared" ca="1" si="4"/>
        <v>9.2265590816222112</v>
      </c>
      <c r="Y66" s="314" t="str">
        <f t="shared" ca="1" si="22"/>
        <v/>
      </c>
      <c r="Z66" s="315" t="str">
        <f t="shared" ca="1" si="23"/>
        <v/>
      </c>
      <c r="AA66" s="316" t="str">
        <f t="shared" ca="1" si="24"/>
        <v/>
      </c>
      <c r="AC66" s="310" t="e">
        <f t="shared" ca="1" si="25"/>
        <v>#N/A</v>
      </c>
      <c r="AD66" s="323" t="e">
        <f t="shared" ca="1" si="26"/>
        <v>#N/A</v>
      </c>
      <c r="AE66" s="324">
        <f t="shared" ca="1" si="5"/>
        <v>14.421610546836947</v>
      </c>
      <c r="AG66" s="306">
        <f t="shared" ca="1" si="27"/>
        <v>76.487541345652602</v>
      </c>
      <c r="AH66" s="304">
        <f t="shared" ca="1" si="28"/>
        <v>86.12544535067444</v>
      </c>
    </row>
    <row r="67" spans="1:34" x14ac:dyDescent="0.2">
      <c r="A67" s="347">
        <f t="shared" ca="1" si="6"/>
        <v>0.01</v>
      </c>
      <c r="B67" s="304">
        <f t="shared" ca="1" si="7"/>
        <v>0.63000000000000034</v>
      </c>
      <c r="D67" s="306">
        <f t="shared" ca="1" si="8"/>
        <v>16.069975096436512</v>
      </c>
      <c r="E67" s="307">
        <f t="shared" ca="1" si="9"/>
        <v>74.675055883676592</v>
      </c>
      <c r="F67" s="304">
        <f t="shared" ca="1" si="10"/>
        <v>76.384606242555918</v>
      </c>
      <c r="G67" s="306">
        <f t="shared" ca="1" si="11"/>
        <v>9.1945640525723622</v>
      </c>
      <c r="H67" s="307">
        <f t="shared" ca="1" si="12"/>
        <v>48.240696615800296</v>
      </c>
      <c r="I67" s="304">
        <f t="shared" ca="1" si="13"/>
        <v>49.109111355170562</v>
      </c>
      <c r="J67" s="306">
        <f t="shared" ca="1" si="14"/>
        <v>2.7186661966025913</v>
      </c>
      <c r="K67" s="307">
        <f t="shared" ca="1" si="15"/>
        <v>14.900283760200766</v>
      </c>
      <c r="L67" s="304">
        <f t="shared" ca="1" si="0"/>
        <v>15.146273535858656</v>
      </c>
      <c r="M67" s="306">
        <f t="shared" ca="1" si="16"/>
        <v>1.3824576041291567</v>
      </c>
      <c r="N67" s="304">
        <f t="shared" ca="1" si="17"/>
        <v>79.208986072368205</v>
      </c>
      <c r="P67" s="310">
        <f t="shared" ca="1" si="18"/>
        <v>3</v>
      </c>
      <c r="Q67" s="304">
        <f t="shared" ca="1" si="19"/>
        <v>783.25</v>
      </c>
      <c r="R67" s="306">
        <f t="shared" ca="1" si="20"/>
        <v>0.39307668203481394</v>
      </c>
      <c r="S67" s="307">
        <f t="shared" ca="1" si="21"/>
        <v>9.0002915726035653</v>
      </c>
      <c r="T67" s="304">
        <f t="shared" ca="1" si="1"/>
        <v>88.292860327240973</v>
      </c>
      <c r="U67" s="311">
        <f t="shared" ca="1" si="2"/>
        <v>0</v>
      </c>
      <c r="V67" s="306">
        <f t="shared" ca="1" si="3"/>
        <v>1.2231760740900561</v>
      </c>
      <c r="W67" s="304">
        <f t="shared" ca="1" si="4"/>
        <v>9.5198771303164484</v>
      </c>
      <c r="Y67" s="314" t="str">
        <f t="shared" ca="1" si="22"/>
        <v/>
      </c>
      <c r="Z67" s="315" t="str">
        <f t="shared" ca="1" si="23"/>
        <v/>
      </c>
      <c r="AA67" s="316" t="str">
        <f t="shared" ca="1" si="24"/>
        <v/>
      </c>
      <c r="AC67" s="310" t="e">
        <f t="shared" ca="1" si="25"/>
        <v>#N/A</v>
      </c>
      <c r="AD67" s="323" t="e">
        <f t="shared" ca="1" si="26"/>
        <v>#N/A</v>
      </c>
      <c r="AE67" s="324">
        <f t="shared" ca="1" si="5"/>
        <v>14.900283760200766</v>
      </c>
      <c r="AG67" s="306">
        <f t="shared" ca="1" si="27"/>
        <v>76.362607388576563</v>
      </c>
      <c r="AH67" s="304">
        <f t="shared" ca="1" si="28"/>
        <v>85.999818414157403</v>
      </c>
    </row>
    <row r="68" spans="1:34" x14ac:dyDescent="0.2">
      <c r="A68" s="347">
        <f t="shared" ca="1" si="6"/>
        <v>0.01</v>
      </c>
      <c r="B68" s="304">
        <f t="shared" ca="1" si="7"/>
        <v>0.64000000000000035</v>
      </c>
      <c r="D68" s="306">
        <f t="shared" ca="1" si="8"/>
        <v>16.077872574459558</v>
      </c>
      <c r="E68" s="307">
        <f t="shared" ca="1" si="9"/>
        <v>74.545035068248538</v>
      </c>
      <c r="F68" s="304">
        <f t="shared" ca="1" si="10"/>
        <v>76.259164956396972</v>
      </c>
      <c r="G68" s="306">
        <f t="shared" ca="1" si="11"/>
        <v>9.3553427783169578</v>
      </c>
      <c r="H68" s="307">
        <f t="shared" ca="1" si="12"/>
        <v>48.986146966482778</v>
      </c>
      <c r="I68" s="304">
        <f t="shared" ca="1" si="13"/>
        <v>49.871485170602824</v>
      </c>
      <c r="J68" s="306">
        <f t="shared" ca="1" si="14"/>
        <v>2.8114157307570378</v>
      </c>
      <c r="K68" s="307">
        <f t="shared" ca="1" si="15"/>
        <v>15.386417978112181</v>
      </c>
      <c r="L68" s="304">
        <f t="shared" ref="L68:L131" ca="1" si="29">SQRT(pos_x^2+pos_z^2)</f>
        <v>15.641160973799927</v>
      </c>
      <c r="M68" s="306">
        <f t="shared" ca="1" si="16"/>
        <v>1.3820893176435203</v>
      </c>
      <c r="N68" s="304">
        <f t="shared" ca="1" si="17"/>
        <v>79.187884811089532</v>
      </c>
      <c r="P68" s="310">
        <f t="shared" ca="1" si="18"/>
        <v>3</v>
      </c>
      <c r="Q68" s="304">
        <f t="shared" ca="1" si="19"/>
        <v>782.06999999999994</v>
      </c>
      <c r="R68" s="306">
        <f t="shared" ca="1" si="20"/>
        <v>0.39248449501304422</v>
      </c>
      <c r="S68" s="307">
        <f t="shared" ca="1" si="21"/>
        <v>8.9963667276534345</v>
      </c>
      <c r="T68" s="304">
        <f t="shared" ref="T68:T131" ca="1" si="30">m*g</f>
        <v>88.254357598280194</v>
      </c>
      <c r="U68" s="311">
        <f t="shared" ref="U68:U131" ca="1" si="31">IF(pos_xz&lt;L_rampe,Poids*COS(Beta),0)</f>
        <v>0</v>
      </c>
      <c r="V68" s="306">
        <f t="shared" ref="V68:V131" ca="1" si="32">Rho_moyen*(20000-Alt_rampe-pos_z)/(20000+Alt_rampe+pos_z)</f>
        <v>1.2231166127268713</v>
      </c>
      <c r="W68" s="304">
        <f t="shared" ref="W68:W131" ca="1" si="33">1/2*Rho*Sref*Cx*vit_xz^2</f>
        <v>9.8172688146798297</v>
      </c>
      <c r="Y68" s="314" t="str">
        <f t="shared" ca="1" si="22"/>
        <v/>
      </c>
      <c r="Z68" s="315" t="str">
        <f t="shared" ca="1" si="23"/>
        <v/>
      </c>
      <c r="AA68" s="316" t="str">
        <f t="shared" ca="1" si="24"/>
        <v/>
      </c>
      <c r="AC68" s="310" t="e">
        <f t="shared" ca="1" si="25"/>
        <v>#N/A</v>
      </c>
      <c r="AD68" s="323" t="e">
        <f t="shared" ca="1" si="26"/>
        <v>#N/A</v>
      </c>
      <c r="AE68" s="324">
        <f t="shared" ref="AE68:AE131" ca="1" si="34">IF(t&lt;T_para, pos_z, NA())</f>
        <v>15.386417978112181</v>
      </c>
      <c r="AG68" s="306">
        <f t="shared" ca="1" si="27"/>
        <v>76.237043327446585</v>
      </c>
      <c r="AH68" s="304">
        <f t="shared" ca="1" si="28"/>
        <v>85.873569437202278</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16.085139136513948</v>
      </c>
      <c r="E69" s="307">
        <f t="shared" ref="E69:E132" ca="1" si="38">IF(AND(L68&lt;L_rampe,Poussee&lt;Poids*SIN(M68)),0,(-W68+Poussee)/m*SIN(M68)+U68/m*COS(M68)-Poids/m)</f>
        <v>74.414491650251378</v>
      </c>
      <c r="F69" s="304">
        <f t="shared" ref="F69:F132" ca="1" si="39">SQRT(acc_x^2+acc_z^2)</f>
        <v>76.133095750838507</v>
      </c>
      <c r="G69" s="306">
        <f t="shared" ref="G69:G132" ca="1" si="40">G68+acc_x*pas</f>
        <v>9.5161941696820982</v>
      </c>
      <c r="H69" s="307">
        <f t="shared" ref="H69:H132" ca="1" si="41">H68+acc_z*pas</f>
        <v>49.730291882985291</v>
      </c>
      <c r="I69" s="304">
        <f t="shared" ref="I69:I132" ca="1" si="42">SQRT(vit_x^2+vit_z^2)</f>
        <v>50.632597032366455</v>
      </c>
      <c r="J69" s="306">
        <f t="shared" ref="J69:J132" ca="1" si="43">J68+0.5*(vit_x+G68)*pas*(K68&gt;=0)</f>
        <v>2.9057734154970332</v>
      </c>
      <c r="K69" s="307">
        <f t="shared" ref="K69:K132" ca="1" si="44">K68+0.5*(vit_z+H68)*pas</f>
        <v>15.880000172359521</v>
      </c>
      <c r="L69" s="304">
        <f t="shared" ca="1" si="29"/>
        <v>16.143665154367756</v>
      </c>
      <c r="M69" s="306">
        <f t="shared" ref="M69:M132" ca="1" si="45">IF(AND(L68&gt;L_rampe,G69&gt;0),ATAN2(G69,H69),$M$4)</f>
        <v>1.3817258663522092</v>
      </c>
      <c r="N69" s="304">
        <f t="shared" ref="N69:N132" ca="1" si="46">DEGREES(Beta)</f>
        <v>79.167060586038829</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8.992447804573521</v>
      </c>
      <c r="T69" s="304">
        <f t="shared" ca="1" si="30"/>
        <v>88.215912962866241</v>
      </c>
      <c r="U69" s="311">
        <f t="shared" ca="1" si="31"/>
        <v>0</v>
      </c>
      <c r="V69" s="306">
        <f t="shared" ca="1" si="32"/>
        <v>1.2230562433217051</v>
      </c>
      <c r="W69" s="304">
        <f t="shared" ca="1" si="33"/>
        <v>10.118707706823457</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15.880000172359521</v>
      </c>
      <c r="AG69" s="306">
        <f t="shared" ref="AG69:AG132" ca="1" si="56">IF(AND(L68&lt;L_rampe,Poussee&lt;Poids*SIN(M68)),0,(-W68+Poussee)/m-Poids*SIN(M68)/m)</f>
        <v>76.110851756060669</v>
      </c>
      <c r="AH69" s="304">
        <f t="shared" ref="AH69:AH132" ca="1" si="57">IF(AND(L68&lt;L_rampe,Poussee&lt;Poids*SIN(M68)), g*SIN(M68), (-W68+Poussee)/m)</f>
        <v>85.746700780754693</v>
      </c>
    </row>
    <row r="70" spans="1:34" x14ac:dyDescent="0.2">
      <c r="A70" s="347">
        <f t="shared" ca="1" si="35"/>
        <v>0.01</v>
      </c>
      <c r="B70" s="304">
        <f t="shared" ca="1" si="36"/>
        <v>0.66000000000000036</v>
      </c>
      <c r="D70" s="306">
        <f t="shared" ca="1" si="37"/>
        <v>16.091789098072248</v>
      </c>
      <c r="E70" s="307">
        <f t="shared" ca="1" si="38"/>
        <v>74.283425848340741</v>
      </c>
      <c r="F70" s="304">
        <f t="shared" ca="1" si="39"/>
        <v>76.006401257675492</v>
      </c>
      <c r="G70" s="306">
        <f t="shared" ca="1" si="40"/>
        <v>9.6771120606628198</v>
      </c>
      <c r="H70" s="307">
        <f t="shared" ca="1" si="41"/>
        <v>50.473126141468697</v>
      </c>
      <c r="I70" s="304">
        <f t="shared" ca="1" si="42"/>
        <v>51.392440692452389</v>
      </c>
      <c r="J70" s="306">
        <f t="shared" ca="1" si="43"/>
        <v>3.0017399466487578</v>
      </c>
      <c r="K70" s="307">
        <f t="shared" ca="1" si="44"/>
        <v>16.381017262481791</v>
      </c>
      <c r="L70" s="304">
        <f t="shared" ca="1" si="29"/>
        <v>16.65377342409321</v>
      </c>
      <c r="M70" s="306">
        <f t="shared" ca="1" si="45"/>
        <v>1.3813671073028768</v>
      </c>
      <c r="N70" s="304">
        <f t="shared" ca="1" si="46"/>
        <v>79.146505206649962</v>
      </c>
      <c r="P70" s="310">
        <f t="shared" ca="1" si="47"/>
        <v>3</v>
      </c>
      <c r="Q70" s="304">
        <f t="shared" ca="1" si="48"/>
        <v>779.70999999999992</v>
      </c>
      <c r="R70" s="306">
        <f t="shared" ca="1" si="49"/>
        <v>0.39130012096950489</v>
      </c>
      <c r="S70" s="307">
        <f t="shared" ca="1" si="50"/>
        <v>8.9885348033638266</v>
      </c>
      <c r="T70" s="304">
        <f t="shared" ca="1" si="30"/>
        <v>88.177526420999143</v>
      </c>
      <c r="U70" s="311">
        <f t="shared" ca="1" si="31"/>
        <v>0</v>
      </c>
      <c r="V70" s="306">
        <f t="shared" ca="1" si="32"/>
        <v>1.2229949676088563</v>
      </c>
      <c r="W70" s="304">
        <f t="shared" ca="1" si="33"/>
        <v>10.424167264717482</v>
      </c>
      <c r="Y70" s="314" t="str">
        <f t="shared" ca="1" si="51"/>
        <v/>
      </c>
      <c r="Z70" s="315" t="str">
        <f t="shared" ca="1" si="52"/>
        <v/>
      </c>
      <c r="AA70" s="316" t="str">
        <f t="shared" ca="1" si="53"/>
        <v/>
      </c>
      <c r="AC70" s="310" t="e">
        <f t="shared" ca="1" si="54"/>
        <v>#N/A</v>
      </c>
      <c r="AD70" s="323" t="e">
        <f t="shared" ca="1" si="55"/>
        <v>#N/A</v>
      </c>
      <c r="AE70" s="324">
        <f t="shared" ca="1" si="34"/>
        <v>16.381017262481791</v>
      </c>
      <c r="AG70" s="306">
        <f t="shared" ca="1" si="56"/>
        <v>75.984035277542134</v>
      </c>
      <c r="AH70" s="304">
        <f t="shared" ca="1" si="57"/>
        <v>85.619214825220268</v>
      </c>
    </row>
    <row r="71" spans="1:34" x14ac:dyDescent="0.2">
      <c r="A71" s="347">
        <f t="shared" ca="1" si="35"/>
        <v>0.01</v>
      </c>
      <c r="B71" s="304">
        <f t="shared" ca="1" si="36"/>
        <v>0.67000000000000037</v>
      </c>
      <c r="D71" s="306">
        <f t="shared" ca="1" si="37"/>
        <v>16.097836159063554</v>
      </c>
      <c r="E71" s="307">
        <f t="shared" ca="1" si="38"/>
        <v>74.151837991308682</v>
      </c>
      <c r="F71" s="304">
        <f t="shared" ca="1" si="39"/>
        <v>75.879084117386029</v>
      </c>
      <c r="G71" s="306">
        <f t="shared" ca="1" si="40"/>
        <v>9.8380904222534546</v>
      </c>
      <c r="H71" s="307">
        <f t="shared" ca="1" si="41"/>
        <v>51.214644521381786</v>
      </c>
      <c r="I71" s="304">
        <f t="shared" ca="1" si="42"/>
        <v>52.151009928935572</v>
      </c>
      <c r="J71" s="306">
        <f t="shared" ca="1" si="43"/>
        <v>3.0993159590633392</v>
      </c>
      <c r="K71" s="307">
        <f t="shared" ca="1" si="44"/>
        <v>16.889456115796044</v>
      </c>
      <c r="L71" s="304">
        <f t="shared" ca="1" si="29"/>
        <v>17.171473067314437</v>
      </c>
      <c r="M71" s="306">
        <f t="shared" ca="1" si="45"/>
        <v>1.3810129038258419</v>
      </c>
      <c r="N71" s="304">
        <f t="shared" ca="1" si="46"/>
        <v>79.126210842326998</v>
      </c>
      <c r="P71" s="310">
        <f t="shared" ca="1" si="47"/>
        <v>3</v>
      </c>
      <c r="Q71" s="304">
        <f t="shared" ca="1" si="48"/>
        <v>778.53</v>
      </c>
      <c r="R71" s="306">
        <f t="shared" ca="1" si="49"/>
        <v>0.39070793394773529</v>
      </c>
      <c r="S71" s="307">
        <f t="shared" ca="1" si="50"/>
        <v>8.9846277240243495</v>
      </c>
      <c r="T71" s="304">
        <f t="shared" ca="1" si="30"/>
        <v>88.139197972678872</v>
      </c>
      <c r="U71" s="311">
        <f t="shared" ca="1" si="31"/>
        <v>0</v>
      </c>
      <c r="V71" s="306">
        <f t="shared" ca="1" si="32"/>
        <v>1.2229327873306979</v>
      </c>
      <c r="W71" s="304">
        <f t="shared" ca="1" si="33"/>
        <v>10.733620833917152</v>
      </c>
      <c r="Y71" s="314" t="str">
        <f t="shared" ca="1" si="51"/>
        <v/>
      </c>
      <c r="Z71" s="315" t="str">
        <f t="shared" ca="1" si="52"/>
        <v/>
      </c>
      <c r="AA71" s="316" t="str">
        <f t="shared" ca="1" si="53"/>
        <v/>
      </c>
      <c r="AC71" s="310" t="e">
        <f t="shared" ca="1" si="54"/>
        <v>#N/A</v>
      </c>
      <c r="AD71" s="323" t="e">
        <f t="shared" ca="1" si="55"/>
        <v>#N/A</v>
      </c>
      <c r="AE71" s="324">
        <f t="shared" ca="1" si="34"/>
        <v>16.889456115796044</v>
      </c>
      <c r="AG71" s="306">
        <f t="shared" ca="1" si="56"/>
        <v>75.856596504766856</v>
      </c>
      <c r="AH71" s="304">
        <f t="shared" ca="1" si="57"/>
        <v>85.491113970299978</v>
      </c>
    </row>
    <row r="72" spans="1:34" x14ac:dyDescent="0.2">
      <c r="A72" s="347">
        <f t="shared" ca="1" si="35"/>
        <v>0.01</v>
      </c>
      <c r="B72" s="304">
        <f t="shared" ca="1" si="36"/>
        <v>0.68000000000000038</v>
      </c>
      <c r="D72" s="306">
        <f t="shared" ca="1" si="37"/>
        <v>16.103293440537303</v>
      </c>
      <c r="E72" s="307">
        <f t="shared" ca="1" si="38"/>
        <v>74.019728512671122</v>
      </c>
      <c r="F72" s="304">
        <f t="shared" ca="1" si="39"/>
        <v>75.75114697957774</v>
      </c>
      <c r="G72" s="306">
        <f t="shared" ca="1" si="40"/>
        <v>9.9991233566588278</v>
      </c>
      <c r="H72" s="307">
        <f t="shared" ca="1" si="41"/>
        <v>51.954841806508497</v>
      </c>
      <c r="I72" s="304">
        <f t="shared" ca="1" si="42"/>
        <v>52.90829854607879</v>
      </c>
      <c r="J72" s="306">
        <f t="shared" ca="1" si="43"/>
        <v>3.1985020279579008</v>
      </c>
      <c r="K72" s="307">
        <f t="shared" ca="1" si="44"/>
        <v>17.405303547435494</v>
      </c>
      <c r="L72" s="304">
        <f t="shared" ca="1" si="29"/>
        <v>17.696751306418403</v>
      </c>
      <c r="M72" s="306">
        <f t="shared" ca="1" si="45"/>
        <v>1.3806631251676018</v>
      </c>
      <c r="N72" s="304">
        <f t="shared" ca="1" si="46"/>
        <v>79.106170001446088</v>
      </c>
      <c r="P72" s="310">
        <f t="shared" ca="1" si="47"/>
        <v>3</v>
      </c>
      <c r="Q72" s="304">
        <f t="shared" ca="1" si="48"/>
        <v>777.34999999999991</v>
      </c>
      <c r="R72" s="306">
        <f t="shared" ca="1" si="49"/>
        <v>0.39011574692596562</v>
      </c>
      <c r="S72" s="307">
        <f t="shared" ca="1" si="50"/>
        <v>8.9807265665550897</v>
      </c>
      <c r="T72" s="304">
        <f t="shared" ca="1" si="30"/>
        <v>88.100927617905441</v>
      </c>
      <c r="U72" s="311">
        <f t="shared" ca="1" si="31"/>
        <v>0</v>
      </c>
      <c r="V72" s="306">
        <f t="shared" ca="1" si="32"/>
        <v>1.2228697042376588</v>
      </c>
      <c r="W72" s="304">
        <f t="shared" ca="1" si="33"/>
        <v>11.047041649293465</v>
      </c>
      <c r="Y72" s="314" t="str">
        <f t="shared" ca="1" si="51"/>
        <v/>
      </c>
      <c r="Z72" s="315" t="str">
        <f t="shared" ca="1" si="52"/>
        <v/>
      </c>
      <c r="AA72" s="316" t="str">
        <f t="shared" ca="1" si="53"/>
        <v/>
      </c>
      <c r="AC72" s="310" t="e">
        <f t="shared" ca="1" si="54"/>
        <v>#N/A</v>
      </c>
      <c r="AD72" s="323" t="e">
        <f t="shared" ca="1" si="55"/>
        <v>#N/A</v>
      </c>
      <c r="AE72" s="324">
        <f t="shared" ca="1" si="34"/>
        <v>17.405303547435494</v>
      </c>
      <c r="AG72" s="306">
        <f t="shared" ca="1" si="56"/>
        <v>75.728538060745734</v>
      </c>
      <c r="AH72" s="304">
        <f t="shared" ca="1" si="57"/>
        <v>85.362400634823985</v>
      </c>
    </row>
    <row r="73" spans="1:34" x14ac:dyDescent="0.2">
      <c r="A73" s="347">
        <f t="shared" ca="1" si="35"/>
        <v>0.01</v>
      </c>
      <c r="B73" s="304">
        <f t="shared" ca="1" si="36"/>
        <v>0.69000000000000039</v>
      </c>
      <c r="D73" s="306">
        <f t="shared" ca="1" si="37"/>
        <v>16.10817351863956</v>
      </c>
      <c r="E73" s="307">
        <f t="shared" ca="1" si="38"/>
        <v>73.887097945629691</v>
      </c>
      <c r="F73" s="304">
        <f t="shared" ca="1" si="39"/>
        <v>75.622592503389328</v>
      </c>
      <c r="G73" s="306">
        <f t="shared" ca="1" si="40"/>
        <v>10.160205091845224</v>
      </c>
      <c r="H73" s="307">
        <f t="shared" ca="1" si="41"/>
        <v>52.693712785964792</v>
      </c>
      <c r="I73" s="304">
        <f t="shared" ca="1" si="42"/>
        <v>53.664300374439868</v>
      </c>
      <c r="J73" s="306">
        <f t="shared" ca="1" si="43"/>
        <v>3.2992986702004212</v>
      </c>
      <c r="K73" s="307">
        <f t="shared" ca="1" si="44"/>
        <v>17.92854632039786</v>
      </c>
      <c r="L73" s="304">
        <f t="shared" ca="1" si="29"/>
        <v>18.229595302086054</v>
      </c>
      <c r="M73" s="306">
        <f t="shared" ca="1" si="45"/>
        <v>1.3803176461508293</v>
      </c>
      <c r="N73" s="304">
        <f t="shared" ca="1" si="46"/>
        <v>79.086375511874706</v>
      </c>
      <c r="P73" s="310">
        <f t="shared" ca="1" si="47"/>
        <v>3</v>
      </c>
      <c r="Q73" s="304">
        <f t="shared" ca="1" si="48"/>
        <v>776.17</v>
      </c>
      <c r="R73" s="306">
        <f t="shared" ca="1" si="49"/>
        <v>0.38952355990419596</v>
      </c>
      <c r="S73" s="307">
        <f t="shared" ca="1" si="50"/>
        <v>8.9768313309560472</v>
      </c>
      <c r="T73" s="304">
        <f t="shared" ca="1" si="30"/>
        <v>88.062715356678822</v>
      </c>
      <c r="U73" s="311">
        <f t="shared" ca="1" si="31"/>
        <v>0</v>
      </c>
      <c r="V73" s="306">
        <f t="shared" ca="1" si="32"/>
        <v>1.222805720088203</v>
      </c>
      <c r="W73" s="304">
        <f t="shared" ca="1" si="33"/>
        <v>11.364402836768376</v>
      </c>
      <c r="Y73" s="314" t="str">
        <f t="shared" ca="1" si="51"/>
        <v/>
      </c>
      <c r="Z73" s="315" t="str">
        <f t="shared" ca="1" si="52"/>
        <v/>
      </c>
      <c r="AA73" s="316" t="str">
        <f t="shared" ca="1" si="53"/>
        <v/>
      </c>
      <c r="AC73" s="310" t="e">
        <f t="shared" ca="1" si="54"/>
        <v>#N/A</v>
      </c>
      <c r="AD73" s="323" t="e">
        <f t="shared" ca="1" si="55"/>
        <v>#N/A</v>
      </c>
      <c r="AE73" s="324">
        <f t="shared" ca="1" si="34"/>
        <v>17.92854632039786</v>
      </c>
      <c r="AG73" s="306">
        <f t="shared" ca="1" si="56"/>
        <v>75.59986257896729</v>
      </c>
      <c r="AH73" s="304">
        <f t="shared" ca="1" si="57"/>
        <v>85.233077256584664</v>
      </c>
    </row>
    <row r="74" spans="1:34" x14ac:dyDescent="0.2">
      <c r="A74" s="347">
        <f t="shared" ca="1" si="35"/>
        <v>0.01</v>
      </c>
      <c r="B74" s="304">
        <f t="shared" ca="1" si="36"/>
        <v>0.7000000000000004</v>
      </c>
      <c r="D74" s="306">
        <f t="shared" ca="1" si="37"/>
        <v>16.112488456135246</v>
      </c>
      <c r="E74" s="307">
        <f t="shared" ca="1" si="38"/>
        <v>73.753946918375618</v>
      </c>
      <c r="F74" s="304">
        <f t="shared" ca="1" si="39"/>
        <v>75.493423357850588</v>
      </c>
      <c r="G74" s="306">
        <f t="shared" ca="1" si="40"/>
        <v>10.321329976406577</v>
      </c>
      <c r="H74" s="307">
        <f t="shared" ca="1" si="41"/>
        <v>53.43125225514855</v>
      </c>
      <c r="I74" s="304">
        <f t="shared" ca="1" si="42"/>
        <v>54.419009270981647</v>
      </c>
      <c r="J74" s="306">
        <f t="shared" ca="1" si="43"/>
        <v>3.4017063455416801</v>
      </c>
      <c r="K74" s="307">
        <f t="shared" ca="1" si="44"/>
        <v>18.459171145603428</v>
      </c>
      <c r="L74" s="304">
        <f t="shared" ca="1" si="29"/>
        <v>18.769992153540628</v>
      </c>
      <c r="M74" s="306">
        <f t="shared" ca="1" si="45"/>
        <v>1.3799763468585782</v>
      </c>
      <c r="N74" s="304">
        <f t="shared" ca="1" si="46"/>
        <v>79.066820502877903</v>
      </c>
      <c r="P74" s="310">
        <f t="shared" ca="1" si="47"/>
        <v>3</v>
      </c>
      <c r="Q74" s="304">
        <f t="shared" ca="1" si="48"/>
        <v>774.99</v>
      </c>
      <c r="R74" s="306">
        <f t="shared" ca="1" si="49"/>
        <v>0.38893137288242635</v>
      </c>
      <c r="S74" s="307">
        <f t="shared" ca="1" si="50"/>
        <v>8.9729420172272238</v>
      </c>
      <c r="T74" s="304">
        <f t="shared" ca="1" si="30"/>
        <v>88.024561188999073</v>
      </c>
      <c r="U74" s="311">
        <f t="shared" ca="1" si="31"/>
        <v>0</v>
      </c>
      <c r="V74" s="306">
        <f t="shared" ca="1" si="32"/>
        <v>1.2227408366488108</v>
      </c>
      <c r="W74" s="304">
        <f t="shared" ca="1" si="33"/>
        <v>11.685677415054357</v>
      </c>
      <c r="Y74" s="314" t="str">
        <f t="shared" ca="1" si="51"/>
        <v/>
      </c>
      <c r="Z74" s="315" t="str">
        <f t="shared" ca="1" si="52"/>
        <v/>
      </c>
      <c r="AA74" s="316" t="str">
        <f t="shared" ca="1" si="53"/>
        <v/>
      </c>
      <c r="AC74" s="310" t="e">
        <f t="shared" ca="1" si="54"/>
        <v>#N/A</v>
      </c>
      <c r="AD74" s="323" t="e">
        <f t="shared" ca="1" si="55"/>
        <v>#N/A</v>
      </c>
      <c r="AE74" s="324">
        <f t="shared" ca="1" si="34"/>
        <v>18.459171145603428</v>
      </c>
      <c r="AG74" s="306">
        <f t="shared" ca="1" si="56"/>
        <v>75.470572703702643</v>
      </c>
      <c r="AH74" s="304">
        <f t="shared" ca="1" si="57"/>
        <v>85.103146292168248</v>
      </c>
    </row>
    <row r="75" spans="1:34" x14ac:dyDescent="0.2">
      <c r="A75" s="347">
        <f t="shared" ca="1" si="35"/>
        <v>0.01</v>
      </c>
      <c r="B75" s="304">
        <f t="shared" ca="1" si="36"/>
        <v>0.71000000000000041</v>
      </c>
      <c r="D75" s="306">
        <f t="shared" ca="1" si="37"/>
        <v>16.116249831686794</v>
      </c>
      <c r="E75" s="307">
        <f t="shared" ca="1" si="38"/>
        <v>73.62027614970728</v>
      </c>
      <c r="F75" s="304">
        <f t="shared" ca="1" si="39"/>
        <v>75.363642222204888</v>
      </c>
      <c r="G75" s="306">
        <f t="shared" ca="1" si="40"/>
        <v>10.482492474723445</v>
      </c>
      <c r="H75" s="307">
        <f t="shared" ca="1" si="41"/>
        <v>54.167455016645626</v>
      </c>
      <c r="I75" s="304">
        <f t="shared" ca="1" si="42"/>
        <v>55.172419119184553</v>
      </c>
      <c r="J75" s="306">
        <f t="shared" ca="1" si="43"/>
        <v>3.5057254577973302</v>
      </c>
      <c r="K75" s="307">
        <f t="shared" ca="1" si="44"/>
        <v>18.997164681962399</v>
      </c>
      <c r="L75" s="304">
        <f t="shared" ca="1" si="29"/>
        <v>19.317928898798851</v>
      </c>
      <c r="M75" s="306">
        <f t="shared" ca="1" si="45"/>
        <v>1.379639112340654</v>
      </c>
      <c r="N75" s="304">
        <f t="shared" ca="1" si="46"/>
        <v>79.047498388294727</v>
      </c>
      <c r="P75" s="310">
        <f t="shared" ca="1" si="47"/>
        <v>3</v>
      </c>
      <c r="Q75" s="304">
        <f t="shared" ca="1" si="48"/>
        <v>773.81</v>
      </c>
      <c r="R75" s="306">
        <f t="shared" ca="1" si="49"/>
        <v>0.38833918586065669</v>
      </c>
      <c r="S75" s="307">
        <f t="shared" ca="1" si="50"/>
        <v>8.9690586253686178</v>
      </c>
      <c r="T75" s="304">
        <f t="shared" ca="1" si="30"/>
        <v>87.986465114866149</v>
      </c>
      <c r="U75" s="311">
        <f t="shared" ca="1" si="31"/>
        <v>0</v>
      </c>
      <c r="V75" s="306">
        <f t="shared" ca="1" si="32"/>
        <v>1.2226750556939527</v>
      </c>
      <c r="W75" s="304">
        <f t="shared" ca="1" si="33"/>
        <v>12.010838297398145</v>
      </c>
      <c r="Y75" s="314" t="str">
        <f t="shared" ca="1" si="51"/>
        <v/>
      </c>
      <c r="Z75" s="315" t="str">
        <f t="shared" ca="1" si="52"/>
        <v/>
      </c>
      <c r="AA75" s="316" t="str">
        <f t="shared" ca="1" si="53"/>
        <v/>
      </c>
      <c r="AC75" s="310" t="e">
        <f t="shared" ca="1" si="54"/>
        <v>#N/A</v>
      </c>
      <c r="AD75" s="323" t="e">
        <f t="shared" ca="1" si="55"/>
        <v>#N/A</v>
      </c>
      <c r="AE75" s="324">
        <f t="shared" ca="1" si="34"/>
        <v>18.997164681962399</v>
      </c>
      <c r="AG75" s="306">
        <f t="shared" ca="1" si="56"/>
        <v>75.340671090276828</v>
      </c>
      <c r="AH75" s="304">
        <f t="shared" ca="1" si="57"/>
        <v>84.972610216785512</v>
      </c>
    </row>
    <row r="76" spans="1:34" x14ac:dyDescent="0.2">
      <c r="A76" s="347">
        <f t="shared" ca="1" si="35"/>
        <v>0.01</v>
      </c>
      <c r="B76" s="304">
        <f t="shared" ca="1" si="36"/>
        <v>0.72000000000000042</v>
      </c>
      <c r="D76" s="306">
        <f t="shared" ca="1" si="37"/>
        <v>16.11946876707842</v>
      </c>
      <c r="E76" s="307">
        <f t="shared" ca="1" si="38"/>
        <v>73.486086444935012</v>
      </c>
      <c r="F76" s="304">
        <f t="shared" ca="1" si="39"/>
        <v>75.23325178619676</v>
      </c>
      <c r="G76" s="306">
        <f t="shared" ca="1" si="40"/>
        <v>10.64368716239423</v>
      </c>
      <c r="H76" s="307">
        <f t="shared" ca="1" si="41"/>
        <v>54.902315881094978</v>
      </c>
      <c r="I76" s="304">
        <f t="shared" ca="1" si="42"/>
        <v>55.924523829161473</v>
      </c>
      <c r="J76" s="306">
        <f t="shared" ca="1" si="43"/>
        <v>3.6113563559829185</v>
      </c>
      <c r="K76" s="307">
        <f t="shared" ca="1" si="44"/>
        <v>19.542513536451104</v>
      </c>
      <c r="L76" s="304">
        <f t="shared" ca="1" si="29"/>
        <v>19.873392514924895</v>
      </c>
      <c r="M76" s="306">
        <f t="shared" ca="1" si="45"/>
        <v>1.3793058323402994</v>
      </c>
      <c r="N76" s="304">
        <f t="shared" ca="1" si="46"/>
        <v>79.02840285087828</v>
      </c>
      <c r="P76" s="310">
        <f t="shared" ca="1" si="47"/>
        <v>3</v>
      </c>
      <c r="Q76" s="304">
        <f t="shared" ca="1" si="48"/>
        <v>772.63</v>
      </c>
      <c r="R76" s="306">
        <f t="shared" ca="1" si="49"/>
        <v>0.38774699883888702</v>
      </c>
      <c r="S76" s="307">
        <f t="shared" ca="1" si="50"/>
        <v>8.965181155380229</v>
      </c>
      <c r="T76" s="304">
        <f t="shared" ca="1" si="30"/>
        <v>87.948427134280053</v>
      </c>
      <c r="U76" s="311">
        <f t="shared" ca="1" si="31"/>
        <v>0</v>
      </c>
      <c r="V76" s="306">
        <f t="shared" ca="1" si="32"/>
        <v>1.2226083790060676</v>
      </c>
      <c r="W76" s="304">
        <f t="shared" ca="1" si="33"/>
        <v>12.339858293328723</v>
      </c>
      <c r="Y76" s="314" t="str">
        <f t="shared" ca="1" si="51"/>
        <v/>
      </c>
      <c r="Z76" s="315" t="str">
        <f t="shared" ca="1" si="52"/>
        <v/>
      </c>
      <c r="AA76" s="316" t="str">
        <f t="shared" ca="1" si="53"/>
        <v/>
      </c>
      <c r="AC76" s="310" t="e">
        <f t="shared" ca="1" si="54"/>
        <v>#N/A</v>
      </c>
      <c r="AD76" s="323" t="e">
        <f t="shared" ca="1" si="55"/>
        <v>#N/A</v>
      </c>
      <c r="AE76" s="324">
        <f t="shared" ca="1" si="34"/>
        <v>19.542513536451104</v>
      </c>
      <c r="AG76" s="306">
        <f t="shared" ca="1" si="56"/>
        <v>75.210160405308656</v>
      </c>
      <c r="AH76" s="304">
        <f t="shared" ca="1" si="57"/>
        <v>84.841471524101365</v>
      </c>
    </row>
    <row r="77" spans="1:34" x14ac:dyDescent="0.2">
      <c r="A77" s="347">
        <f t="shared" ca="1" si="35"/>
        <v>0.01</v>
      </c>
      <c r="B77" s="304">
        <f t="shared" ca="1" si="36"/>
        <v>0.73000000000000043</v>
      </c>
      <c r="D77" s="306">
        <f t="shared" ca="1" si="37"/>
        <v>16.122155952557243</v>
      </c>
      <c r="E77" s="307">
        <f t="shared" ca="1" si="38"/>
        <v>73.351378692049622</v>
      </c>
      <c r="F77" s="304">
        <f t="shared" ca="1" si="39"/>
        <v>75.102254750327234</v>
      </c>
      <c r="G77" s="306">
        <f t="shared" ca="1" si="40"/>
        <v>10.804908721919801</v>
      </c>
      <c r="H77" s="307">
        <f t="shared" ca="1" si="41"/>
        <v>55.635829668015475</v>
      </c>
      <c r="I77" s="304">
        <f t="shared" ca="1" si="42"/>
        <v>56.675317337774558</v>
      </c>
      <c r="J77" s="306">
        <f t="shared" ca="1" si="43"/>
        <v>3.7185993354044888</v>
      </c>
      <c r="K77" s="307">
        <f t="shared" ca="1" si="44"/>
        <v>20.095204264196656</v>
      </c>
      <c r="L77" s="304">
        <f t="shared" ca="1" si="29"/>
        <v>20.436369918286815</v>
      </c>
      <c r="M77" s="306">
        <f t="shared" ca="1" si="45"/>
        <v>1.3789764010395271</v>
      </c>
      <c r="N77" s="304">
        <f t="shared" ca="1" si="46"/>
        <v>79.009527827704531</v>
      </c>
      <c r="P77" s="310">
        <f t="shared" ca="1" si="47"/>
        <v>3</v>
      </c>
      <c r="Q77" s="304">
        <f t="shared" ca="1" si="48"/>
        <v>771.44999999999993</v>
      </c>
      <c r="R77" s="306">
        <f t="shared" ca="1" si="49"/>
        <v>0.38715481181711736</v>
      </c>
      <c r="S77" s="307">
        <f t="shared" ca="1" si="50"/>
        <v>8.9613096072620575</v>
      </c>
      <c r="T77" s="304">
        <f t="shared" ca="1" si="30"/>
        <v>87.910447247240782</v>
      </c>
      <c r="U77" s="311">
        <f t="shared" ca="1" si="31"/>
        <v>0</v>
      </c>
      <c r="V77" s="306">
        <f t="shared" ca="1" si="32"/>
        <v>1.2225408083755367</v>
      </c>
      <c r="W77" s="304">
        <f t="shared" ca="1" si="33"/>
        <v>12.672710110409168</v>
      </c>
      <c r="Y77" s="314" t="str">
        <f t="shared" ca="1" si="51"/>
        <v/>
      </c>
      <c r="Z77" s="315" t="str">
        <f t="shared" ca="1" si="52"/>
        <v/>
      </c>
      <c r="AA77" s="316" t="str">
        <f t="shared" ca="1" si="53"/>
        <v/>
      </c>
      <c r="AC77" s="310" t="e">
        <f t="shared" ca="1" si="54"/>
        <v>#N/A</v>
      </c>
      <c r="AD77" s="323" t="e">
        <f t="shared" ca="1" si="55"/>
        <v>#N/A</v>
      </c>
      <c r="AE77" s="324">
        <f t="shared" ca="1" si="34"/>
        <v>20.095204264196656</v>
      </c>
      <c r="AG77" s="306">
        <f t="shared" ca="1" si="56"/>
        <v>75.079043326921692</v>
      </c>
      <c r="AH77" s="304">
        <f t="shared" ca="1" si="57"/>
        <v>84.709732726063194</v>
      </c>
    </row>
    <row r="78" spans="1:34" x14ac:dyDescent="0.2">
      <c r="A78" s="347">
        <f t="shared" ca="1" si="35"/>
        <v>0.01</v>
      </c>
      <c r="B78" s="304">
        <f t="shared" ca="1" si="36"/>
        <v>0.74000000000000044</v>
      </c>
      <c r="D78" s="306">
        <f t="shared" ca="1" si="37"/>
        <v>16.124321670445653</v>
      </c>
      <c r="E78" s="307">
        <f t="shared" ca="1" si="38"/>
        <v>73.216153858133794</v>
      </c>
      <c r="F78" s="304">
        <f t="shared" ca="1" si="39"/>
        <v>74.970653826079996</v>
      </c>
      <c r="G78" s="306">
        <f t="shared" ca="1" si="40"/>
        <v>10.966151938624257</v>
      </c>
      <c r="H78" s="307">
        <f t="shared" ca="1" si="41"/>
        <v>56.367991206596813</v>
      </c>
      <c r="I78" s="304">
        <f t="shared" ca="1" si="42"/>
        <v>57.424793608753774</v>
      </c>
      <c r="J78" s="306">
        <f t="shared" ca="1" si="43"/>
        <v>3.8274546387072093</v>
      </c>
      <c r="K78" s="307">
        <f t="shared" ca="1" si="44"/>
        <v>20.655223368569718</v>
      </c>
      <c r="L78" s="304">
        <f t="shared" ca="1" si="29"/>
        <v>21.006847964815424</v>
      </c>
      <c r="M78" s="306">
        <f t="shared" ca="1" si="45"/>
        <v>1.3786507168215867</v>
      </c>
      <c r="N78" s="304">
        <f t="shared" ca="1" si="46"/>
        <v>78.990867496562529</v>
      </c>
      <c r="P78" s="310">
        <f t="shared" ca="1" si="47"/>
        <v>3</v>
      </c>
      <c r="Q78" s="304">
        <f t="shared" ca="1" si="48"/>
        <v>770.27</v>
      </c>
      <c r="R78" s="306">
        <f t="shared" ca="1" si="49"/>
        <v>0.38656262479534775</v>
      </c>
      <c r="S78" s="307">
        <f t="shared" ca="1" si="50"/>
        <v>8.9574439810141033</v>
      </c>
      <c r="T78" s="304">
        <f t="shared" ca="1" si="30"/>
        <v>87.872525453748352</v>
      </c>
      <c r="U78" s="311">
        <f t="shared" ca="1" si="31"/>
        <v>0</v>
      </c>
      <c r="V78" s="306">
        <f t="shared" ca="1" si="32"/>
        <v>1.2224723456006614</v>
      </c>
      <c r="W78" s="304">
        <f t="shared" ca="1" si="33"/>
        <v>13.009366355992448</v>
      </c>
      <c r="Y78" s="314" t="str">
        <f t="shared" ca="1" si="51"/>
        <v/>
      </c>
      <c r="Z78" s="315" t="str">
        <f t="shared" ca="1" si="52"/>
        <v/>
      </c>
      <c r="AA78" s="316" t="str">
        <f t="shared" ca="1" si="53"/>
        <v/>
      </c>
      <c r="AC78" s="310" t="e">
        <f t="shared" ca="1" si="54"/>
        <v>#N/A</v>
      </c>
      <c r="AD78" s="323" t="e">
        <f t="shared" ca="1" si="55"/>
        <v>#N/A</v>
      </c>
      <c r="AE78" s="324">
        <f t="shared" ca="1" si="34"/>
        <v>20.655223368569718</v>
      </c>
      <c r="AG78" s="306">
        <f t="shared" ca="1" si="56"/>
        <v>74.947322544928781</v>
      </c>
      <c r="AH78" s="304">
        <f t="shared" ca="1" si="57"/>
        <v>84.577396352728357</v>
      </c>
    </row>
    <row r="79" spans="1:34" x14ac:dyDescent="0.2">
      <c r="A79" s="347">
        <f t="shared" ca="1" si="35"/>
        <v>0.01</v>
      </c>
      <c r="B79" s="304">
        <f t="shared" ca="1" si="36"/>
        <v>0.75000000000000044</v>
      </c>
      <c r="D79" s="306">
        <f t="shared" ca="1" si="37"/>
        <v>16.125975817164992</v>
      </c>
      <c r="E79" s="307">
        <f t="shared" ca="1" si="38"/>
        <v>73.080412985996361</v>
      </c>
      <c r="F79" s="304">
        <f t="shared" ca="1" si="39"/>
        <v>74.838451736120092</v>
      </c>
      <c r="G79" s="306">
        <f t="shared" ca="1" si="40"/>
        <v>11.127411696795907</v>
      </c>
      <c r="H79" s="307">
        <f t="shared" ca="1" si="41"/>
        <v>57.098795336456774</v>
      </c>
      <c r="I79" s="304">
        <f t="shared" ca="1" si="42"/>
        <v>58.172946632816945</v>
      </c>
      <c r="J79" s="306">
        <f t="shared" ca="1" si="43"/>
        <v>3.9379224568843103</v>
      </c>
      <c r="K79" s="307">
        <f t="shared" ca="1" si="44"/>
        <v>21.222557301284986</v>
      </c>
      <c r="L79" s="304">
        <f t="shared" ca="1" si="29"/>
        <v>21.584813450265408</v>
      </c>
      <c r="M79" s="306">
        <f t="shared" ca="1" si="45"/>
        <v>1.3783286820491965</v>
      </c>
      <c r="N79" s="304">
        <f t="shared" ca="1" si="46"/>
        <v>78.972416263248107</v>
      </c>
      <c r="P79" s="310">
        <f t="shared" ca="1" si="47"/>
        <v>3</v>
      </c>
      <c r="Q79" s="304">
        <f t="shared" ca="1" si="48"/>
        <v>769.08999999999992</v>
      </c>
      <c r="R79" s="306">
        <f t="shared" ca="1" si="49"/>
        <v>0.38597043777357803</v>
      </c>
      <c r="S79" s="307">
        <f t="shared" ca="1" si="50"/>
        <v>8.9535842766363682</v>
      </c>
      <c r="T79" s="304">
        <f t="shared" ca="1" si="30"/>
        <v>87.834661753802777</v>
      </c>
      <c r="U79" s="311">
        <f t="shared" ca="1" si="31"/>
        <v>0</v>
      </c>
      <c r="V79" s="306">
        <f t="shared" ca="1" si="32"/>
        <v>1.2224029924876301</v>
      </c>
      <c r="W79" s="304">
        <f t="shared" ca="1" si="33"/>
        <v>13.349799538980747</v>
      </c>
      <c r="Y79" s="314" t="str">
        <f t="shared" ca="1" si="51"/>
        <v/>
      </c>
      <c r="Z79" s="315" t="str">
        <f t="shared" ca="1" si="52"/>
        <v/>
      </c>
      <c r="AA79" s="316" t="str">
        <f t="shared" ca="1" si="53"/>
        <v/>
      </c>
      <c r="AC79" s="310" t="e">
        <f t="shared" ca="1" si="54"/>
        <v>#N/A</v>
      </c>
      <c r="AD79" s="323" t="e">
        <f t="shared" ca="1" si="55"/>
        <v>#N/A</v>
      </c>
      <c r="AE79" s="324">
        <f t="shared" ca="1" si="34"/>
        <v>21.222557301284986</v>
      </c>
      <c r="AG79" s="306">
        <f t="shared" ca="1" si="56"/>
        <v>74.815000760991921</v>
      </c>
      <c r="AH79" s="304">
        <f t="shared" ca="1" si="57"/>
        <v>84.444464952090399</v>
      </c>
    </row>
    <row r="80" spans="1:34" x14ac:dyDescent="0.2">
      <c r="A80" s="347">
        <f t="shared" ca="1" si="35"/>
        <v>0.01</v>
      </c>
      <c r="B80" s="304">
        <f t="shared" ca="1" si="36"/>
        <v>0.76000000000000045</v>
      </c>
      <c r="D80" s="306">
        <f t="shared" ca="1" si="37"/>
        <v>16.127127923797328</v>
      </c>
      <c r="E80" s="307">
        <f t="shared" ca="1" si="38"/>
        <v>72.944157191012579</v>
      </c>
      <c r="F80" s="304">
        <f t="shared" ca="1" si="39"/>
        <v>74.705651214467551</v>
      </c>
      <c r="G80" s="306">
        <f t="shared" ca="1" si="40"/>
        <v>11.288682976033879</v>
      </c>
      <c r="H80" s="307">
        <f t="shared" ca="1" si="41"/>
        <v>57.828236908366897</v>
      </c>
      <c r="I80" s="304">
        <f t="shared" ca="1" si="42"/>
        <v>58.919770427791079</v>
      </c>
      <c r="J80" s="306">
        <f t="shared" ca="1" si="43"/>
        <v>4.0500029302484588</v>
      </c>
      <c r="K80" s="307">
        <f t="shared" ca="1" si="44"/>
        <v>21.797192462509106</v>
      </c>
      <c r="L80" s="304">
        <f t="shared" ca="1" si="29"/>
        <v>22.170253110478573</v>
      </c>
      <c r="M80" s="306">
        <f t="shared" ca="1" si="45"/>
        <v>1.3780102028572974</v>
      </c>
      <c r="N80" s="304">
        <f t="shared" ca="1" si="46"/>
        <v>78.954168749689558</v>
      </c>
      <c r="P80" s="310">
        <f t="shared" ca="1" si="47"/>
        <v>3</v>
      </c>
      <c r="Q80" s="304">
        <f t="shared" ca="1" si="48"/>
        <v>767.91</v>
      </c>
      <c r="R80" s="306">
        <f t="shared" ca="1" si="49"/>
        <v>0.38537825075180843</v>
      </c>
      <c r="S80" s="307">
        <f t="shared" ca="1" si="50"/>
        <v>8.9497304941288505</v>
      </c>
      <c r="T80" s="304">
        <f t="shared" ca="1" si="30"/>
        <v>87.796856147404029</v>
      </c>
      <c r="U80" s="311">
        <f t="shared" ca="1" si="31"/>
        <v>0</v>
      </c>
      <c r="V80" s="306">
        <f t="shared" ca="1" si="32"/>
        <v>1.2223327508504958</v>
      </c>
      <c r="W80" s="304">
        <f t="shared" ca="1" si="33"/>
        <v>13.693982071588552</v>
      </c>
      <c r="Y80" s="314" t="str">
        <f t="shared" ca="1" si="51"/>
        <v/>
      </c>
      <c r="Z80" s="315" t="str">
        <f t="shared" ca="1" si="52"/>
        <v/>
      </c>
      <c r="AA80" s="316" t="str">
        <f t="shared" ca="1" si="53"/>
        <v/>
      </c>
      <c r="AC80" s="310" t="e">
        <f t="shared" ca="1" si="54"/>
        <v>#N/A</v>
      </c>
      <c r="AD80" s="323" t="e">
        <f t="shared" ca="1" si="55"/>
        <v>#N/A</v>
      </c>
      <c r="AE80" s="324">
        <f t="shared" ca="1" si="34"/>
        <v>21.797192462509106</v>
      </c>
      <c r="AG80" s="306">
        <f t="shared" ca="1" si="56"/>
        <v>74.682080688759669</v>
      </c>
      <c r="AH80" s="304">
        <f t="shared" ca="1" si="57"/>
        <v>84.310941089904475</v>
      </c>
    </row>
    <row r="81" spans="1:34" x14ac:dyDescent="0.2">
      <c r="A81" s="347">
        <f t="shared" ca="1" si="35"/>
        <v>0.01</v>
      </c>
      <c r="B81" s="304">
        <f t="shared" ca="1" si="36"/>
        <v>0.77000000000000046</v>
      </c>
      <c r="D81" s="306">
        <f t="shared" ca="1" si="37"/>
        <v>16.127787175300405</v>
      </c>
      <c r="E81" s="307">
        <f t="shared" ca="1" si="38"/>
        <v>72.8073876581539</v>
      </c>
      <c r="F81" s="304">
        <f t="shared" ca="1" si="39"/>
        <v>74.572255006647651</v>
      </c>
      <c r="G81" s="306">
        <f t="shared" ca="1" si="40"/>
        <v>11.449960847786883</v>
      </c>
      <c r="H81" s="307">
        <f t="shared" ca="1" si="41"/>
        <v>58.556310784948437</v>
      </c>
      <c r="I81" s="304">
        <f t="shared" ca="1" si="42"/>
        <v>59.665259038734767</v>
      </c>
      <c r="J81" s="306">
        <f t="shared" ca="1" si="43"/>
        <v>4.1636961493675626</v>
      </c>
      <c r="K81" s="307">
        <f t="shared" ca="1" si="44"/>
        <v>22.379115200975683</v>
      </c>
      <c r="L81" s="304">
        <f t="shared" ca="1" si="29"/>
        <v>22.763153621649156</v>
      </c>
      <c r="M81" s="306">
        <f t="shared" ca="1" si="45"/>
        <v>1.3776951889591962</v>
      </c>
      <c r="N81" s="304">
        <f t="shared" ca="1" si="46"/>
        <v>78.936119782840393</v>
      </c>
      <c r="P81" s="310">
        <f t="shared" ca="1" si="47"/>
        <v>3</v>
      </c>
      <c r="Q81" s="304">
        <f t="shared" ca="1" si="48"/>
        <v>766.7299999999999</v>
      </c>
      <c r="R81" s="306">
        <f t="shared" ca="1" si="49"/>
        <v>0.38478606373003871</v>
      </c>
      <c r="S81" s="307">
        <f t="shared" ca="1" si="50"/>
        <v>8.94588263349155</v>
      </c>
      <c r="T81" s="304">
        <f t="shared" ca="1" si="30"/>
        <v>87.759108634552106</v>
      </c>
      <c r="U81" s="311">
        <f t="shared" ca="1" si="31"/>
        <v>0</v>
      </c>
      <c r="V81" s="306">
        <f t="shared" ca="1" si="32"/>
        <v>1.2222616225111449</v>
      </c>
      <c r="W81" s="304">
        <f t="shared" ca="1" si="33"/>
        <v>14.04188627110895</v>
      </c>
      <c r="Y81" s="314" t="str">
        <f t="shared" ca="1" si="51"/>
        <v/>
      </c>
      <c r="Z81" s="315" t="str">
        <f t="shared" ca="1" si="52"/>
        <v/>
      </c>
      <c r="AA81" s="316" t="str">
        <f t="shared" ca="1" si="53"/>
        <v/>
      </c>
      <c r="AC81" s="310" t="e">
        <f t="shared" ca="1" si="54"/>
        <v>#N/A</v>
      </c>
      <c r="AD81" s="323" t="e">
        <f t="shared" ca="1" si="55"/>
        <v>#N/A</v>
      </c>
      <c r="AE81" s="324">
        <f t="shared" ca="1" si="34"/>
        <v>22.379115200975683</v>
      </c>
      <c r="AG81" s="306">
        <f t="shared" ca="1" si="56"/>
        <v>74.548565053983268</v>
      </c>
      <c r="AH81" s="304">
        <f t="shared" ca="1" si="57"/>
        <v>84.176827349511484</v>
      </c>
    </row>
    <row r="82" spans="1:34" x14ac:dyDescent="0.2">
      <c r="A82" s="347">
        <f t="shared" ca="1" si="35"/>
        <v>0.01</v>
      </c>
      <c r="B82" s="304">
        <f t="shared" ca="1" si="36"/>
        <v>0.78000000000000047</v>
      </c>
      <c r="D82" s="306">
        <f t="shared" ca="1" si="37"/>
        <v>16.127962428480693</v>
      </c>
      <c r="E82" s="307">
        <f t="shared" ca="1" si="38"/>
        <v>72.670105639193082</v>
      </c>
      <c r="F82" s="304">
        <f t="shared" ca="1" si="39"/>
        <v>74.438265869819716</v>
      </c>
      <c r="G82" s="306">
        <f t="shared" ca="1" si="40"/>
        <v>11.611240472071691</v>
      </c>
      <c r="H82" s="307">
        <f t="shared" ca="1" si="41"/>
        <v>59.283011841340368</v>
      </c>
      <c r="I82" s="304">
        <f t="shared" ca="1" si="42"/>
        <v>60.409406538061418</v>
      </c>
      <c r="J82" s="306">
        <f t="shared" ca="1" si="43"/>
        <v>4.2790021559668556</v>
      </c>
      <c r="K82" s="307">
        <f t="shared" ca="1" si="44"/>
        <v>22.968311814107128</v>
      </c>
      <c r="L82" s="304">
        <f t="shared" ca="1" si="29"/>
        <v>23.363501600591082</v>
      </c>
      <c r="M82" s="306">
        <f t="shared" ca="1" si="45"/>
        <v>1.3773835534650731</v>
      </c>
      <c r="N82" s="304">
        <f t="shared" ca="1" si="46"/>
        <v>78.918264384280661</v>
      </c>
      <c r="P82" s="310">
        <f t="shared" ca="1" si="47"/>
        <v>3</v>
      </c>
      <c r="Q82" s="304">
        <f t="shared" ca="1" si="48"/>
        <v>765.55</v>
      </c>
      <c r="R82" s="306">
        <f t="shared" ca="1" si="49"/>
        <v>0.3841938767082691</v>
      </c>
      <c r="S82" s="307">
        <f t="shared" ca="1" si="50"/>
        <v>8.9420406947244668</v>
      </c>
      <c r="T82" s="304">
        <f t="shared" ca="1" si="30"/>
        <v>87.721419215247025</v>
      </c>
      <c r="U82" s="311">
        <f t="shared" ca="1" si="31"/>
        <v>0</v>
      </c>
      <c r="V82" s="306">
        <f t="shared" ca="1" si="32"/>
        <v>1.2221896092992686</v>
      </c>
      <c r="W82" s="304">
        <f t="shared" ca="1" si="33"/>
        <v>14.393484361683251</v>
      </c>
      <c r="Y82" s="314" t="str">
        <f t="shared" ca="1" si="51"/>
        <v/>
      </c>
      <c r="Z82" s="315" t="str">
        <f t="shared" ca="1" si="52"/>
        <v/>
      </c>
      <c r="AA82" s="316" t="str">
        <f t="shared" ca="1" si="53"/>
        <v/>
      </c>
      <c r="AC82" s="310" t="e">
        <f t="shared" ca="1" si="54"/>
        <v>#N/A</v>
      </c>
      <c r="AD82" s="323" t="e">
        <f t="shared" ca="1" si="55"/>
        <v>#N/A</v>
      </c>
      <c r="AE82" s="324">
        <f t="shared" ca="1" si="34"/>
        <v>22.968311814107128</v>
      </c>
      <c r="AG82" s="306">
        <f t="shared" ca="1" si="56"/>
        <v>74.414456594613611</v>
      </c>
      <c r="AH82" s="304">
        <f t="shared" ca="1" si="57"/>
        <v>84.042126331661407</v>
      </c>
    </row>
    <row r="83" spans="1:34" x14ac:dyDescent="0.2">
      <c r="A83" s="347">
        <f t="shared" ca="1" si="35"/>
        <v>0.01</v>
      </c>
      <c r="B83" s="304">
        <f t="shared" ca="1" si="36"/>
        <v>0.79000000000000048</v>
      </c>
      <c r="D83" s="306">
        <f t="shared" ca="1" si="37"/>
        <v>16.127662228819428</v>
      </c>
      <c r="E83" s="307">
        <f t="shared" ca="1" si="38"/>
        <v>72.532312450071245</v>
      </c>
      <c r="F83" s="304">
        <f t="shared" ca="1" si="39"/>
        <v>74.303686572885795</v>
      </c>
      <c r="G83" s="306">
        <f t="shared" ca="1" si="40"/>
        <v>11.772517094359884</v>
      </c>
      <c r="H83" s="307">
        <f t="shared" ca="1" si="41"/>
        <v>60.00833496584108</v>
      </c>
      <c r="I83" s="304">
        <f t="shared" ca="1" si="42"/>
        <v>61.152207025663273</v>
      </c>
      <c r="J83" s="306">
        <f t="shared" ca="1" si="43"/>
        <v>4.3959209437990134</v>
      </c>
      <c r="K83" s="307">
        <f t="shared" ca="1" si="44"/>
        <v>23.564768548143036</v>
      </c>
      <c r="L83" s="304">
        <f t="shared" ca="1" si="29"/>
        <v>23.971283605007095</v>
      </c>
      <c r="M83" s="306">
        <f t="shared" ca="1" si="45"/>
        <v>1.3770752127119119</v>
      </c>
      <c r="N83" s="304">
        <f t="shared" ca="1" si="46"/>
        <v>78.90059776047265</v>
      </c>
      <c r="P83" s="310">
        <f t="shared" ca="1" si="47"/>
        <v>3</v>
      </c>
      <c r="Q83" s="304">
        <f t="shared" ca="1" si="48"/>
        <v>764.36999999999989</v>
      </c>
      <c r="R83" s="306">
        <f t="shared" ca="1" si="49"/>
        <v>0.38360168968649944</v>
      </c>
      <c r="S83" s="307">
        <f t="shared" ca="1" si="50"/>
        <v>8.938204677827601</v>
      </c>
      <c r="T83" s="304">
        <f t="shared" ca="1" si="30"/>
        <v>87.683787889488769</v>
      </c>
      <c r="U83" s="311">
        <f t="shared" ca="1" si="31"/>
        <v>0</v>
      </c>
      <c r="V83" s="306">
        <f t="shared" ca="1" si="32"/>
        <v>1.2221167130523318</v>
      </c>
      <c r="W83" s="304">
        <f t="shared" ca="1" si="33"/>
        <v>14.748748476073667</v>
      </c>
      <c r="Y83" s="314" t="str">
        <f t="shared" ca="1" si="51"/>
        <v/>
      </c>
      <c r="Z83" s="315" t="str">
        <f t="shared" ca="1" si="52"/>
        <v/>
      </c>
      <c r="AA83" s="316" t="str">
        <f t="shared" ca="1" si="53"/>
        <v/>
      </c>
      <c r="AC83" s="310" t="e">
        <f t="shared" ca="1" si="54"/>
        <v>#N/A</v>
      </c>
      <c r="AD83" s="323" t="e">
        <f t="shared" ca="1" si="55"/>
        <v>#N/A</v>
      </c>
      <c r="AE83" s="324">
        <f t="shared" ca="1" si="34"/>
        <v>23.564768548143036</v>
      </c>
      <c r="AG83" s="306">
        <f t="shared" ca="1" si="56"/>
        <v>74.279758060879985</v>
      </c>
      <c r="AH83" s="304">
        <f t="shared" ca="1" si="57"/>
        <v>83.906840654335497</v>
      </c>
    </row>
    <row r="84" spans="1:34" x14ac:dyDescent="0.2">
      <c r="A84" s="347">
        <f t="shared" ca="1" si="35"/>
        <v>0.01</v>
      </c>
      <c r="B84" s="304">
        <f t="shared" ca="1" si="36"/>
        <v>0.80000000000000049</v>
      </c>
      <c r="D84" s="306">
        <f t="shared" ca="1" si="37"/>
        <v>16.126894826238946</v>
      </c>
      <c r="E84" s="307">
        <f t="shared" ca="1" si="38"/>
        <v>72.394009468414879</v>
      </c>
      <c r="F84" s="304">
        <f t="shared" ca="1" si="39"/>
        <v>74.168519896580889</v>
      </c>
      <c r="G84" s="306">
        <f t="shared" ca="1" si="40"/>
        <v>11.933786042622273</v>
      </c>
      <c r="H84" s="307">
        <f t="shared" ca="1" si="41"/>
        <v>60.732275060525225</v>
      </c>
      <c r="I84" s="304">
        <f t="shared" ca="1" si="42"/>
        <v>61.893654629035922</v>
      </c>
      <c r="J84" s="306">
        <f t="shared" ca="1" si="43"/>
        <v>4.5144524594839242</v>
      </c>
      <c r="K84" s="307">
        <f t="shared" ca="1" si="44"/>
        <v>24.168471598274866</v>
      </c>
      <c r="L84" s="304">
        <f t="shared" ca="1" si="29"/>
        <v>24.586486133759728</v>
      </c>
      <c r="M84" s="306">
        <f t="shared" ca="1" si="45"/>
        <v>1.3767700861040006</v>
      </c>
      <c r="N84" s="304">
        <f t="shared" ca="1" si="46"/>
        <v>78.883115293622183</v>
      </c>
      <c r="P84" s="310">
        <f t="shared" ca="1" si="47"/>
        <v>3</v>
      </c>
      <c r="Q84" s="304">
        <f t="shared" ca="1" si="48"/>
        <v>763.18999999999994</v>
      </c>
      <c r="R84" s="306">
        <f t="shared" ca="1" si="49"/>
        <v>0.38300950266472977</v>
      </c>
      <c r="S84" s="307">
        <f t="shared" ca="1" si="50"/>
        <v>8.9343745828009542</v>
      </c>
      <c r="T84" s="304">
        <f t="shared" ca="1" si="30"/>
        <v>87.646214657277369</v>
      </c>
      <c r="U84" s="311">
        <f t="shared" ca="1" si="31"/>
        <v>0</v>
      </c>
      <c r="V84" s="306">
        <f t="shared" ca="1" si="32"/>
        <v>1.2220429356155409</v>
      </c>
      <c r="W84" s="304">
        <f t="shared" ca="1" si="33"/>
        <v>15.107650657438921</v>
      </c>
      <c r="Y84" s="314" t="str">
        <f t="shared" ca="1" si="51"/>
        <v/>
      </c>
      <c r="Z84" s="315" t="str">
        <f t="shared" ca="1" si="52"/>
        <v/>
      </c>
      <c r="AA84" s="316" t="str">
        <f t="shared" ca="1" si="53"/>
        <v/>
      </c>
      <c r="AC84" s="310" t="e">
        <f t="shared" ca="1" si="54"/>
        <v>#N/A</v>
      </c>
      <c r="AD84" s="323" t="e">
        <f t="shared" ca="1" si="55"/>
        <v>#N/A</v>
      </c>
      <c r="AE84" s="324">
        <f t="shared" ca="1" si="34"/>
        <v>24.168471598274866</v>
      </c>
      <c r="AG84" s="306">
        <f t="shared" ca="1" si="56"/>
        <v>74.144472215352138</v>
      </c>
      <c r="AH84" s="304">
        <f t="shared" ca="1" si="57"/>
        <v>83.770972952567618</v>
      </c>
    </row>
    <row r="85" spans="1:34" x14ac:dyDescent="0.2">
      <c r="A85" s="347">
        <f t="shared" ca="1" si="35"/>
        <v>0.01</v>
      </c>
      <c r="B85" s="304">
        <f t="shared" ca="1" si="36"/>
        <v>0.8100000000000005</v>
      </c>
      <c r="D85" s="306">
        <f t="shared" ca="1" si="37"/>
        <v>16.125668189888103</v>
      </c>
      <c r="E85" s="307">
        <f t="shared" ca="1" si="38"/>
        <v>72.255198131191591</v>
      </c>
      <c r="F85" s="304">
        <f t="shared" ca="1" si="39"/>
        <v>74.032768633545786</v>
      </c>
      <c r="G85" s="306">
        <f t="shared" ca="1" si="40"/>
        <v>12.095042724521154</v>
      </c>
      <c r="H85" s="307">
        <f t="shared" ca="1" si="41"/>
        <v>61.454827041837142</v>
      </c>
      <c r="I85" s="304">
        <f t="shared" ca="1" si="42"/>
        <v>62.633743503403252</v>
      </c>
      <c r="J85" s="306">
        <f t="shared" ca="1" si="43"/>
        <v>4.6345966033196415</v>
      </c>
      <c r="K85" s="307">
        <f t="shared" ca="1" si="44"/>
        <v>24.779407108786678</v>
      </c>
      <c r="L85" s="304">
        <f t="shared" ca="1" si="29"/>
        <v>25.209095627143977</v>
      </c>
      <c r="M85" s="306">
        <f t="shared" ca="1" si="45"/>
        <v>1.3764680959632201</v>
      </c>
      <c r="N85" s="304">
        <f t="shared" ca="1" si="46"/>
        <v>78.865812533100893</v>
      </c>
      <c r="P85" s="310">
        <f t="shared" ca="1" si="47"/>
        <v>3</v>
      </c>
      <c r="Q85" s="304">
        <f t="shared" ca="1" si="48"/>
        <v>762.01</v>
      </c>
      <c r="R85" s="306">
        <f t="shared" ca="1" si="49"/>
        <v>0.38241731564296016</v>
      </c>
      <c r="S85" s="307">
        <f t="shared" ca="1" si="50"/>
        <v>8.9305504096445247</v>
      </c>
      <c r="T85" s="304">
        <f t="shared" ca="1" si="30"/>
        <v>87.608699518612795</v>
      </c>
      <c r="U85" s="311">
        <f t="shared" ca="1" si="31"/>
        <v>0</v>
      </c>
      <c r="V85" s="306">
        <f t="shared" ca="1" si="32"/>
        <v>1.2219682788418145</v>
      </c>
      <c r="W85" s="304">
        <f t="shared" ca="1" si="33"/>
        <v>15.470162861112625</v>
      </c>
      <c r="Y85" s="314" t="str">
        <f t="shared" ca="1" si="51"/>
        <v/>
      </c>
      <c r="Z85" s="315" t="str">
        <f t="shared" ca="1" si="52"/>
        <v/>
      </c>
      <c r="AA85" s="316" t="str">
        <f t="shared" ca="1" si="53"/>
        <v/>
      </c>
      <c r="AC85" s="310" t="e">
        <f t="shared" ca="1" si="54"/>
        <v>#N/A</v>
      </c>
      <c r="AD85" s="323" t="e">
        <f t="shared" ca="1" si="55"/>
        <v>#N/A</v>
      </c>
      <c r="AE85" s="324">
        <f t="shared" ca="1" si="34"/>
        <v>24.779407108786678</v>
      </c>
      <c r="AG85" s="306">
        <f t="shared" ca="1" si="56"/>
        <v>74.008601832986812</v>
      </c>
      <c r="AH85" s="304">
        <f t="shared" ca="1" si="57"/>
        <v>83.63452587826454</v>
      </c>
    </row>
    <row r="86" spans="1:34" x14ac:dyDescent="0.2">
      <c r="A86" s="347">
        <f t="shared" ca="1" si="35"/>
        <v>0.01</v>
      </c>
      <c r="B86" s="304">
        <f t="shared" ca="1" si="36"/>
        <v>0.82000000000000051</v>
      </c>
      <c r="D86" s="306">
        <f t="shared" ca="1" si="37"/>
        <v>16.123990022019491</v>
      </c>
      <c r="E86" s="307">
        <f t="shared" ca="1" si="38"/>
        <v>72.115879932494835</v>
      </c>
      <c r="F86" s="304">
        <f t="shared" ca="1" si="39"/>
        <v>73.896435588384065</v>
      </c>
      <c r="G86" s="306">
        <f t="shared" ca="1" si="40"/>
        <v>12.256282624741349</v>
      </c>
      <c r="H86" s="307">
        <f t="shared" ca="1" si="41"/>
        <v>62.175985841162088</v>
      </c>
      <c r="I86" s="304">
        <f t="shared" ca="1" si="42"/>
        <v>63.372467831842606</v>
      </c>
      <c r="J86" s="306">
        <f t="shared" ca="1" si="43"/>
        <v>4.7563532300659537</v>
      </c>
      <c r="K86" s="307">
        <f t="shared" ca="1" si="44"/>
        <v>25.397561173201673</v>
      </c>
      <c r="L86" s="304">
        <f t="shared" ca="1" si="29"/>
        <v>25.839098467161737</v>
      </c>
      <c r="M86" s="306">
        <f t="shared" ca="1" si="45"/>
        <v>1.3761691673884051</v>
      </c>
      <c r="N86" s="304">
        <f t="shared" ca="1" si="46"/>
        <v>78.848685187388142</v>
      </c>
      <c r="P86" s="310">
        <f t="shared" ca="1" si="47"/>
        <v>3</v>
      </c>
      <c r="Q86" s="304">
        <f t="shared" ca="1" si="48"/>
        <v>760.82999999999993</v>
      </c>
      <c r="R86" s="306">
        <f t="shared" ca="1" si="49"/>
        <v>0.3818251286211905</v>
      </c>
      <c r="S86" s="307">
        <f t="shared" ca="1" si="50"/>
        <v>8.9267321583583126</v>
      </c>
      <c r="T86" s="304">
        <f t="shared" ca="1" si="30"/>
        <v>87.571242473495047</v>
      </c>
      <c r="U86" s="311">
        <f t="shared" ca="1" si="31"/>
        <v>0</v>
      </c>
      <c r="V86" s="306">
        <f t="shared" ca="1" si="32"/>
        <v>1.2218927445917485</v>
      </c>
      <c r="W86" s="304">
        <f t="shared" ca="1" si="33"/>
        <v>15.836256956384224</v>
      </c>
      <c r="Y86" s="314" t="str">
        <f t="shared" ca="1" si="51"/>
        <v/>
      </c>
      <c r="Z86" s="315" t="str">
        <f t="shared" ca="1" si="52"/>
        <v/>
      </c>
      <c r="AA86" s="316" t="str">
        <f t="shared" ca="1" si="53"/>
        <v/>
      </c>
      <c r="AC86" s="310" t="e">
        <f t="shared" ca="1" si="54"/>
        <v>#N/A</v>
      </c>
      <c r="AD86" s="323" t="e">
        <f t="shared" ca="1" si="55"/>
        <v>#N/A</v>
      </c>
      <c r="AE86" s="324">
        <f t="shared" ca="1" si="34"/>
        <v>25.397561173201673</v>
      </c>
      <c r="AG86" s="306">
        <f t="shared" ca="1" si="56"/>
        <v>73.872149701159671</v>
      </c>
      <c r="AH86" s="304">
        <f t="shared" ca="1" si="57"/>
        <v>83.497502100025386</v>
      </c>
    </row>
    <row r="87" spans="1:34" x14ac:dyDescent="0.2">
      <c r="A87" s="347">
        <f t="shared" ca="1" si="35"/>
        <v>0.01</v>
      </c>
      <c r="B87" s="304">
        <f t="shared" ca="1" si="36"/>
        <v>0.83000000000000052</v>
      </c>
      <c r="D87" s="306">
        <f t="shared" ca="1" si="37"/>
        <v>16.121867771024508</v>
      </c>
      <c r="E87" s="307">
        <f t="shared" ca="1" si="38"/>
        <v>71.976056421447836</v>
      </c>
      <c r="F87" s="304">
        <f t="shared" ca="1" si="39"/>
        <v>73.759523577703789</v>
      </c>
      <c r="G87" s="306">
        <f t="shared" ca="1" si="40"/>
        <v>12.417501302451594</v>
      </c>
      <c r="H87" s="307">
        <f t="shared" ca="1" si="41"/>
        <v>62.895746405376563</v>
      </c>
      <c r="I87" s="304">
        <f t="shared" ca="1" si="42"/>
        <v>64.109821825410066</v>
      </c>
      <c r="J87" s="306">
        <f t="shared" ca="1" si="43"/>
        <v>4.8797221497019185</v>
      </c>
      <c r="K87" s="307">
        <f t="shared" ca="1" si="44"/>
        <v>26.022919834434365</v>
      </c>
      <c r="L87" s="304">
        <f t="shared" ca="1" si="29"/>
        <v>26.476480977797806</v>
      </c>
      <c r="M87" s="306">
        <f t="shared" ca="1" si="45"/>
        <v>1.3758732281231256</v>
      </c>
      <c r="N87" s="304">
        <f t="shared" ca="1" si="46"/>
        <v>78.831729116495424</v>
      </c>
      <c r="P87" s="310">
        <f t="shared" ca="1" si="47"/>
        <v>3</v>
      </c>
      <c r="Q87" s="304">
        <f t="shared" ca="1" si="48"/>
        <v>759.65</v>
      </c>
      <c r="R87" s="306">
        <f t="shared" ca="1" si="49"/>
        <v>0.38123294159942084</v>
      </c>
      <c r="S87" s="307">
        <f t="shared" ca="1" si="50"/>
        <v>8.9229198289423177</v>
      </c>
      <c r="T87" s="304">
        <f t="shared" ca="1" si="30"/>
        <v>87.53384352192414</v>
      </c>
      <c r="U87" s="311">
        <f t="shared" ca="1" si="31"/>
        <v>0</v>
      </c>
      <c r="V87" s="306">
        <f t="shared" ca="1" si="32"/>
        <v>1.2218163347335822</v>
      </c>
      <c r="W87" s="304">
        <f t="shared" ca="1" si="33"/>
        <v>16.205904728282377</v>
      </c>
      <c r="Y87" s="314" t="str">
        <f t="shared" ca="1" si="51"/>
        <v/>
      </c>
      <c r="Z87" s="315" t="str">
        <f t="shared" ca="1" si="52"/>
        <v/>
      </c>
      <c r="AA87" s="316" t="str">
        <f t="shared" ca="1" si="53"/>
        <v/>
      </c>
      <c r="AC87" s="310" t="e">
        <f t="shared" ca="1" si="54"/>
        <v>#N/A</v>
      </c>
      <c r="AD87" s="323" t="e">
        <f t="shared" ca="1" si="55"/>
        <v>#N/A</v>
      </c>
      <c r="AE87" s="324">
        <f t="shared" ca="1" si="34"/>
        <v>26.022919834434365</v>
      </c>
      <c r="AG87" s="306">
        <f t="shared" ca="1" si="56"/>
        <v>73.735118619683789</v>
      </c>
      <c r="AH87" s="304">
        <f t="shared" ca="1" si="57"/>
        <v>83.35990430295999</v>
      </c>
    </row>
    <row r="88" spans="1:34" x14ac:dyDescent="0.2">
      <c r="A88" s="347">
        <f t="shared" ca="1" si="35"/>
        <v>0.01</v>
      </c>
      <c r="B88" s="304">
        <f t="shared" ca="1" si="36"/>
        <v>0.84000000000000052</v>
      </c>
      <c r="D88" s="306">
        <f t="shared" ca="1" si="37"/>
        <v>16.119308643686935</v>
      </c>
      <c r="E88" s="307">
        <f t="shared" ca="1" si="38"/>
        <v>71.83572920021885</v>
      </c>
      <c r="F88" s="304">
        <f t="shared" ca="1" si="39"/>
        <v>73.622035430145601</v>
      </c>
      <c r="G88" s="306">
        <f t="shared" ca="1" si="40"/>
        <v>12.578694388888463</v>
      </c>
      <c r="H88" s="307">
        <f t="shared" ca="1" si="41"/>
        <v>63.614103697378752</v>
      </c>
      <c r="I88" s="304">
        <f t="shared" ca="1" si="42"/>
        <v>64.845799723265898</v>
      </c>
      <c r="J88" s="306">
        <f t="shared" ca="1" si="43"/>
        <v>5.004703128158619</v>
      </c>
      <c r="K88" s="307">
        <f t="shared" ca="1" si="44"/>
        <v>26.655469084948141</v>
      </c>
      <c r="L88" s="304">
        <f t="shared" ca="1" si="29"/>
        <v>27.121229425297571</v>
      </c>
      <c r="M88" s="306">
        <f t="shared" ca="1" si="45"/>
        <v>1.3755802084312863</v>
      </c>
      <c r="N88" s="304">
        <f t="shared" ca="1" si="46"/>
        <v>78.814940324838801</v>
      </c>
      <c r="P88" s="310">
        <f t="shared" ca="1" si="47"/>
        <v>3</v>
      </c>
      <c r="Q88" s="304">
        <f t="shared" ca="1" si="48"/>
        <v>758.46999999999991</v>
      </c>
      <c r="R88" s="306">
        <f t="shared" ca="1" si="49"/>
        <v>0.38064075457765117</v>
      </c>
      <c r="S88" s="307">
        <f t="shared" ca="1" si="50"/>
        <v>8.919113421396542</v>
      </c>
      <c r="T88" s="304">
        <f t="shared" ca="1" si="30"/>
        <v>87.496502663900074</v>
      </c>
      <c r="U88" s="311">
        <f t="shared" ca="1" si="31"/>
        <v>0</v>
      </c>
      <c r="V88" s="306">
        <f t="shared" ca="1" si="32"/>
        <v>1.2217390511431661</v>
      </c>
      <c r="W88" s="304">
        <f t="shared" ca="1" si="33"/>
        <v>16.579077879360671</v>
      </c>
      <c r="Y88" s="314" t="str">
        <f t="shared" ca="1" si="51"/>
        <v/>
      </c>
      <c r="Z88" s="315" t="str">
        <f t="shared" ca="1" si="52"/>
        <v/>
      </c>
      <c r="AA88" s="316" t="str">
        <f t="shared" ca="1" si="53"/>
        <v/>
      </c>
      <c r="AC88" s="310" t="e">
        <f t="shared" ca="1" si="54"/>
        <v>#N/A</v>
      </c>
      <c r="AD88" s="323" t="e">
        <f t="shared" ca="1" si="55"/>
        <v>#N/A</v>
      </c>
      <c r="AE88" s="324">
        <f t="shared" ca="1" si="34"/>
        <v>26.655469084948141</v>
      </c>
      <c r="AG88" s="306">
        <f t="shared" ca="1" si="56"/>
        <v>73.597511400815534</v>
      </c>
      <c r="AH88" s="304">
        <f t="shared" ca="1" si="57"/>
        <v>83.221735188506543</v>
      </c>
    </row>
    <row r="89" spans="1:34" x14ac:dyDescent="0.2">
      <c r="A89" s="347">
        <f t="shared" ca="1" si="35"/>
        <v>0.01</v>
      </c>
      <c r="B89" s="304">
        <f t="shared" ca="1" si="36"/>
        <v>0.85000000000000053</v>
      </c>
      <c r="D89" s="306">
        <f t="shared" ca="1" si="37"/>
        <v>16.116319616710669</v>
      </c>
      <c r="E89" s="307">
        <f t="shared" ca="1" si="38"/>
        <v>71.694899922139456</v>
      </c>
      <c r="F89" s="304">
        <f t="shared" ca="1" si="39"/>
        <v>73.483973986397643</v>
      </c>
      <c r="G89" s="306">
        <f t="shared" ca="1" si="40"/>
        <v>12.739857585055569</v>
      </c>
      <c r="H89" s="307">
        <f t="shared" ca="1" si="41"/>
        <v>64.331052696600153</v>
      </c>
      <c r="I89" s="304">
        <f t="shared" ca="1" si="42"/>
        <v>65.580395792799564</v>
      </c>
      <c r="J89" s="306">
        <f t="shared" ca="1" si="43"/>
        <v>5.1312958880283395</v>
      </c>
      <c r="K89" s="307">
        <f t="shared" ca="1" si="44"/>
        <v>27.295194866918035</v>
      </c>
      <c r="L89" s="304">
        <f t="shared" ca="1" si="29"/>
        <v>27.773330018446206</v>
      </c>
      <c r="M89" s="306">
        <f t="shared" ca="1" si="45"/>
        <v>1.3752900409799951</v>
      </c>
      <c r="N89" s="304">
        <f t="shared" ca="1" si="46"/>
        <v>78.798314954527754</v>
      </c>
      <c r="P89" s="310">
        <f t="shared" ca="1" si="47"/>
        <v>3</v>
      </c>
      <c r="Q89" s="304">
        <f t="shared" ca="1" si="48"/>
        <v>757.29</v>
      </c>
      <c r="R89" s="306">
        <f t="shared" ca="1" si="49"/>
        <v>0.38004856755588157</v>
      </c>
      <c r="S89" s="307">
        <f t="shared" ca="1" si="50"/>
        <v>8.9153129357209835</v>
      </c>
      <c r="T89" s="304">
        <f t="shared" ca="1" si="30"/>
        <v>87.459219899422848</v>
      </c>
      <c r="U89" s="311">
        <f t="shared" ca="1" si="31"/>
        <v>0</v>
      </c>
      <c r="V89" s="306">
        <f t="shared" ca="1" si="32"/>
        <v>1.2216608957039248</v>
      </c>
      <c r="W89" s="304">
        <f t="shared" ca="1" si="33"/>
        <v>16.955748031485275</v>
      </c>
      <c r="Y89" s="314" t="str">
        <f t="shared" ca="1" si="51"/>
        <v/>
      </c>
      <c r="Z89" s="315" t="str">
        <f t="shared" ca="1" si="52"/>
        <v/>
      </c>
      <c r="AA89" s="316" t="str">
        <f t="shared" ca="1" si="53"/>
        <v/>
      </c>
      <c r="AC89" s="310" t="e">
        <f t="shared" ca="1" si="54"/>
        <v>#N/A</v>
      </c>
      <c r="AD89" s="323" t="e">
        <f t="shared" ca="1" si="55"/>
        <v>#N/A</v>
      </c>
      <c r="AE89" s="324">
        <f t="shared" ca="1" si="34"/>
        <v>27.295194866918035</v>
      </c>
      <c r="AG89" s="306">
        <f t="shared" ca="1" si="56"/>
        <v>73.459330869248674</v>
      </c>
      <c r="AH89" s="304">
        <f t="shared" ca="1" si="57"/>
        <v>83.082997474248259</v>
      </c>
    </row>
    <row r="90" spans="1:34" x14ac:dyDescent="0.2">
      <c r="A90" s="347">
        <f t="shared" ca="1" si="35"/>
        <v>0.01</v>
      </c>
      <c r="B90" s="304">
        <f t="shared" ca="1" si="36"/>
        <v>0.86000000000000054</v>
      </c>
      <c r="D90" s="306">
        <f t="shared" ca="1" si="37"/>
        <v>16.112907447572496</v>
      </c>
      <c r="E90" s="307">
        <f t="shared" ca="1" si="38"/>
        <v>71.553570289919094</v>
      </c>
      <c r="F90" s="304">
        <f t="shared" ca="1" si="39"/>
        <v>73.345342099198291</v>
      </c>
      <c r="G90" s="306">
        <f t="shared" ca="1" si="40"/>
        <v>12.900986659531293</v>
      </c>
      <c r="H90" s="307">
        <f t="shared" ca="1" si="41"/>
        <v>65.046588399499342</v>
      </c>
      <c r="I90" s="304">
        <f t="shared" ca="1" si="42"/>
        <v>66.313604329754895</v>
      </c>
      <c r="J90" s="306">
        <f t="shared" ca="1" si="43"/>
        <v>5.2595001092512739</v>
      </c>
      <c r="K90" s="307">
        <f t="shared" ca="1" si="44"/>
        <v>27.942083072398532</v>
      </c>
      <c r="L90" s="304">
        <f t="shared" ca="1" si="29"/>
        <v>28.432768908849429</v>
      </c>
      <c r="M90" s="306">
        <f t="shared" ca="1" si="45"/>
        <v>1.3750026607291945</v>
      </c>
      <c r="N90" s="304">
        <f t="shared" ca="1" si="46"/>
        <v>78.781849279041467</v>
      </c>
      <c r="P90" s="310">
        <f t="shared" ca="1" si="47"/>
        <v>3</v>
      </c>
      <c r="Q90" s="304">
        <f t="shared" ca="1" si="48"/>
        <v>756.1099999999999</v>
      </c>
      <c r="R90" s="306">
        <f t="shared" ca="1" si="49"/>
        <v>0.37945638053411185</v>
      </c>
      <c r="S90" s="307">
        <f t="shared" ca="1" si="50"/>
        <v>8.9115183719156423</v>
      </c>
      <c r="T90" s="304">
        <f t="shared" ca="1" si="30"/>
        <v>87.421995228492449</v>
      </c>
      <c r="U90" s="311">
        <f t="shared" ca="1" si="31"/>
        <v>0</v>
      </c>
      <c r="V90" s="306">
        <f t="shared" ca="1" si="32"/>
        <v>1.2215818703068233</v>
      </c>
      <c r="W90" s="304">
        <f t="shared" ca="1" si="33"/>
        <v>17.335886727624711</v>
      </c>
      <c r="Y90" s="314" t="str">
        <f t="shared" ca="1" si="51"/>
        <v/>
      </c>
      <c r="Z90" s="315" t="str">
        <f t="shared" ca="1" si="52"/>
        <v/>
      </c>
      <c r="AA90" s="316" t="str">
        <f t="shared" ca="1" si="53"/>
        <v/>
      </c>
      <c r="AC90" s="310" t="e">
        <f t="shared" ca="1" si="54"/>
        <v>#N/A</v>
      </c>
      <c r="AD90" s="323" t="e">
        <f t="shared" ca="1" si="55"/>
        <v>#N/A</v>
      </c>
      <c r="AE90" s="324">
        <f t="shared" ca="1" si="34"/>
        <v>27.942083072398532</v>
      </c>
      <c r="AG90" s="306">
        <f t="shared" ca="1" si="56"/>
        <v>73.320579862097489</v>
      </c>
      <c r="AH90" s="304">
        <f t="shared" ca="1" si="57"/>
        <v>82.943693893729147</v>
      </c>
    </row>
    <row r="91" spans="1:34" x14ac:dyDescent="0.2">
      <c r="A91" s="347">
        <f t="shared" ca="1" si="35"/>
        <v>0.01</v>
      </c>
      <c r="B91" s="304">
        <f t="shared" ca="1" si="36"/>
        <v>0.87000000000000055</v>
      </c>
      <c r="D91" s="306">
        <f t="shared" ca="1" si="37"/>
        <v>16.109078684747015</v>
      </c>
      <c r="E91" s="307">
        <f t="shared" ca="1" si="38"/>
        <v>71.411742053948927</v>
      </c>
      <c r="F91" s="304">
        <f t="shared" ca="1" si="39"/>
        <v>73.206142633327616</v>
      </c>
      <c r="G91" s="306">
        <f t="shared" ca="1" si="40"/>
        <v>13.062077446378764</v>
      </c>
      <c r="H91" s="307">
        <f t="shared" ca="1" si="41"/>
        <v>65.760705820038837</v>
      </c>
      <c r="I91" s="304">
        <f t="shared" ca="1" si="42"/>
        <v>67.045419658354632</v>
      </c>
      <c r="J91" s="306">
        <f t="shared" ca="1" si="43"/>
        <v>5.3893154297808241</v>
      </c>
      <c r="K91" s="307">
        <f t="shared" ca="1" si="44"/>
        <v>28.596119543496222</v>
      </c>
      <c r="L91" s="304">
        <f t="shared" ca="1" si="29"/>
        <v>29.099532191215726</v>
      </c>
      <c r="M91" s="306">
        <f t="shared" ca="1" si="45"/>
        <v>1.3747180048275931</v>
      </c>
      <c r="N91" s="304">
        <f t="shared" ca="1" si="46"/>
        <v>78.76553969726622</v>
      </c>
      <c r="P91" s="310">
        <f t="shared" ca="1" si="47"/>
        <v>3</v>
      </c>
      <c r="Q91" s="304">
        <f t="shared" ca="1" si="48"/>
        <v>754.93</v>
      </c>
      <c r="R91" s="306">
        <f t="shared" ca="1" si="49"/>
        <v>0.37886419351234224</v>
      </c>
      <c r="S91" s="307">
        <f t="shared" ca="1" si="50"/>
        <v>8.9077297299805185</v>
      </c>
      <c r="T91" s="304">
        <f t="shared" ca="1" si="30"/>
        <v>87.38482865110889</v>
      </c>
      <c r="U91" s="311">
        <f t="shared" ca="1" si="31"/>
        <v>0</v>
      </c>
      <c r="V91" s="306">
        <f t="shared" ca="1" si="32"/>
        <v>1.2215019768503292</v>
      </c>
      <c r="W91" s="304">
        <f t="shared" ca="1" si="33"/>
        <v>17.719465433641183</v>
      </c>
      <c r="Y91" s="314" t="str">
        <f t="shared" ca="1" si="51"/>
        <v/>
      </c>
      <c r="Z91" s="315" t="str">
        <f t="shared" ca="1" si="52"/>
        <v/>
      </c>
      <c r="AA91" s="316" t="str">
        <f t="shared" ca="1" si="53"/>
        <v/>
      </c>
      <c r="AC91" s="310" t="e">
        <f t="shared" ca="1" si="54"/>
        <v>#N/A</v>
      </c>
      <c r="AD91" s="323" t="e">
        <f t="shared" ca="1" si="55"/>
        <v>#N/A</v>
      </c>
      <c r="AE91" s="324">
        <f t="shared" ca="1" si="34"/>
        <v>28.596119543496222</v>
      </c>
      <c r="AG91" s="306">
        <f t="shared" ca="1" si="56"/>
        <v>73.181261228869658</v>
      </c>
      <c r="AH91" s="304">
        <f t="shared" ca="1" si="57"/>
        <v>82.803827196269054</v>
      </c>
    </row>
    <row r="92" spans="1:34" x14ac:dyDescent="0.2">
      <c r="A92" s="347">
        <f t="shared" ca="1" si="35"/>
        <v>0.01</v>
      </c>
      <c r="B92" s="304">
        <f t="shared" ca="1" si="36"/>
        <v>0.88000000000000056</v>
      </c>
      <c r="D92" s="306">
        <f t="shared" ca="1" si="37"/>
        <v>16.104839677346359</v>
      </c>
      <c r="E92" s="307">
        <f t="shared" ca="1" si="38"/>
        <v>71.269417010689281</v>
      </c>
      <c r="F92" s="304">
        <f t="shared" ca="1" si="39"/>
        <v>73.066378465588102</v>
      </c>
      <c r="G92" s="306">
        <f t="shared" ca="1" si="40"/>
        <v>13.223125843152227</v>
      </c>
      <c r="H92" s="307">
        <f t="shared" ca="1" si="41"/>
        <v>66.473399990145722</v>
      </c>
      <c r="I92" s="304">
        <f t="shared" ca="1" si="42"/>
        <v>67.775836131424782</v>
      </c>
      <c r="J92" s="306">
        <f t="shared" ca="1" si="43"/>
        <v>5.5207414462284792</v>
      </c>
      <c r="K92" s="307">
        <f t="shared" ca="1" si="44"/>
        <v>29.257290072547146</v>
      </c>
      <c r="L92" s="304">
        <f t="shared" ca="1" si="29"/>
        <v>29.773605903640068</v>
      </c>
      <c r="M92" s="306">
        <f t="shared" ca="1" si="45"/>
        <v>1.3744360125144635</v>
      </c>
      <c r="N92" s="304">
        <f t="shared" ca="1" si="46"/>
        <v>78.749382727868749</v>
      </c>
      <c r="P92" s="310">
        <f t="shared" ca="1" si="47"/>
        <v>3</v>
      </c>
      <c r="Q92" s="304">
        <f t="shared" ca="1" si="48"/>
        <v>753.74999999999989</v>
      </c>
      <c r="R92" s="306">
        <f t="shared" ca="1" si="49"/>
        <v>0.37827200649057252</v>
      </c>
      <c r="S92" s="307">
        <f t="shared" ca="1" si="50"/>
        <v>8.9039470099156119</v>
      </c>
      <c r="T92" s="304">
        <f t="shared" ca="1" si="30"/>
        <v>87.347720167272158</v>
      </c>
      <c r="U92" s="311">
        <f t="shared" ca="1" si="31"/>
        <v>0</v>
      </c>
      <c r="V92" s="306">
        <f t="shared" ca="1" si="32"/>
        <v>1.2214212172403784</v>
      </c>
      <c r="W92" s="304">
        <f t="shared" ca="1" si="33"/>
        <v>18.10645554008368</v>
      </c>
      <c r="Y92" s="314" t="str">
        <f t="shared" ca="1" si="51"/>
        <v/>
      </c>
      <c r="Z92" s="315" t="str">
        <f t="shared" ca="1" si="52"/>
        <v/>
      </c>
      <c r="AA92" s="316" t="str">
        <f t="shared" ca="1" si="53"/>
        <v/>
      </c>
      <c r="AC92" s="310" t="e">
        <f t="shared" ca="1" si="54"/>
        <v>#N/A</v>
      </c>
      <c r="AD92" s="323" t="e">
        <f t="shared" ca="1" si="55"/>
        <v>#N/A</v>
      </c>
      <c r="AE92" s="324">
        <f t="shared" ca="1" si="34"/>
        <v>29.257290072547146</v>
      </c>
      <c r="AG92" s="306">
        <f t="shared" ca="1" si="56"/>
        <v>73.041377831429344</v>
      </c>
      <c r="AH92" s="304">
        <f t="shared" ca="1" si="57"/>
        <v>82.663400146777661</v>
      </c>
    </row>
    <row r="93" spans="1:34" x14ac:dyDescent="0.2">
      <c r="A93" s="347">
        <f t="shared" ca="1" si="35"/>
        <v>0.01</v>
      </c>
      <c r="B93" s="304">
        <f t="shared" ca="1" si="36"/>
        <v>0.89000000000000057</v>
      </c>
      <c r="D93" s="306">
        <f t="shared" ca="1" si="37"/>
        <v>16.100196584215048</v>
      </c>
      <c r="E93" s="307">
        <f t="shared" ca="1" si="38"/>
        <v>71.126597001134968</v>
      </c>
      <c r="F93" s="304">
        <f t="shared" ca="1" si="39"/>
        <v>72.926052484775511</v>
      </c>
      <c r="G93" s="306">
        <f t="shared" ca="1" si="40"/>
        <v>13.384127808994377</v>
      </c>
      <c r="H93" s="307">
        <f t="shared" ca="1" si="41"/>
        <v>67.184665960157076</v>
      </c>
      <c r="I93" s="304">
        <f t="shared" ca="1" si="42"/>
        <v>68.504848130518369</v>
      </c>
      <c r="J93" s="306">
        <f t="shared" ca="1" si="43"/>
        <v>5.6537777144892125</v>
      </c>
      <c r="K93" s="307">
        <f t="shared" ca="1" si="44"/>
        <v>29.92558040229866</v>
      </c>
      <c r="L93" s="304">
        <f t="shared" ca="1" si="29"/>
        <v>30.454976027889046</v>
      </c>
      <c r="M93" s="306">
        <f t="shared" ca="1" si="45"/>
        <v>1.3741566250269202</v>
      </c>
      <c r="N93" s="304">
        <f t="shared" ca="1" si="46"/>
        <v>78.733375003983753</v>
      </c>
      <c r="P93" s="310">
        <f t="shared" ca="1" si="47"/>
        <v>3</v>
      </c>
      <c r="Q93" s="304">
        <f t="shared" ca="1" si="48"/>
        <v>752.56999999999994</v>
      </c>
      <c r="R93" s="306">
        <f t="shared" ca="1" si="49"/>
        <v>0.37767981946880291</v>
      </c>
      <c r="S93" s="307">
        <f t="shared" ca="1" si="50"/>
        <v>8.9001702117209245</v>
      </c>
      <c r="T93" s="304">
        <f t="shared" ca="1" si="30"/>
        <v>87.31066977698228</v>
      </c>
      <c r="U93" s="311">
        <f t="shared" ca="1" si="31"/>
        <v>0</v>
      </c>
      <c r="V93" s="306">
        <f t="shared" ca="1" si="32"/>
        <v>1.2213395933903337</v>
      </c>
      <c r="W93" s="304">
        <f t="shared" ca="1" si="33"/>
        <v>18.496828363982306</v>
      </c>
      <c r="Y93" s="314" t="str">
        <f t="shared" ca="1" si="51"/>
        <v/>
      </c>
      <c r="Z93" s="315" t="str">
        <f t="shared" ca="1" si="52"/>
        <v/>
      </c>
      <c r="AA93" s="316" t="str">
        <f t="shared" ca="1" si="53"/>
        <v/>
      </c>
      <c r="AC93" s="310" t="e">
        <f t="shared" ca="1" si="54"/>
        <v>#N/A</v>
      </c>
      <c r="AD93" s="323" t="e">
        <f t="shared" ca="1" si="55"/>
        <v>#N/A</v>
      </c>
      <c r="AE93" s="324">
        <f t="shared" ca="1" si="34"/>
        <v>29.92558040229866</v>
      </c>
      <c r="AG93" s="306">
        <f t="shared" ca="1" si="56"/>
        <v>72.900932543951512</v>
      </c>
      <c r="AH93" s="304">
        <f t="shared" ca="1" si="57"/>
        <v>82.522415525567965</v>
      </c>
    </row>
    <row r="94" spans="1:34" x14ac:dyDescent="0.2">
      <c r="A94" s="347">
        <f t="shared" ca="1" si="35"/>
        <v>0.01</v>
      </c>
      <c r="B94" s="304">
        <f t="shared" ca="1" si="36"/>
        <v>0.90000000000000058</v>
      </c>
      <c r="D94" s="306">
        <f t="shared" ca="1" si="37"/>
        <v>16.095155382515848</v>
      </c>
      <c r="E94" s="307">
        <f t="shared" ca="1" si="38"/>
        <v>70.983283909353176</v>
      </c>
      <c r="F94" s="304">
        <f t="shared" ca="1" si="39"/>
        <v>72.785167591640302</v>
      </c>
      <c r="G94" s="306">
        <f t="shared" ca="1" si="40"/>
        <v>13.545079362819536</v>
      </c>
      <c r="H94" s="307">
        <f t="shared" ca="1" si="41"/>
        <v>67.894498799250613</v>
      </c>
      <c r="I94" s="304">
        <f t="shared" ca="1" si="42"/>
        <v>69.232450066038567</v>
      </c>
      <c r="J94" s="306">
        <f t="shared" ca="1" si="43"/>
        <v>5.788423750348282</v>
      </c>
      <c r="K94" s="307">
        <f t="shared" ca="1" si="44"/>
        <v>30.6009762260957</v>
      </c>
      <c r="L94" s="304">
        <f t="shared" ca="1" si="29"/>
        <v>31.143628489687426</v>
      </c>
      <c r="M94" s="306">
        <f t="shared" ca="1" si="45"/>
        <v>1.3738797855123066</v>
      </c>
      <c r="N94" s="304">
        <f t="shared" ca="1" si="46"/>
        <v>78.717513268193954</v>
      </c>
      <c r="P94" s="310">
        <f t="shared" ca="1" si="47"/>
        <v>3</v>
      </c>
      <c r="Q94" s="304">
        <f t="shared" ca="1" si="48"/>
        <v>751.38999999999987</v>
      </c>
      <c r="R94" s="306">
        <f t="shared" ca="1" si="49"/>
        <v>0.37708763244703325</v>
      </c>
      <c r="S94" s="307">
        <f t="shared" ca="1" si="50"/>
        <v>8.8963993353964543</v>
      </c>
      <c r="T94" s="304">
        <f t="shared" ca="1" si="30"/>
        <v>87.273677480239215</v>
      </c>
      <c r="U94" s="311">
        <f t="shared" ca="1" si="31"/>
        <v>0</v>
      </c>
      <c r="V94" s="306">
        <f t="shared" ca="1" si="32"/>
        <v>1.2212571072209508</v>
      </c>
      <c r="W94" s="304">
        <f t="shared" ca="1" si="33"/>
        <v>18.890555150643955</v>
      </c>
      <c r="Y94" s="314" t="str">
        <f t="shared" ca="1" si="51"/>
        <v/>
      </c>
      <c r="Z94" s="315" t="str">
        <f t="shared" ca="1" si="52"/>
        <v/>
      </c>
      <c r="AA94" s="316" t="str">
        <f t="shared" ca="1" si="53"/>
        <v/>
      </c>
      <c r="AC94" s="310" t="e">
        <f t="shared" ca="1" si="54"/>
        <v>#N/A</v>
      </c>
      <c r="AD94" s="323" t="e">
        <f t="shared" ca="1" si="55"/>
        <v>#N/A</v>
      </c>
      <c r="AE94" s="324">
        <f t="shared" ca="1" si="34"/>
        <v>30.6009762260957</v>
      </c>
      <c r="AG94" s="306">
        <f t="shared" ca="1" si="56"/>
        <v>72.75992825286751</v>
      </c>
      <c r="AH94" s="304">
        <f t="shared" ca="1" si="57"/>
        <v>82.380876128168694</v>
      </c>
    </row>
    <row r="95" spans="1:34" x14ac:dyDescent="0.2">
      <c r="A95" s="347">
        <f t="shared" ca="1" si="35"/>
        <v>0.01</v>
      </c>
      <c r="B95" s="304">
        <f t="shared" ca="1" si="36"/>
        <v>0.91000000000000059</v>
      </c>
      <c r="D95" s="306">
        <f t="shared" ca="1" si="37"/>
        <v>16.089721875840919</v>
      </c>
      <c r="E95" s="307">
        <f t="shared" ca="1" si="38"/>
        <v>70.83947966108947</v>
      </c>
      <c r="F95" s="304">
        <f t="shared" ca="1" si="39"/>
        <v>72.643726698840439</v>
      </c>
      <c r="G95" s="306">
        <f t="shared" ca="1" si="40"/>
        <v>13.705976581577945</v>
      </c>
      <c r="H95" s="307">
        <f t="shared" ca="1" si="41"/>
        <v>68.602893595861502</v>
      </c>
      <c r="I95" s="304">
        <f t="shared" ca="1" si="42"/>
        <v>69.958636377361287</v>
      </c>
      <c r="J95" s="306">
        <f t="shared" ca="1" si="43"/>
        <v>5.9246790300702692</v>
      </c>
      <c r="K95" s="307">
        <f t="shared" ca="1" si="44"/>
        <v>31.283463188071259</v>
      </c>
      <c r="L95" s="304">
        <f t="shared" ca="1" si="29"/>
        <v>31.839549159006069</v>
      </c>
      <c r="M95" s="306">
        <f t="shared" ca="1" si="45"/>
        <v>1.3736054389453609</v>
      </c>
      <c r="N95" s="304">
        <f t="shared" ca="1" si="46"/>
        <v>78.701794367784061</v>
      </c>
      <c r="P95" s="310">
        <f t="shared" ca="1" si="47"/>
        <v>3</v>
      </c>
      <c r="Q95" s="304">
        <f t="shared" ca="1" si="48"/>
        <v>750.20999999999992</v>
      </c>
      <c r="R95" s="306">
        <f t="shared" ca="1" si="49"/>
        <v>0.37649544542526359</v>
      </c>
      <c r="S95" s="307">
        <f t="shared" ca="1" si="50"/>
        <v>8.8926343809422015</v>
      </c>
      <c r="T95" s="304">
        <f t="shared" ca="1" si="30"/>
        <v>87.236743277043004</v>
      </c>
      <c r="U95" s="311">
        <f t="shared" ca="1" si="31"/>
        <v>0</v>
      </c>
      <c r="V95" s="306">
        <f t="shared" ca="1" si="32"/>
        <v>1.2211737606603379</v>
      </c>
      <c r="W95" s="304">
        <f t="shared" ca="1" si="33"/>
        <v>19.287607075448999</v>
      </c>
      <c r="Y95" s="314" t="str">
        <f t="shared" ca="1" si="51"/>
        <v/>
      </c>
      <c r="Z95" s="315" t="str">
        <f t="shared" ca="1" si="52"/>
        <v/>
      </c>
      <c r="AA95" s="316" t="str">
        <f t="shared" ca="1" si="53"/>
        <v/>
      </c>
      <c r="AC95" s="310" t="e">
        <f t="shared" ca="1" si="54"/>
        <v>#N/A</v>
      </c>
      <c r="AD95" s="323" t="e">
        <f t="shared" ca="1" si="55"/>
        <v>#N/A</v>
      </c>
      <c r="AE95" s="324">
        <f t="shared" ca="1" si="34"/>
        <v>31.283463188071259</v>
      </c>
      <c r="AG95" s="306">
        <f t="shared" ca="1" si="56"/>
        <v>72.618367856803047</v>
      </c>
      <c r="AH95" s="304">
        <f t="shared" ca="1" si="57"/>
        <v>82.238784765136202</v>
      </c>
    </row>
    <row r="96" spans="1:34" x14ac:dyDescent="0.2">
      <c r="A96" s="347">
        <f t="shared" ca="1" si="35"/>
        <v>0.01</v>
      </c>
      <c r="B96" s="304">
        <f t="shared" ca="1" si="36"/>
        <v>0.9200000000000006</v>
      </c>
      <c r="D96" s="306">
        <f t="shared" ca="1" si="37"/>
        <v>16.083901701878954</v>
      </c>
      <c r="E96" s="307">
        <f t="shared" ca="1" si="38"/>
        <v>70.6951862224373</v>
      </c>
      <c r="F96" s="304">
        <f t="shared" ca="1" si="39"/>
        <v>72.501732730885777</v>
      </c>
      <c r="G96" s="306">
        <f t="shared" ca="1" si="40"/>
        <v>13.866815598596734</v>
      </c>
      <c r="H96" s="307">
        <f t="shared" ca="1" si="41"/>
        <v>69.309845458085874</v>
      </c>
      <c r="I96" s="304">
        <f t="shared" ca="1" si="42"/>
        <v>70.683401532957035</v>
      </c>
      <c r="J96" s="306">
        <f t="shared" ca="1" si="43"/>
        <v>6.062542990971143</v>
      </c>
      <c r="K96" s="307">
        <f t="shared" ca="1" si="44"/>
        <v>31.973026883340996</v>
      </c>
      <c r="L96" s="304">
        <f t="shared" ca="1" si="29"/>
        <v>32.542723850351237</v>
      </c>
      <c r="M96" s="306">
        <f t="shared" ca="1" si="45"/>
        <v>1.3733335320498457</v>
      </c>
      <c r="N96" s="304">
        <f t="shared" ca="1" si="46"/>
        <v>78.686215250250527</v>
      </c>
      <c r="P96" s="310">
        <f t="shared" ca="1" si="47"/>
        <v>3</v>
      </c>
      <c r="Q96" s="304">
        <f t="shared" ca="1" si="48"/>
        <v>749.03</v>
      </c>
      <c r="R96" s="306">
        <f t="shared" ca="1" si="49"/>
        <v>0.37590325840349398</v>
      </c>
      <c r="S96" s="307">
        <f t="shared" ca="1" si="50"/>
        <v>8.888875348358166</v>
      </c>
      <c r="T96" s="304">
        <f t="shared" ca="1" si="30"/>
        <v>87.199867167393606</v>
      </c>
      <c r="U96" s="311">
        <f t="shared" ca="1" si="31"/>
        <v>0</v>
      </c>
      <c r="V96" s="306">
        <f t="shared" ca="1" si="32"/>
        <v>1.221089555643917</v>
      </c>
      <c r="W96" s="304">
        <f t="shared" ca="1" si="33"/>
        <v>19.687955245648912</v>
      </c>
      <c r="Y96" s="314" t="str">
        <f t="shared" ca="1" si="51"/>
        <v/>
      </c>
      <c r="Z96" s="315" t="str">
        <f t="shared" ca="1" si="52"/>
        <v/>
      </c>
      <c r="AA96" s="316" t="str">
        <f t="shared" ca="1" si="53"/>
        <v/>
      </c>
      <c r="AC96" s="310" t="e">
        <f t="shared" ca="1" si="54"/>
        <v>#N/A</v>
      </c>
      <c r="AD96" s="323" t="e">
        <f t="shared" ca="1" si="55"/>
        <v>#N/A</v>
      </c>
      <c r="AE96" s="324">
        <f t="shared" ca="1" si="34"/>
        <v>31.973026883340996</v>
      </c>
      <c r="AG96" s="306">
        <f t="shared" ca="1" si="56"/>
        <v>72.47625426650832</v>
      </c>
      <c r="AH96" s="304">
        <f t="shared" ca="1" si="57"/>
        <v>82.09614426186539</v>
      </c>
    </row>
    <row r="97" spans="1:34" x14ac:dyDescent="0.2">
      <c r="A97" s="347">
        <f t="shared" ca="1" si="35"/>
        <v>0.01</v>
      </c>
      <c r="B97" s="304">
        <f t="shared" ca="1" si="36"/>
        <v>0.9300000000000006</v>
      </c>
      <c r="D97" s="306">
        <f t="shared" ca="1" si="37"/>
        <v>16.077700339667476</v>
      </c>
      <c r="E97" s="307">
        <f t="shared" ca="1" si="38"/>
        <v>70.55040559856684</v>
      </c>
      <c r="F97" s="304">
        <f t="shared" ca="1" si="39"/>
        <v>72.35918862407479</v>
      </c>
      <c r="G97" s="306">
        <f t="shared" ca="1" si="40"/>
        <v>14.027592601993408</v>
      </c>
      <c r="H97" s="307">
        <f t="shared" ca="1" si="41"/>
        <v>70.015349514071545</v>
      </c>
      <c r="I97" s="304">
        <f t="shared" ca="1" si="42"/>
        <v>71.406740030511813</v>
      </c>
      <c r="J97" s="306">
        <f t="shared" ca="1" si="43"/>
        <v>6.2020150319740939</v>
      </c>
      <c r="K97" s="307">
        <f t="shared" ca="1" si="44"/>
        <v>32.669652858201786</v>
      </c>
      <c r="L97" s="304">
        <f t="shared" ca="1" si="29"/>
        <v>33.253138323055232</v>
      </c>
      <c r="M97" s="306">
        <f t="shared" ca="1" si="45"/>
        <v>1.3730640132243583</v>
      </c>
      <c r="N97" s="304">
        <f t="shared" ca="1" si="46"/>
        <v>78.67077295905078</v>
      </c>
      <c r="P97" s="310">
        <f t="shared" ca="1" si="47"/>
        <v>3</v>
      </c>
      <c r="Q97" s="304">
        <f t="shared" ca="1" si="48"/>
        <v>747.84999999999991</v>
      </c>
      <c r="R97" s="306">
        <f t="shared" ca="1" si="49"/>
        <v>0.37531107138172431</v>
      </c>
      <c r="S97" s="307">
        <f t="shared" ca="1" si="50"/>
        <v>8.8851222376443495</v>
      </c>
      <c r="T97" s="304">
        <f t="shared" ca="1" si="30"/>
        <v>87.163049151291077</v>
      </c>
      <c r="U97" s="311">
        <f t="shared" ca="1" si="31"/>
        <v>0</v>
      </c>
      <c r="V97" s="306">
        <f t="shared" ca="1" si="32"/>
        <v>1.2210044941143838</v>
      </c>
      <c r="W97" s="304">
        <f t="shared" ca="1" si="33"/>
        <v>20.091570702164468</v>
      </c>
      <c r="Y97" s="314" t="str">
        <f t="shared" ca="1" si="51"/>
        <v/>
      </c>
      <c r="Z97" s="315" t="str">
        <f t="shared" ca="1" si="52"/>
        <v/>
      </c>
      <c r="AA97" s="316" t="str">
        <f t="shared" ca="1" si="53"/>
        <v/>
      </c>
      <c r="AC97" s="310" t="e">
        <f t="shared" ca="1" si="54"/>
        <v>#N/A</v>
      </c>
      <c r="AD97" s="323" t="e">
        <f t="shared" ca="1" si="55"/>
        <v>#N/A</v>
      </c>
      <c r="AE97" s="324">
        <f t="shared" ca="1" si="34"/>
        <v>32.669652858201786</v>
      </c>
      <c r="AG97" s="306">
        <f t="shared" ca="1" si="56"/>
        <v>72.333590404781361</v>
      </c>
      <c r="AH97" s="304">
        <f t="shared" ca="1" si="57"/>
        <v>81.952957458399979</v>
      </c>
    </row>
    <row r="98" spans="1:34" x14ac:dyDescent="0.2">
      <c r="A98" s="347">
        <f t="shared" ca="1" si="35"/>
        <v>0.01</v>
      </c>
      <c r="B98" s="304">
        <f t="shared" ca="1" si="36"/>
        <v>0.94000000000000061</v>
      </c>
      <c r="D98" s="306">
        <f t="shared" ca="1" si="37"/>
        <v>16.071123116456587</v>
      </c>
      <c r="E98" s="307">
        <f t="shared" ca="1" si="38"/>
        <v>70.405139832509889</v>
      </c>
      <c r="F98" s="304">
        <f t="shared" ca="1" si="39"/>
        <v>72.216097326424219</v>
      </c>
      <c r="G98" s="306">
        <f t="shared" ca="1" si="40"/>
        <v>14.188303833157974</v>
      </c>
      <c r="H98" s="307">
        <f t="shared" ca="1" si="41"/>
        <v>70.719400912396651</v>
      </c>
      <c r="I98" s="304">
        <f t="shared" ca="1" si="42"/>
        <v>72.128646397047362</v>
      </c>
      <c r="J98" s="306">
        <f t="shared" ca="1" si="43"/>
        <v>6.3430945141498505</v>
      </c>
      <c r="K98" s="307">
        <f t="shared" ca="1" si="44"/>
        <v>33.373326610334125</v>
      </c>
      <c r="L98" s="304">
        <f t="shared" ca="1" si="29"/>
        <v>33.970778281568315</v>
      </c>
      <c r="M98" s="306">
        <f t="shared" ca="1" si="45"/>
        <v>1.3727968324720552</v>
      </c>
      <c r="N98" s="304">
        <f t="shared" ca="1" si="46"/>
        <v>78.655464629576684</v>
      </c>
      <c r="P98" s="310">
        <f t="shared" ca="1" si="47"/>
        <v>3</v>
      </c>
      <c r="Q98" s="304">
        <f t="shared" ca="1" si="48"/>
        <v>746.67</v>
      </c>
      <c r="R98" s="306">
        <f t="shared" ca="1" si="49"/>
        <v>0.37471888435995465</v>
      </c>
      <c r="S98" s="307">
        <f t="shared" ca="1" si="50"/>
        <v>8.8813750488007503</v>
      </c>
      <c r="T98" s="304">
        <f t="shared" ca="1" si="30"/>
        <v>87.126289228735359</v>
      </c>
      <c r="U98" s="311">
        <f t="shared" ca="1" si="31"/>
        <v>0</v>
      </c>
      <c r="V98" s="306">
        <f t="shared" ca="1" si="32"/>
        <v>1.22091857802167</v>
      </c>
      <c r="W98" s="304">
        <f t="shared" ca="1" si="33"/>
        <v>20.498424421384673</v>
      </c>
      <c r="Y98" s="314" t="str">
        <f t="shared" ca="1" si="51"/>
        <v/>
      </c>
      <c r="Z98" s="315" t="str">
        <f t="shared" ca="1" si="52"/>
        <v/>
      </c>
      <c r="AA98" s="316" t="str">
        <f t="shared" ca="1" si="53"/>
        <v/>
      </c>
      <c r="AC98" s="310" t="e">
        <f t="shared" ca="1" si="54"/>
        <v>#N/A</v>
      </c>
      <c r="AD98" s="323" t="e">
        <f t="shared" ca="1" si="55"/>
        <v>#N/A</v>
      </c>
      <c r="AE98" s="324">
        <f t="shared" ca="1" si="34"/>
        <v>33.373326610334125</v>
      </c>
      <c r="AG98" s="306">
        <f t="shared" ca="1" si="56"/>
        <v>72.190379206384904</v>
      </c>
      <c r="AH98" s="304">
        <f t="shared" ca="1" si="57"/>
        <v>81.809227209242238</v>
      </c>
    </row>
    <row r="99" spans="1:34" x14ac:dyDescent="0.2">
      <c r="A99" s="347">
        <f t="shared" ca="1" si="35"/>
        <v>0.01</v>
      </c>
      <c r="B99" s="304">
        <f t="shared" ca="1" si="36"/>
        <v>0.95000000000000062</v>
      </c>
      <c r="D99" s="306">
        <f t="shared" ca="1" si="37"/>
        <v>16.06417521420898</v>
      </c>
      <c r="E99" s="307">
        <f t="shared" ca="1" si="38"/>
        <v>70.259391003996669</v>
      </c>
      <c r="F99" s="304">
        <f t="shared" ca="1" si="39"/>
        <v>72.072461797591558</v>
      </c>
      <c r="G99" s="306">
        <f t="shared" ca="1" si="40"/>
        <v>14.348945585300063</v>
      </c>
      <c r="H99" s="307">
        <f t="shared" ca="1" si="41"/>
        <v>71.421994822436616</v>
      </c>
      <c r="I99" s="304">
        <f t="shared" ca="1" si="42"/>
        <v>72.849115189040319</v>
      </c>
      <c r="J99" s="306">
        <f t="shared" ca="1" si="43"/>
        <v>6.4857807612421405</v>
      </c>
      <c r="K99" s="307">
        <f t="shared" ca="1" si="44"/>
        <v>34.084033589008293</v>
      </c>
      <c r="L99" s="304">
        <f t="shared" ca="1" si="29"/>
        <v>34.695629375751984</v>
      </c>
      <c r="M99" s="306">
        <f t="shared" ca="1" si="45"/>
        <v>1.3725319413340422</v>
      </c>
      <c r="N99" s="304">
        <f t="shared" ca="1" si="46"/>
        <v>78.640287485338121</v>
      </c>
      <c r="P99" s="310">
        <f t="shared" ca="1" si="47"/>
        <v>3</v>
      </c>
      <c r="Q99" s="304">
        <f t="shared" ca="1" si="48"/>
        <v>745.4899999999999</v>
      </c>
      <c r="R99" s="306">
        <f t="shared" ca="1" si="49"/>
        <v>0.37412669733818499</v>
      </c>
      <c r="S99" s="307">
        <f t="shared" ca="1" si="50"/>
        <v>8.8776337818273685</v>
      </c>
      <c r="T99" s="304">
        <f t="shared" ca="1" si="30"/>
        <v>87.089587399726483</v>
      </c>
      <c r="U99" s="311">
        <f t="shared" ca="1" si="31"/>
        <v>0</v>
      </c>
      <c r="V99" s="306">
        <f t="shared" ca="1" si="32"/>
        <v>1.2208318093228985</v>
      </c>
      <c r="W99" s="304">
        <f t="shared" ca="1" si="33"/>
        <v>20.908487316965793</v>
      </c>
      <c r="Y99" s="314" t="str">
        <f t="shared" ca="1" si="51"/>
        <v/>
      </c>
      <c r="Z99" s="315" t="str">
        <f t="shared" ca="1" si="52"/>
        <v/>
      </c>
      <c r="AA99" s="316" t="str">
        <f t="shared" ca="1" si="53"/>
        <v/>
      </c>
      <c r="AC99" s="310" t="e">
        <f t="shared" ca="1" si="54"/>
        <v>#N/A</v>
      </c>
      <c r="AD99" s="323" t="e">
        <f t="shared" ca="1" si="55"/>
        <v>#N/A</v>
      </c>
      <c r="AE99" s="324">
        <f t="shared" ca="1" si="34"/>
        <v>34.084033589008293</v>
      </c>
      <c r="AG99" s="306">
        <f t="shared" ca="1" si="56"/>
        <v>72.046623617956669</v>
      </c>
      <c r="AH99" s="304">
        <f t="shared" ca="1" si="57"/>
        <v>81.664956383161737</v>
      </c>
    </row>
    <row r="100" spans="1:34" x14ac:dyDescent="0.2">
      <c r="A100" s="347">
        <f t="shared" ca="1" si="35"/>
        <v>0.01</v>
      </c>
      <c r="B100" s="304">
        <f t="shared" ca="1" si="36"/>
        <v>0.96000000000000063</v>
      </c>
      <c r="D100" s="306">
        <f t="shared" ca="1" si="37"/>
        <v>16.056861675759002</v>
      </c>
      <c r="E100" s="307">
        <f t="shared" ca="1" si="38"/>
        <v>70.113161228341838</v>
      </c>
      <c r="F100" s="304">
        <f t="shared" ca="1" si="39"/>
        <v>71.928285008791335</v>
      </c>
      <c r="G100" s="306">
        <f t="shared" ca="1" si="40"/>
        <v>14.509514202057654</v>
      </c>
      <c r="H100" s="307">
        <f t="shared" ca="1" si="41"/>
        <v>72.123126434720035</v>
      </c>
      <c r="I100" s="304">
        <f t="shared" ca="1" si="42"/>
        <v>73.568140992540549</v>
      </c>
      <c r="J100" s="306">
        <f t="shared" ca="1" si="43"/>
        <v>6.6300730601789288</v>
      </c>
      <c r="K100" s="307">
        <f t="shared" ca="1" si="44"/>
        <v>34.801759195294075</v>
      </c>
      <c r="L100" s="304">
        <f t="shared" ca="1" si="29"/>
        <v>35.427677201173466</v>
      </c>
      <c r="M100" s="306">
        <f t="shared" ca="1" si="45"/>
        <v>1.3722692928262061</v>
      </c>
      <c r="N100" s="304">
        <f t="shared" ca="1" si="46"/>
        <v>78.625238834343705</v>
      </c>
      <c r="P100" s="310">
        <f t="shared" ca="1" si="47"/>
        <v>3</v>
      </c>
      <c r="Q100" s="304">
        <f t="shared" ca="1" si="48"/>
        <v>744.31</v>
      </c>
      <c r="R100" s="306">
        <f t="shared" ca="1" si="49"/>
        <v>0.37353451031641538</v>
      </c>
      <c r="S100" s="307">
        <f t="shared" ca="1" si="50"/>
        <v>8.873898436724204</v>
      </c>
      <c r="T100" s="304">
        <f t="shared" ca="1" si="30"/>
        <v>87.052943664264447</v>
      </c>
      <c r="U100" s="311">
        <f t="shared" ca="1" si="31"/>
        <v>0</v>
      </c>
      <c r="V100" s="306">
        <f t="shared" ca="1" si="32"/>
        <v>1.2207441899823472</v>
      </c>
      <c r="W100" s="304">
        <f t="shared" ca="1" si="33"/>
        <v>21.321730241630821</v>
      </c>
      <c r="Y100" s="314" t="str">
        <f t="shared" ca="1" si="51"/>
        <v/>
      </c>
      <c r="Z100" s="315" t="str">
        <f t="shared" ca="1" si="52"/>
        <v/>
      </c>
      <c r="AA100" s="316" t="str">
        <f t="shared" ca="1" si="53"/>
        <v/>
      </c>
      <c r="AC100" s="310" t="e">
        <f t="shared" ca="1" si="54"/>
        <v>#N/A</v>
      </c>
      <c r="AD100" s="323" t="e">
        <f t="shared" ca="1" si="55"/>
        <v>#N/A</v>
      </c>
      <c r="AE100" s="324">
        <f t="shared" ca="1" si="34"/>
        <v>34.801759195294075</v>
      </c>
      <c r="AG100" s="306">
        <f t="shared" ca="1" si="56"/>
        <v>71.902326597914211</v>
      </c>
      <c r="AH100" s="304">
        <f t="shared" ca="1" si="57"/>
        <v>81.520147863003672</v>
      </c>
    </row>
    <row r="101" spans="1:34" x14ac:dyDescent="0.2">
      <c r="A101" s="347">
        <f t="shared" ca="1" si="35"/>
        <v>0.01</v>
      </c>
      <c r="B101" s="304">
        <f t="shared" ca="1" si="36"/>
        <v>0.97000000000000064</v>
      </c>
      <c r="D101" s="306">
        <f t="shared" ca="1" si="37"/>
        <v>16.049187410651879</v>
      </c>
      <c r="E101" s="307">
        <f t="shared" ca="1" si="38"/>
        <v>69.966452655376344</v>
      </c>
      <c r="F101" s="304">
        <f t="shared" ca="1" si="39"/>
        <v>71.783569942705185</v>
      </c>
      <c r="G101" s="306">
        <f t="shared" ca="1" si="40"/>
        <v>14.670006076164173</v>
      </c>
      <c r="H101" s="307">
        <f t="shared" ca="1" si="41"/>
        <v>72.822790961273796</v>
      </c>
      <c r="I101" s="304">
        <f t="shared" ca="1" si="42"/>
        <v>74.285718423288287</v>
      </c>
      <c r="J101" s="306">
        <f t="shared" ca="1" si="43"/>
        <v>6.7759706615700379</v>
      </c>
      <c r="K101" s="307">
        <f t="shared" ca="1" si="44"/>
        <v>35.526488782274043</v>
      </c>
      <c r="L101" s="304">
        <f t="shared" ca="1" si="29"/>
        <v>36.166907299401494</v>
      </c>
      <c r="M101" s="306">
        <f t="shared" ca="1" si="45"/>
        <v>1.3720088413792728</v>
      </c>
      <c r="N101" s="304">
        <f t="shared" ca="1" si="46"/>
        <v>78.610316065666353</v>
      </c>
      <c r="P101" s="310">
        <f t="shared" ca="1" si="47"/>
        <v>3</v>
      </c>
      <c r="Q101" s="304">
        <f t="shared" ca="1" si="48"/>
        <v>743.12999999999988</v>
      </c>
      <c r="R101" s="306">
        <f t="shared" ca="1" si="49"/>
        <v>0.37294232329464566</v>
      </c>
      <c r="S101" s="307">
        <f t="shared" ca="1" si="50"/>
        <v>8.8701690134912567</v>
      </c>
      <c r="T101" s="304">
        <f t="shared" ca="1" si="30"/>
        <v>87.016358022349237</v>
      </c>
      <c r="U101" s="311">
        <f t="shared" ca="1" si="31"/>
        <v>0</v>
      </c>
      <c r="V101" s="306">
        <f t="shared" ca="1" si="32"/>
        <v>1.220655721971404</v>
      </c>
      <c r="W101" s="304">
        <f t="shared" ca="1" si="33"/>
        <v>21.738123988968699</v>
      </c>
      <c r="Y101" s="314" t="str">
        <f t="shared" ca="1" si="51"/>
        <v/>
      </c>
      <c r="Z101" s="315" t="str">
        <f t="shared" ca="1" si="52"/>
        <v/>
      </c>
      <c r="AA101" s="316" t="str">
        <f t="shared" ca="1" si="53"/>
        <v/>
      </c>
      <c r="AC101" s="310" t="e">
        <f t="shared" ca="1" si="54"/>
        <v>#N/A</v>
      </c>
      <c r="AD101" s="323" t="e">
        <f t="shared" ca="1" si="55"/>
        <v>#N/A</v>
      </c>
      <c r="AE101" s="324">
        <f t="shared" ca="1" si="34"/>
        <v>35.526488782274043</v>
      </c>
      <c r="AG101" s="306">
        <f t="shared" ca="1" si="56"/>
        <v>71.757491116353904</v>
      </c>
      <c r="AH101" s="304">
        <f t="shared" ca="1" si="57"/>
        <v>81.374804545496332</v>
      </c>
    </row>
    <row r="102" spans="1:34" x14ac:dyDescent="0.2">
      <c r="A102" s="347">
        <f t="shared" ca="1" si="35"/>
        <v>0.01</v>
      </c>
      <c r="B102" s="304">
        <f t="shared" ca="1" si="36"/>
        <v>0.98000000000000065</v>
      </c>
      <c r="D102" s="306">
        <f t="shared" ca="1" si="37"/>
        <v>16.041157200682914</v>
      </c>
      <c r="E102" s="307">
        <f t="shared" ca="1" si="38"/>
        <v>69.819267468422765</v>
      </c>
      <c r="F102" s="304">
        <f t="shared" ca="1" si="39"/>
        <v>71.638319593386456</v>
      </c>
      <c r="G102" s="306">
        <f t="shared" ca="1" si="40"/>
        <v>14.830417648171002</v>
      </c>
      <c r="H102" s="307">
        <f t="shared" ca="1" si="41"/>
        <v>73.520983635958018</v>
      </c>
      <c r="I102" s="304">
        <f t="shared" ca="1" si="42"/>
        <v>75.001842126830383</v>
      </c>
      <c r="J102" s="306">
        <f t="shared" ca="1" si="43"/>
        <v>6.9234727801917142</v>
      </c>
      <c r="K102" s="307">
        <f t="shared" ca="1" si="44"/>
        <v>36.2582076552602</v>
      </c>
      <c r="L102" s="304">
        <f t="shared" ca="1" si="29"/>
        <v>36.913305158303352</v>
      </c>
      <c r="M102" s="306">
        <f t="shared" ca="1" si="45"/>
        <v>1.3717505427818968</v>
      </c>
      <c r="N102" s="304">
        <f t="shared" ca="1" si="46"/>
        <v>78.59551664618256</v>
      </c>
      <c r="P102" s="310">
        <f t="shared" ca="1" si="47"/>
        <v>3</v>
      </c>
      <c r="Q102" s="304">
        <f t="shared" ca="1" si="48"/>
        <v>741.94999999999993</v>
      </c>
      <c r="R102" s="306">
        <f t="shared" ca="1" si="49"/>
        <v>0.37235013627287605</v>
      </c>
      <c r="S102" s="307">
        <f t="shared" ca="1" si="50"/>
        <v>8.8664455121285286</v>
      </c>
      <c r="T102" s="304">
        <f t="shared" ca="1" si="30"/>
        <v>86.979830473980869</v>
      </c>
      <c r="U102" s="311">
        <f t="shared" ca="1" si="31"/>
        <v>0</v>
      </c>
      <c r="V102" s="306">
        <f t="shared" ca="1" si="32"/>
        <v>1.2205664072685265</v>
      </c>
      <c r="W102" s="304">
        <f t="shared" ca="1" si="33"/>
        <v>22.157639295233583</v>
      </c>
      <c r="Y102" s="314" t="str">
        <f t="shared" ca="1" si="51"/>
        <v/>
      </c>
      <c r="Z102" s="315" t="str">
        <f t="shared" ca="1" si="52"/>
        <v/>
      </c>
      <c r="AA102" s="316" t="str">
        <f t="shared" ca="1" si="53"/>
        <v/>
      </c>
      <c r="AC102" s="310" t="e">
        <f t="shared" ca="1" si="54"/>
        <v>#N/A</v>
      </c>
      <c r="AD102" s="323" t="e">
        <f t="shared" ca="1" si="55"/>
        <v>#N/A</v>
      </c>
      <c r="AE102" s="324">
        <f t="shared" ca="1" si="34"/>
        <v>36.2582076552602</v>
      </c>
      <c r="AG102" s="306">
        <f t="shared" ca="1" si="56"/>
        <v>71.612120154945075</v>
      </c>
      <c r="AH102" s="304">
        <f t="shared" ca="1" si="57"/>
        <v>81.228929341058247</v>
      </c>
    </row>
    <row r="103" spans="1:34" x14ac:dyDescent="0.2">
      <c r="A103" s="347">
        <f t="shared" ca="1" si="35"/>
        <v>0.01</v>
      </c>
      <c r="B103" s="304">
        <f t="shared" ca="1" si="36"/>
        <v>0.99000000000000066</v>
      </c>
      <c r="D103" s="306">
        <f t="shared" ca="1" si="37"/>
        <v>16.032775705154666</v>
      </c>
      <c r="E103" s="307">
        <f t="shared" ca="1" si="38"/>
        <v>69.67160788331087</v>
      </c>
      <c r="F103" s="304">
        <f t="shared" ca="1" si="39"/>
        <v>71.492536966159079</v>
      </c>
      <c r="G103" s="306">
        <f t="shared" ca="1" si="40"/>
        <v>14.990745405222549</v>
      </c>
      <c r="H103" s="307">
        <f t="shared" ca="1" si="41"/>
        <v>74.217699714791124</v>
      </c>
      <c r="I103" s="304">
        <f t="shared" ca="1" si="42"/>
        <v>75.716506778635178</v>
      </c>
      <c r="J103" s="306">
        <f t="shared" ca="1" si="43"/>
        <v>7.0725785954586815</v>
      </c>
      <c r="K103" s="307">
        <f t="shared" ca="1" si="44"/>
        <v>36.996901072013948</v>
      </c>
      <c r="L103" s="304">
        <f t="shared" ca="1" si="29"/>
        <v>37.666856212343063</v>
      </c>
      <c r="M103" s="306">
        <f t="shared" ca="1" si="45"/>
        <v>1.3714943541265994</v>
      </c>
      <c r="N103" s="304">
        <f t="shared" ca="1" si="46"/>
        <v>78.580838117474883</v>
      </c>
      <c r="P103" s="310">
        <f t="shared" ca="1" si="47"/>
        <v>3</v>
      </c>
      <c r="Q103" s="304">
        <f t="shared" ca="1" si="48"/>
        <v>740.77</v>
      </c>
      <c r="R103" s="306">
        <f t="shared" ca="1" si="49"/>
        <v>0.37175794925110639</v>
      </c>
      <c r="S103" s="307">
        <f t="shared" ca="1" si="50"/>
        <v>8.8627279326360178</v>
      </c>
      <c r="T103" s="304">
        <f t="shared" ca="1" si="30"/>
        <v>86.94336101915934</v>
      </c>
      <c r="U103" s="311">
        <f t="shared" ca="1" si="31"/>
        <v>0</v>
      </c>
      <c r="V103" s="306">
        <f t="shared" ca="1" si="32"/>
        <v>1.2204762478591999</v>
      </c>
      <c r="W103" s="304">
        <f t="shared" ca="1" si="33"/>
        <v>22.580246841143545</v>
      </c>
      <c r="Y103" s="314" t="str">
        <f t="shared" ca="1" si="51"/>
        <v/>
      </c>
      <c r="Z103" s="315" t="str">
        <f t="shared" ca="1" si="52"/>
        <v/>
      </c>
      <c r="AA103" s="316" t="str">
        <f t="shared" ca="1" si="53"/>
        <v/>
      </c>
      <c r="AC103" s="310" t="e">
        <f t="shared" ca="1" si="54"/>
        <v>#N/A</v>
      </c>
      <c r="AD103" s="323" t="e">
        <f t="shared" ca="1" si="55"/>
        <v>#N/A</v>
      </c>
      <c r="AE103" s="324">
        <f t="shared" ca="1" si="34"/>
        <v>36.996901072013948</v>
      </c>
      <c r="AG103" s="306">
        <f t="shared" ca="1" si="56"/>
        <v>71.466216706818855</v>
      </c>
      <c r="AH103" s="304">
        <f t="shared" ca="1" si="57"/>
        <v>81.082525173604353</v>
      </c>
    </row>
    <row r="104" spans="1:34" x14ac:dyDescent="0.2">
      <c r="A104" s="347">
        <f t="shared" ca="1" si="35"/>
        <v>0.01</v>
      </c>
      <c r="B104" s="304">
        <f t="shared" ca="1" si="36"/>
        <v>1.0000000000000007</v>
      </c>
      <c r="D104" s="306">
        <f t="shared" ca="1" si="37"/>
        <v>16.02404746586928</v>
      </c>
      <c r="E104" s="307">
        <f t="shared" ca="1" si="38"/>
        <v>69.523476147431793</v>
      </c>
      <c r="F104" s="304">
        <f t="shared" ca="1" si="39"/>
        <v>71.346225077511633</v>
      </c>
      <c r="G104" s="306">
        <f t="shared" ca="1" si="40"/>
        <v>15.150985879881242</v>
      </c>
      <c r="H104" s="307">
        <f t="shared" ca="1" si="41"/>
        <v>74.912934476265448</v>
      </c>
      <c r="I104" s="304">
        <f t="shared" ca="1" si="42"/>
        <v>76.42970708420647</v>
      </c>
      <c r="J104" s="306">
        <f t="shared" ca="1" si="43"/>
        <v>7.2232872518842006</v>
      </c>
      <c r="K104" s="307">
        <f t="shared" ca="1" si="44"/>
        <v>37.742554242969234</v>
      </c>
      <c r="L104" s="304">
        <f t="shared" ca="1" si="29"/>
        <v>38.427545842880832</v>
      </c>
      <c r="M104" s="306">
        <f t="shared" ca="1" si="45"/>
        <v>1.3712402337583842</v>
      </c>
      <c r="N104" s="304">
        <f t="shared" ca="1" si="46"/>
        <v>78.566278092887842</v>
      </c>
      <c r="P104" s="310">
        <f t="shared" ca="1" si="47"/>
        <v>3</v>
      </c>
      <c r="Q104" s="304">
        <f t="shared" ca="1" si="48"/>
        <v>739.58999999999992</v>
      </c>
      <c r="R104" s="306">
        <f t="shared" ca="1" si="49"/>
        <v>0.37116576222933673</v>
      </c>
      <c r="S104" s="307">
        <f t="shared" ca="1" si="50"/>
        <v>8.8590162750137242</v>
      </c>
      <c r="T104" s="304">
        <f t="shared" ca="1" si="30"/>
        <v>86.906949657884638</v>
      </c>
      <c r="U104" s="311">
        <f t="shared" ca="1" si="31"/>
        <v>0</v>
      </c>
      <c r="V104" s="306">
        <f t="shared" ca="1" si="32"/>
        <v>1.2203852457358928</v>
      </c>
      <c r="W104" s="304">
        <f t="shared" ca="1" si="33"/>
        <v>23.005917253678856</v>
      </c>
      <c r="Y104" s="314" t="str">
        <f t="shared" ca="1" si="51"/>
        <v/>
      </c>
      <c r="Z104" s="315" t="str">
        <f t="shared" ca="1" si="52"/>
        <v/>
      </c>
      <c r="AA104" s="316" t="str">
        <f t="shared" ca="1" si="53"/>
        <v/>
      </c>
      <c r="AC104" s="310">
        <f t="shared" ca="1" si="54"/>
        <v>1.0000000000000007</v>
      </c>
      <c r="AD104" s="323">
        <f t="shared" ca="1" si="55"/>
        <v>7.2232872518842006</v>
      </c>
      <c r="AE104" s="324">
        <f t="shared" ca="1" si="34"/>
        <v>37.742554242969234</v>
      </c>
      <c r="AG104" s="306">
        <f t="shared" ca="1" si="56"/>
        <v>71.319783776452795</v>
      </c>
      <c r="AH104" s="304">
        <f t="shared" ca="1" si="57"/>
        <v>80.93559498035188</v>
      </c>
    </row>
    <row r="105" spans="1:34" x14ac:dyDescent="0.2">
      <c r="A105" s="347">
        <f t="shared" ca="1" si="35"/>
        <v>0.01</v>
      </c>
      <c r="B105" s="304">
        <f t="shared" ca="1" si="36"/>
        <v>1.0100000000000007</v>
      </c>
      <c r="D105" s="306">
        <f t="shared" ca="1" si="37"/>
        <v>16.010273963734829</v>
      </c>
      <c r="E105" s="307">
        <f t="shared" ca="1" si="38"/>
        <v>69.351621157931291</v>
      </c>
      <c r="F105" s="304">
        <f t="shared" ca="1" si="39"/>
        <v>71.175671613459812</v>
      </c>
      <c r="G105" s="306">
        <f t="shared" ca="1" si="40"/>
        <v>15.311088619518591</v>
      </c>
      <c r="H105" s="307">
        <f t="shared" ca="1" si="41"/>
        <v>75.606450687844756</v>
      </c>
      <c r="I105" s="304">
        <f t="shared" ca="1" si="42"/>
        <v>77.141200537250214</v>
      </c>
      <c r="J105" s="306">
        <f t="shared" ca="1" si="43"/>
        <v>7.3755976243812</v>
      </c>
      <c r="K105" s="307">
        <f t="shared" ca="1" si="44"/>
        <v>38.495151168789782</v>
      </c>
      <c r="L105" s="304">
        <f t="shared" ca="1" si="29"/>
        <v>39.195358192326232</v>
      </c>
      <c r="M105" s="306">
        <f t="shared" ca="1" si="45"/>
        <v>1.370988140450583</v>
      </c>
      <c r="N105" s="304">
        <f t="shared" ca="1" si="46"/>
        <v>78.551834210307348</v>
      </c>
      <c r="P105" s="310">
        <f t="shared" ca="1" si="47"/>
        <v>4</v>
      </c>
      <c r="Q105" s="304">
        <f t="shared" ca="1" si="48"/>
        <v>738.19999999999982</v>
      </c>
      <c r="R105" s="306">
        <f t="shared" ca="1" si="49"/>
        <v>0.37046818599182835</v>
      </c>
      <c r="S105" s="307">
        <f t="shared" ca="1" si="50"/>
        <v>8.8553115931538056</v>
      </c>
      <c r="T105" s="304">
        <f t="shared" ca="1" si="30"/>
        <v>86.870606728838837</v>
      </c>
      <c r="U105" s="311">
        <f t="shared" ca="1" si="31"/>
        <v>0</v>
      </c>
      <c r="V105" s="306">
        <f t="shared" ca="1" si="32"/>
        <v>1.2202934030398966</v>
      </c>
      <c r="W105" s="304">
        <f t="shared" ca="1" si="33"/>
        <v>23.434476968448678</v>
      </c>
      <c r="Y105" s="314" t="str">
        <f t="shared" ca="1" si="51"/>
        <v/>
      </c>
      <c r="Z105" s="315" t="str">
        <f t="shared" ca="1" si="52"/>
        <v/>
      </c>
      <c r="AA105" s="316" t="str">
        <f t="shared" ca="1" si="53"/>
        <v/>
      </c>
      <c r="AC105" s="310" t="e">
        <f t="shared" ca="1" si="54"/>
        <v>#N/A</v>
      </c>
      <c r="AD105" s="323" t="e">
        <f t="shared" ca="1" si="55"/>
        <v>#N/A</v>
      </c>
      <c r="AE105" s="324">
        <f t="shared" ca="1" si="34"/>
        <v>38.495151168789782</v>
      </c>
      <c r="AG105" s="306">
        <f t="shared" ca="1" si="56"/>
        <v>71.149100184215726</v>
      </c>
      <c r="AH105" s="304">
        <f t="shared" ca="1" si="57"/>
        <v>80.764417516290436</v>
      </c>
    </row>
    <row r="106" spans="1:34" x14ac:dyDescent="0.2">
      <c r="A106" s="347">
        <f t="shared" ca="1" si="35"/>
        <v>0.01</v>
      </c>
      <c r="B106" s="304">
        <f t="shared" ca="1" si="36"/>
        <v>1.0200000000000007</v>
      </c>
      <c r="D106" s="306">
        <f t="shared" ca="1" si="37"/>
        <v>15.991437432559616</v>
      </c>
      <c r="E106" s="307">
        <f t="shared" ca="1" si="38"/>
        <v>69.156026238739713</v>
      </c>
      <c r="F106" s="304">
        <f t="shared" ca="1" si="39"/>
        <v>70.980856829801127</v>
      </c>
      <c r="G106" s="306">
        <f t="shared" ca="1" si="40"/>
        <v>15.471002993844188</v>
      </c>
      <c r="H106" s="307">
        <f t="shared" ca="1" si="41"/>
        <v>76.298010950232154</v>
      </c>
      <c r="I106" s="304">
        <f t="shared" ca="1" si="42"/>
        <v>77.850744431876066</v>
      </c>
      <c r="J106" s="306">
        <f t="shared" ca="1" si="43"/>
        <v>7.5295080824480136</v>
      </c>
      <c r="K106" s="307">
        <f t="shared" ca="1" si="44"/>
        <v>39.254673476980166</v>
      </c>
      <c r="L106" s="304">
        <f t="shared" ca="1" si="29"/>
        <v>39.97027497713745</v>
      </c>
      <c r="M106" s="306">
        <f t="shared" ca="1" si="45"/>
        <v>1.3707380334091712</v>
      </c>
      <c r="N106" s="304">
        <f t="shared" ca="1" si="46"/>
        <v>78.537504132407946</v>
      </c>
      <c r="P106" s="310">
        <f t="shared" ca="1" si="47"/>
        <v>4</v>
      </c>
      <c r="Q106" s="304">
        <f t="shared" ca="1" si="48"/>
        <v>736.59999999999991</v>
      </c>
      <c r="R106" s="306">
        <f t="shared" ca="1" si="49"/>
        <v>0.36966522053858142</v>
      </c>
      <c r="S106" s="307">
        <f t="shared" ca="1" si="50"/>
        <v>8.8516149409484193</v>
      </c>
      <c r="T106" s="304">
        <f t="shared" ca="1" si="30"/>
        <v>86.834342570703996</v>
      </c>
      <c r="U106" s="311">
        <f t="shared" ca="1" si="31"/>
        <v>0</v>
      </c>
      <c r="V106" s="306">
        <f t="shared" ca="1" si="32"/>
        <v>1.2202007222032121</v>
      </c>
      <c r="W106" s="304">
        <f t="shared" ca="1" si="33"/>
        <v>23.865746974011383</v>
      </c>
      <c r="Y106" s="314" t="str">
        <f t="shared" ca="1" si="51"/>
        <v/>
      </c>
      <c r="Z106" s="315" t="str">
        <f t="shared" ca="1" si="52"/>
        <v/>
      </c>
      <c r="AA106" s="316" t="str">
        <f t="shared" ca="1" si="53"/>
        <v/>
      </c>
      <c r="AC106" s="310" t="e">
        <f t="shared" ca="1" si="54"/>
        <v>#N/A</v>
      </c>
      <c r="AD106" s="323" t="e">
        <f t="shared" ca="1" si="55"/>
        <v>#N/A</v>
      </c>
      <c r="AE106" s="324">
        <f t="shared" ca="1" si="34"/>
        <v>39.254673476980166</v>
      </c>
      <c r="AG106" s="306">
        <f t="shared" ca="1" si="56"/>
        <v>70.954145970633704</v>
      </c>
      <c r="AH106" s="304">
        <f t="shared" ca="1" si="57"/>
        <v>80.568972756867126</v>
      </c>
    </row>
    <row r="107" spans="1:34" x14ac:dyDescent="0.2">
      <c r="A107" s="347">
        <f t="shared" ca="1" si="35"/>
        <v>0.01</v>
      </c>
      <c r="B107" s="304">
        <f t="shared" ca="1" si="36"/>
        <v>1.0300000000000007</v>
      </c>
      <c r="D107" s="306">
        <f t="shared" ca="1" si="37"/>
        <v>15.9722390222662</v>
      </c>
      <c r="E107" s="307">
        <f t="shared" ca="1" si="38"/>
        <v>68.959945833859933</v>
      </c>
      <c r="F107" s="304">
        <f t="shared" ca="1" si="39"/>
        <v>70.785496740457361</v>
      </c>
      <c r="G107" s="306">
        <f t="shared" ca="1" si="40"/>
        <v>15.630725384066849</v>
      </c>
      <c r="H107" s="307">
        <f t="shared" ca="1" si="41"/>
        <v>76.98761040857076</v>
      </c>
      <c r="I107" s="304">
        <f t="shared" ca="1" si="42"/>
        <v>78.558333310056824</v>
      </c>
      <c r="J107" s="306">
        <f t="shared" ca="1" si="43"/>
        <v>7.6850167243375687</v>
      </c>
      <c r="K107" s="307">
        <f t="shared" ca="1" si="44"/>
        <v>40.021101583774183</v>
      </c>
      <c r="L107" s="304">
        <f t="shared" ca="1" si="29"/>
        <v>40.752276672992402</v>
      </c>
      <c r="M107" s="306">
        <f t="shared" ca="1" si="45"/>
        <v>1.3704898730258384</v>
      </c>
      <c r="N107" s="304">
        <f t="shared" ca="1" si="46"/>
        <v>78.523285589800622</v>
      </c>
      <c r="P107" s="310">
        <f t="shared" ca="1" si="47"/>
        <v>4</v>
      </c>
      <c r="Q107" s="304">
        <f t="shared" ca="1" si="48"/>
        <v>734.99999999999989</v>
      </c>
      <c r="R107" s="306">
        <f t="shared" ca="1" si="49"/>
        <v>0.36886225508533443</v>
      </c>
      <c r="S107" s="307">
        <f t="shared" ca="1" si="50"/>
        <v>8.8479263183975654</v>
      </c>
      <c r="T107" s="304">
        <f t="shared" ca="1" si="30"/>
        <v>86.798157183480114</v>
      </c>
      <c r="U107" s="311">
        <f t="shared" ca="1" si="31"/>
        <v>0</v>
      </c>
      <c r="V107" s="306">
        <f t="shared" ca="1" si="32"/>
        <v>1.2201072058066598</v>
      </c>
      <c r="W107" s="304">
        <f t="shared" ca="1" si="33"/>
        <v>24.299689736691914</v>
      </c>
      <c r="Y107" s="314" t="str">
        <f t="shared" ca="1" si="51"/>
        <v/>
      </c>
      <c r="Z107" s="315" t="str">
        <f t="shared" ca="1" si="52"/>
        <v/>
      </c>
      <c r="AA107" s="316" t="str">
        <f t="shared" ca="1" si="53"/>
        <v/>
      </c>
      <c r="AC107" s="310" t="e">
        <f t="shared" ca="1" si="54"/>
        <v>#N/A</v>
      </c>
      <c r="AD107" s="323" t="e">
        <f t="shared" ca="1" si="55"/>
        <v>#N/A</v>
      </c>
      <c r="AE107" s="324">
        <f t="shared" ca="1" si="34"/>
        <v>40.021101583774183</v>
      </c>
      <c r="AG107" s="306">
        <f t="shared" ca="1" si="56"/>
        <v>70.758645922923634</v>
      </c>
      <c r="AH107" s="304">
        <f t="shared" ca="1" si="57"/>
        <v>80.372985424541938</v>
      </c>
    </row>
    <row r="108" spans="1:34" x14ac:dyDescent="0.2">
      <c r="A108" s="347">
        <f t="shared" ca="1" si="35"/>
        <v>0.01</v>
      </c>
      <c r="B108" s="304">
        <f t="shared" ca="1" si="36"/>
        <v>1.0400000000000007</v>
      </c>
      <c r="D108" s="306">
        <f t="shared" ca="1" si="37"/>
        <v>15.952683436029522</v>
      </c>
      <c r="E108" s="307">
        <f t="shared" ca="1" si="38"/>
        <v>68.763383331027129</v>
      </c>
      <c r="F108" s="304">
        <f t="shared" ca="1" si="39"/>
        <v>70.589595521861085</v>
      </c>
      <c r="G108" s="306">
        <f t="shared" ca="1" si="40"/>
        <v>15.790252218427145</v>
      </c>
      <c r="H108" s="307">
        <f t="shared" ca="1" si="41"/>
        <v>77.675244241881032</v>
      </c>
      <c r="I108" s="304">
        <f t="shared" ca="1" si="42"/>
        <v>79.263961755374154</v>
      </c>
      <c r="J108" s="306">
        <f t="shared" ca="1" si="43"/>
        <v>7.8421216123500388</v>
      </c>
      <c r="K108" s="307">
        <f t="shared" ca="1" si="44"/>
        <v>40.794415857026443</v>
      </c>
      <c r="L108" s="304">
        <f t="shared" ca="1" si="29"/>
        <v>41.541343701171947</v>
      </c>
      <c r="M108" s="306">
        <f t="shared" ca="1" si="45"/>
        <v>1.370243620831848</v>
      </c>
      <c r="N108" s="304">
        <f t="shared" ca="1" si="46"/>
        <v>78.509176378389142</v>
      </c>
      <c r="P108" s="310">
        <f t="shared" ca="1" si="47"/>
        <v>4</v>
      </c>
      <c r="Q108" s="304">
        <f t="shared" ca="1" si="48"/>
        <v>733.39999999999986</v>
      </c>
      <c r="R108" s="306">
        <f t="shared" ca="1" si="49"/>
        <v>0.36805928963208739</v>
      </c>
      <c r="S108" s="307">
        <f t="shared" ca="1" si="50"/>
        <v>8.8442457255012439</v>
      </c>
      <c r="T108" s="304">
        <f t="shared" ca="1" si="30"/>
        <v>86.762050567167208</v>
      </c>
      <c r="U108" s="311">
        <f t="shared" ca="1" si="31"/>
        <v>0</v>
      </c>
      <c r="V108" s="306">
        <f t="shared" ca="1" si="32"/>
        <v>1.2200128564379347</v>
      </c>
      <c r="W108" s="304">
        <f t="shared" ca="1" si="33"/>
        <v>24.736267720761603</v>
      </c>
      <c r="Y108" s="314" t="str">
        <f t="shared" ca="1" si="51"/>
        <v/>
      </c>
      <c r="Z108" s="315" t="str">
        <f t="shared" ca="1" si="52"/>
        <v/>
      </c>
      <c r="AA108" s="316" t="str">
        <f t="shared" ca="1" si="53"/>
        <v/>
      </c>
      <c r="AC108" s="310" t="e">
        <f t="shared" ca="1" si="54"/>
        <v>#N/A</v>
      </c>
      <c r="AD108" s="323" t="e">
        <f t="shared" ca="1" si="55"/>
        <v>#N/A</v>
      </c>
      <c r="AE108" s="324">
        <f t="shared" ca="1" si="34"/>
        <v>40.794415857026443</v>
      </c>
      <c r="AG108" s="306">
        <f t="shared" ca="1" si="56"/>
        <v>70.562604202834066</v>
      </c>
      <c r="AH108" s="304">
        <f t="shared" ca="1" si="57"/>
        <v>80.17645961811175</v>
      </c>
    </row>
    <row r="109" spans="1:34" x14ac:dyDescent="0.2">
      <c r="A109" s="347">
        <f t="shared" ca="1" si="35"/>
        <v>0.01</v>
      </c>
      <c r="B109" s="304">
        <f t="shared" ca="1" si="36"/>
        <v>1.0500000000000007</v>
      </c>
      <c r="D109" s="306">
        <f t="shared" ca="1" si="37"/>
        <v>15.93277526846486</v>
      </c>
      <c r="E109" s="307">
        <f t="shared" ca="1" si="38"/>
        <v>68.566342145108834</v>
      </c>
      <c r="F109" s="304">
        <f t="shared" ca="1" si="39"/>
        <v>70.393157358620684</v>
      </c>
      <c r="G109" s="306">
        <f t="shared" ca="1" si="40"/>
        <v>15.949579971111794</v>
      </c>
      <c r="H109" s="307">
        <f t="shared" ca="1" si="41"/>
        <v>78.360907663332114</v>
      </c>
      <c r="I109" s="304">
        <f t="shared" ca="1" si="42"/>
        <v>79.967624393101431</v>
      </c>
      <c r="J109" s="306">
        <f t="shared" ca="1" si="43"/>
        <v>8.0008207732977343</v>
      </c>
      <c r="K109" s="307">
        <f t="shared" ca="1" si="44"/>
        <v>41.574596616552512</v>
      </c>
      <c r="L109" s="304">
        <f t="shared" ca="1" si="29"/>
        <v>42.337456428976601</v>
      </c>
      <c r="M109" s="306">
        <f t="shared" ca="1" si="45"/>
        <v>1.3699992394541338</v>
      </c>
      <c r="N109" s="304">
        <f t="shared" ca="1" si="46"/>
        <v>78.49517435685452</v>
      </c>
      <c r="P109" s="310">
        <f t="shared" ca="1" si="47"/>
        <v>4</v>
      </c>
      <c r="Q109" s="304">
        <f t="shared" ca="1" si="48"/>
        <v>731.79999999999984</v>
      </c>
      <c r="R109" s="306">
        <f t="shared" ca="1" si="49"/>
        <v>0.36725632417884041</v>
      </c>
      <c r="S109" s="307">
        <f t="shared" ca="1" si="50"/>
        <v>8.8405731622594548</v>
      </c>
      <c r="T109" s="304">
        <f t="shared" ca="1" si="30"/>
        <v>86.726022721765261</v>
      </c>
      <c r="U109" s="311">
        <f t="shared" ca="1" si="31"/>
        <v>0</v>
      </c>
      <c r="V109" s="306">
        <f t="shared" ca="1" si="32"/>
        <v>1.2199176766915436</v>
      </c>
      <c r="W109" s="304">
        <f t="shared" ca="1" si="33"/>
        <v>25.175443390802148</v>
      </c>
      <c r="Y109" s="314" t="str">
        <f t="shared" ca="1" si="51"/>
        <v/>
      </c>
      <c r="Z109" s="315" t="str">
        <f t="shared" ca="1" si="52"/>
        <v/>
      </c>
      <c r="AA109" s="316" t="str">
        <f t="shared" ca="1" si="53"/>
        <v/>
      </c>
      <c r="AC109" s="310" t="e">
        <f t="shared" ca="1" si="54"/>
        <v>#N/A</v>
      </c>
      <c r="AD109" s="323" t="e">
        <f t="shared" ca="1" si="55"/>
        <v>#N/A</v>
      </c>
      <c r="AE109" s="324">
        <f t="shared" ca="1" si="34"/>
        <v>41.574596616552512</v>
      </c>
      <c r="AG109" s="306">
        <f t="shared" ca="1" si="56"/>
        <v>70.366024980376807</v>
      </c>
      <c r="AH109" s="304">
        <f t="shared" ca="1" si="57"/>
        <v>79.979399446373506</v>
      </c>
    </row>
    <row r="110" spans="1:34" x14ac:dyDescent="0.2">
      <c r="A110" s="347">
        <f t="shared" ca="1" si="35"/>
        <v>0.01</v>
      </c>
      <c r="B110" s="304">
        <f t="shared" ca="1" si="36"/>
        <v>1.0600000000000007</v>
      </c>
      <c r="D110" s="306">
        <f t="shared" ca="1" si="37"/>
        <v>15.912519009871684</v>
      </c>
      <c r="E110" s="307">
        <f t="shared" ca="1" si="38"/>
        <v>68.368825717167326</v>
      </c>
      <c r="F110" s="304">
        <f t="shared" ca="1" si="39"/>
        <v>70.196186443309927</v>
      </c>
      <c r="G110" s="306">
        <f t="shared" ca="1" si="40"/>
        <v>16.108705161210512</v>
      </c>
      <c r="H110" s="307">
        <f t="shared" ca="1" si="41"/>
        <v>79.044595920503781</v>
      </c>
      <c r="I110" s="304">
        <f t="shared" ca="1" si="42"/>
        <v>80.669315890284665</v>
      </c>
      <c r="J110" s="306">
        <f t="shared" ca="1" si="43"/>
        <v>8.161112198959346</v>
      </c>
      <c r="K110" s="307">
        <f t="shared" ca="1" si="44"/>
        <v>42.36162413447169</v>
      </c>
      <c r="L110" s="304">
        <f t="shared" ca="1" si="29"/>
        <v>43.140595170144067</v>
      </c>
      <c r="M110" s="306">
        <f t="shared" ca="1" si="45"/>
        <v>1.3697566925734983</v>
      </c>
      <c r="N110" s="304">
        <f t="shared" ca="1" si="46"/>
        <v>78.481277444260044</v>
      </c>
      <c r="P110" s="310">
        <f t="shared" ca="1" si="47"/>
        <v>4</v>
      </c>
      <c r="Q110" s="304">
        <f t="shared" ca="1" si="48"/>
        <v>730.19999999999982</v>
      </c>
      <c r="R110" s="306">
        <f t="shared" ca="1" si="49"/>
        <v>0.36645335872559343</v>
      </c>
      <c r="S110" s="307">
        <f t="shared" ca="1" si="50"/>
        <v>8.8369086286721981</v>
      </c>
      <c r="T110" s="304">
        <f t="shared" ca="1" si="30"/>
        <v>86.690073647274261</v>
      </c>
      <c r="U110" s="311">
        <f t="shared" ca="1" si="31"/>
        <v>0</v>
      </c>
      <c r="V110" s="306">
        <f t="shared" ca="1" si="32"/>
        <v>1.2198216691687431</v>
      </c>
      <c r="W110" s="304">
        <f t="shared" ca="1" si="33"/>
        <v>25.617179214061263</v>
      </c>
      <c r="Y110" s="314" t="str">
        <f t="shared" ca="1" si="51"/>
        <v/>
      </c>
      <c r="Z110" s="315" t="str">
        <f t="shared" ca="1" si="52"/>
        <v/>
      </c>
      <c r="AA110" s="316" t="str">
        <f t="shared" ca="1" si="53"/>
        <v/>
      </c>
      <c r="AC110" s="310" t="e">
        <f t="shared" ca="1" si="54"/>
        <v>#N/A</v>
      </c>
      <c r="AD110" s="323" t="e">
        <f t="shared" ca="1" si="55"/>
        <v>#N/A</v>
      </c>
      <c r="AE110" s="324">
        <f t="shared" ca="1" si="34"/>
        <v>42.36162413447169</v>
      </c>
      <c r="AG110" s="306">
        <f t="shared" ca="1" si="56"/>
        <v>70.168912433607872</v>
      </c>
      <c r="AH110" s="304">
        <f t="shared" ca="1" si="57"/>
        <v>79.781809027840112</v>
      </c>
    </row>
    <row r="111" spans="1:34" x14ac:dyDescent="0.2">
      <c r="A111" s="347">
        <f t="shared" ca="1" si="35"/>
        <v>0.01</v>
      </c>
      <c r="B111" s="304">
        <f t="shared" ca="1" si="36"/>
        <v>1.0700000000000007</v>
      </c>
      <c r="D111" s="306">
        <f t="shared" ca="1" si="37"/>
        <v>15.891919050271795</v>
      </c>
      <c r="E111" s="307">
        <f t="shared" ca="1" si="38"/>
        <v>68.170837513553067</v>
      </c>
      <c r="F111" s="304">
        <f t="shared" ca="1" si="39"/>
        <v>69.99868697625439</v>
      </c>
      <c r="G111" s="306">
        <f t="shared" ca="1" si="40"/>
        <v>16.267624351713231</v>
      </c>
      <c r="H111" s="307">
        <f t="shared" ca="1" si="41"/>
        <v>79.726304295639309</v>
      </c>
      <c r="I111" s="304">
        <f t="shared" ca="1" si="42"/>
        <v>81.369030955820833</v>
      </c>
      <c r="J111" s="306">
        <f t="shared" ca="1" si="43"/>
        <v>8.3229938465239641</v>
      </c>
      <c r="K111" s="307">
        <f t="shared" ca="1" si="44"/>
        <v>43.155478635552406</v>
      </c>
      <c r="L111" s="304">
        <f t="shared" ca="1" si="29"/>
        <v>43.950740185267591</v>
      </c>
      <c r="M111" s="306">
        <f t="shared" ca="1" si="45"/>
        <v>1.3695159448847947</v>
      </c>
      <c r="N111" s="304">
        <f t="shared" ca="1" si="46"/>
        <v>78.467483617769801</v>
      </c>
      <c r="P111" s="310">
        <f t="shared" ca="1" si="47"/>
        <v>4</v>
      </c>
      <c r="Q111" s="304">
        <f t="shared" ca="1" si="48"/>
        <v>728.59999999999991</v>
      </c>
      <c r="R111" s="306">
        <f t="shared" ca="1" si="49"/>
        <v>0.3656503932723465</v>
      </c>
      <c r="S111" s="307">
        <f t="shared" ca="1" si="50"/>
        <v>8.8332521247394737</v>
      </c>
      <c r="T111" s="304">
        <f t="shared" ca="1" si="30"/>
        <v>86.654203343694235</v>
      </c>
      <c r="U111" s="311">
        <f t="shared" ca="1" si="31"/>
        <v>0</v>
      </c>
      <c r="V111" s="306">
        <f t="shared" ca="1" si="32"/>
        <v>1.2197248364774798</v>
      </c>
      <c r="W111" s="304">
        <f t="shared" ca="1" si="33"/>
        <v>26.061437662799747</v>
      </c>
      <c r="Y111" s="314" t="str">
        <f t="shared" ca="1" si="51"/>
        <v/>
      </c>
      <c r="Z111" s="315" t="str">
        <f t="shared" ca="1" si="52"/>
        <v/>
      </c>
      <c r="AA111" s="316" t="str">
        <f t="shared" ca="1" si="53"/>
        <v/>
      </c>
      <c r="AC111" s="310" t="e">
        <f t="shared" ca="1" si="54"/>
        <v>#N/A</v>
      </c>
      <c r="AD111" s="323" t="e">
        <f t="shared" ca="1" si="55"/>
        <v>#N/A</v>
      </c>
      <c r="AE111" s="324">
        <f t="shared" ca="1" si="34"/>
        <v>43.155478635552406</v>
      </c>
      <c r="AG111" s="306">
        <f t="shared" ca="1" si="56"/>
        <v>69.971270748405729</v>
      </c>
      <c r="AH111" s="304">
        <f t="shared" ca="1" si="57"/>
        <v>79.583692490456599</v>
      </c>
    </row>
    <row r="112" spans="1:34" x14ac:dyDescent="0.2">
      <c r="A112" s="347">
        <f t="shared" ca="1" si="35"/>
        <v>0.01</v>
      </c>
      <c r="B112" s="304">
        <f t="shared" ca="1" si="36"/>
        <v>1.0800000000000007</v>
      </c>
      <c r="D112" s="306">
        <f t="shared" ca="1" si="37"/>
        <v>15.870979683253454</v>
      </c>
      <c r="E112" s="307">
        <f t="shared" ca="1" si="38"/>
        <v>67.97238102502746</v>
      </c>
      <c r="F112" s="304">
        <f t="shared" ca="1" si="39"/>
        <v>69.800663165314958</v>
      </c>
      <c r="G112" s="306">
        <f t="shared" ca="1" si="40"/>
        <v>16.426334148545767</v>
      </c>
      <c r="H112" s="307">
        <f t="shared" ca="1" si="41"/>
        <v>80.40602810588959</v>
      </c>
      <c r="I112" s="304">
        <f t="shared" ca="1" si="42"/>
        <v>82.066764340534277</v>
      </c>
      <c r="J112" s="306">
        <f t="shared" ca="1" si="43"/>
        <v>8.4864636390252599</v>
      </c>
      <c r="K112" s="307">
        <f t="shared" ca="1" si="44"/>
        <v>43.956140297560047</v>
      </c>
      <c r="L112" s="304">
        <f t="shared" ca="1" si="29"/>
        <v>44.767871682215137</v>
      </c>
      <c r="M112" s="306">
        <f t="shared" ca="1" si="45"/>
        <v>1.3692769620589824</v>
      </c>
      <c r="N112" s="304">
        <f t="shared" ca="1" si="46"/>
        <v>78.453790910474652</v>
      </c>
      <c r="P112" s="310">
        <f t="shared" ca="1" si="47"/>
        <v>4</v>
      </c>
      <c r="Q112" s="304">
        <f t="shared" ca="1" si="48"/>
        <v>726.99999999999989</v>
      </c>
      <c r="R112" s="306">
        <f t="shared" ca="1" si="49"/>
        <v>0.36484742781909951</v>
      </c>
      <c r="S112" s="307">
        <f t="shared" ca="1" si="50"/>
        <v>8.8296036504612836</v>
      </c>
      <c r="T112" s="304">
        <f t="shared" ca="1" si="30"/>
        <v>86.618411811025197</v>
      </c>
      <c r="U112" s="311">
        <f t="shared" ca="1" si="31"/>
        <v>0</v>
      </c>
      <c r="V112" s="306">
        <f t="shared" ca="1" si="32"/>
        <v>1.2196271812323263</v>
      </c>
      <c r="W112" s="304">
        <f t="shared" ca="1" si="33"/>
        <v>26.508181216629794</v>
      </c>
      <c r="Y112" s="314" t="str">
        <f t="shared" ca="1" si="51"/>
        <v/>
      </c>
      <c r="Z112" s="315" t="str">
        <f t="shared" ca="1" si="52"/>
        <v/>
      </c>
      <c r="AA112" s="316" t="str">
        <f t="shared" ca="1" si="53"/>
        <v/>
      </c>
      <c r="AC112" s="310" t="e">
        <f t="shared" ca="1" si="54"/>
        <v>#N/A</v>
      </c>
      <c r="AD112" s="323" t="e">
        <f t="shared" ca="1" si="55"/>
        <v>#N/A</v>
      </c>
      <c r="AE112" s="324">
        <f t="shared" ca="1" si="34"/>
        <v>43.956140297560047</v>
      </c>
      <c r="AG112" s="306">
        <f t="shared" ca="1" si="56"/>
        <v>69.773104118246621</v>
      </c>
      <c r="AH112" s="304">
        <f t="shared" ca="1" si="57"/>
        <v>79.385053971316268</v>
      </c>
    </row>
    <row r="113" spans="1:34" x14ac:dyDescent="0.2">
      <c r="A113" s="347">
        <f t="shared" ca="1" si="35"/>
        <v>0.01</v>
      </c>
      <c r="B113" s="304">
        <f t="shared" ca="1" si="36"/>
        <v>1.0900000000000007</v>
      </c>
      <c r="D113" s="306">
        <f t="shared" ca="1" si="37"/>
        <v>15.849705109632168</v>
      </c>
      <c r="E113" s="307">
        <f t="shared" ca="1" si="38"/>
        <v>67.773459765913159</v>
      </c>
      <c r="F113" s="304">
        <f t="shared" ca="1" si="39"/>
        <v>69.602119225668332</v>
      </c>
      <c r="G113" s="306">
        <f t="shared" ca="1" si="40"/>
        <v>16.584831199642089</v>
      </c>
      <c r="H113" s="307">
        <f t="shared" ca="1" si="41"/>
        <v>81.083762703548715</v>
      </c>
      <c r="I113" s="304">
        <f t="shared" ca="1" si="42"/>
        <v>82.762510837250574</v>
      </c>
      <c r="J113" s="306">
        <f t="shared" ca="1" si="43"/>
        <v>8.6515194657661993</v>
      </c>
      <c r="K113" s="307">
        <f t="shared" ca="1" si="44"/>
        <v>44.763589251607236</v>
      </c>
      <c r="L113" s="304">
        <f t="shared" ca="1" si="29"/>
        <v>45.591969816549252</v>
      </c>
      <c r="M113" s="306">
        <f t="shared" ca="1" si="45"/>
        <v>1.369039710706947</v>
      </c>
      <c r="N113" s="304">
        <f t="shared" ca="1" si="46"/>
        <v>78.440197409319239</v>
      </c>
      <c r="P113" s="310">
        <f t="shared" ca="1" si="47"/>
        <v>4</v>
      </c>
      <c r="Q113" s="304">
        <f t="shared" ca="1" si="48"/>
        <v>725.39999999999986</v>
      </c>
      <c r="R113" s="306">
        <f t="shared" ca="1" si="49"/>
        <v>0.36404446236585247</v>
      </c>
      <c r="S113" s="307">
        <f t="shared" ca="1" si="50"/>
        <v>8.8259632058376258</v>
      </c>
      <c r="T113" s="304">
        <f t="shared" ca="1" si="30"/>
        <v>86.58269904926712</v>
      </c>
      <c r="U113" s="311">
        <f t="shared" ca="1" si="31"/>
        <v>0</v>
      </c>
      <c r="V113" s="306">
        <f t="shared" ca="1" si="32"/>
        <v>1.2195287060544207</v>
      </c>
      <c r="W113" s="304">
        <f t="shared" ca="1" si="33"/>
        <v>26.957372364844236</v>
      </c>
      <c r="Y113" s="314" t="str">
        <f t="shared" ca="1" si="51"/>
        <v/>
      </c>
      <c r="Z113" s="315" t="str">
        <f t="shared" ca="1" si="52"/>
        <v/>
      </c>
      <c r="AA113" s="316" t="str">
        <f t="shared" ca="1" si="53"/>
        <v/>
      </c>
      <c r="AC113" s="310" t="e">
        <f t="shared" ca="1" si="54"/>
        <v>#N/A</v>
      </c>
      <c r="AD113" s="323" t="e">
        <f t="shared" ca="1" si="55"/>
        <v>#N/A</v>
      </c>
      <c r="AE113" s="324">
        <f t="shared" ca="1" si="34"/>
        <v>44.763589251607236</v>
      </c>
      <c r="AG113" s="306">
        <f t="shared" ca="1" si="56"/>
        <v>69.57441674397748</v>
      </c>
      <c r="AH113" s="304">
        <f t="shared" ca="1" si="57"/>
        <v>79.185897616377162</v>
      </c>
    </row>
    <row r="114" spans="1:34" x14ac:dyDescent="0.2">
      <c r="A114" s="347">
        <f t="shared" ca="1" si="35"/>
        <v>0.01</v>
      </c>
      <c r="B114" s="304">
        <f t="shared" ca="1" si="36"/>
        <v>1.1000000000000008</v>
      </c>
      <c r="D114" s="306">
        <f t="shared" ca="1" si="37"/>
        <v>15.828099440938777</v>
      </c>
      <c r="E114" s="307">
        <f t="shared" ca="1" si="38"/>
        <v>67.574077273270532</v>
      </c>
      <c r="F114" s="304">
        <f t="shared" ca="1" si="39"/>
        <v>69.40305937958486</v>
      </c>
      <c r="G114" s="306">
        <f t="shared" ca="1" si="40"/>
        <v>16.743112194051477</v>
      </c>
      <c r="H114" s="307">
        <f t="shared" ca="1" si="41"/>
        <v>81.759503476281424</v>
      </c>
      <c r="I114" s="304">
        <f t="shared" ca="1" si="42"/>
        <v>83.456265280868337</v>
      </c>
      <c r="J114" s="306">
        <f t="shared" ca="1" si="43"/>
        <v>8.8181591827346679</v>
      </c>
      <c r="K114" s="307">
        <f t="shared" ca="1" si="44"/>
        <v>45.577805582506386</v>
      </c>
      <c r="L114" s="304">
        <f t="shared" ca="1" si="29"/>
        <v>46.423014691947763</v>
      </c>
      <c r="M114" s="306">
        <f t="shared" ca="1" si="45"/>
        <v>1.3688041583449897</v>
      </c>
      <c r="N114" s="304">
        <f t="shared" ca="1" si="46"/>
        <v>78.426701253124747</v>
      </c>
      <c r="P114" s="310">
        <f t="shared" ca="1" si="47"/>
        <v>4</v>
      </c>
      <c r="Q114" s="304">
        <f t="shared" ca="1" si="48"/>
        <v>723.79999999999984</v>
      </c>
      <c r="R114" s="306">
        <f t="shared" ca="1" si="49"/>
        <v>0.36324149691260549</v>
      </c>
      <c r="S114" s="307">
        <f t="shared" ca="1" si="50"/>
        <v>8.8223307908685005</v>
      </c>
      <c r="T114" s="304">
        <f t="shared" ca="1" si="30"/>
        <v>86.547065058419989</v>
      </c>
      <c r="U114" s="311">
        <f t="shared" ca="1" si="31"/>
        <v>0</v>
      </c>
      <c r="V114" s="306">
        <f t="shared" ca="1" si="32"/>
        <v>1.2194294135714041</v>
      </c>
      <c r="W114" s="304">
        <f t="shared" ca="1" si="33"/>
        <v>27.408973608736609</v>
      </c>
      <c r="Y114" s="314" t="str">
        <f t="shared" ca="1" si="51"/>
        <v/>
      </c>
      <c r="Z114" s="315" t="str">
        <f t="shared" ca="1" si="52"/>
        <v/>
      </c>
      <c r="AA114" s="316" t="str">
        <f t="shared" ca="1" si="53"/>
        <v/>
      </c>
      <c r="AC114" s="310" t="e">
        <f t="shared" ca="1" si="54"/>
        <v>#N/A</v>
      </c>
      <c r="AD114" s="323" t="e">
        <f t="shared" ca="1" si="55"/>
        <v>#N/A</v>
      </c>
      <c r="AE114" s="324">
        <f t="shared" ca="1" si="34"/>
        <v>45.577805582506386</v>
      </c>
      <c r="AG114" s="306">
        <f t="shared" ca="1" si="56"/>
        <v>69.375212833586289</v>
      </c>
      <c r="AH114" s="304">
        <f t="shared" ca="1" si="57"/>
        <v>78.986227580178507</v>
      </c>
    </row>
    <row r="115" spans="1:34" x14ac:dyDescent="0.2">
      <c r="A115" s="347">
        <f t="shared" ca="1" si="35"/>
        <v>0.01</v>
      </c>
      <c r="B115" s="304">
        <f t="shared" ca="1" si="36"/>
        <v>1.1100000000000008</v>
      </c>
      <c r="D115" s="306">
        <f t="shared" ca="1" si="37"/>
        <v>15.806166702744106</v>
      </c>
      <c r="E115" s="307">
        <f t="shared" ca="1" si="38"/>
        <v>67.374237106099216</v>
      </c>
      <c r="F115" s="304">
        <f t="shared" ca="1" si="39"/>
        <v>69.203487856204276</v>
      </c>
      <c r="G115" s="306">
        <f t="shared" ca="1" si="40"/>
        <v>16.901173861078917</v>
      </c>
      <c r="H115" s="307">
        <f t="shared" ca="1" si="41"/>
        <v>82.43324584734242</v>
      </c>
      <c r="I115" s="304">
        <f t="shared" ca="1" si="42"/>
        <v>84.148022548428401</v>
      </c>
      <c r="J115" s="306">
        <f t="shared" ca="1" si="43"/>
        <v>8.9863806130103203</v>
      </c>
      <c r="K115" s="307">
        <f t="shared" ca="1" si="44"/>
        <v>46.398769329124505</v>
      </c>
      <c r="L115" s="304">
        <f t="shared" ca="1" si="29"/>
        <v>47.260986360625111</v>
      </c>
      <c r="M115" s="306">
        <f t="shared" ca="1" si="45"/>
        <v>1.3685702733618932</v>
      </c>
      <c r="N115" s="304">
        <f t="shared" ca="1" si="46"/>
        <v>78.413300630701841</v>
      </c>
      <c r="P115" s="310">
        <f t="shared" ca="1" si="47"/>
        <v>4</v>
      </c>
      <c r="Q115" s="304">
        <f t="shared" ca="1" si="48"/>
        <v>722.19999999999982</v>
      </c>
      <c r="R115" s="306">
        <f t="shared" ca="1" si="49"/>
        <v>0.3624385314593585</v>
      </c>
      <c r="S115" s="307">
        <f t="shared" ca="1" si="50"/>
        <v>8.8187064055539075</v>
      </c>
      <c r="T115" s="304">
        <f t="shared" ca="1" si="30"/>
        <v>86.511509838483832</v>
      </c>
      <c r="U115" s="311">
        <f t="shared" ca="1" si="31"/>
        <v>0</v>
      </c>
      <c r="V115" s="306">
        <f t="shared" ca="1" si="32"/>
        <v>1.2193293064173563</v>
      </c>
      <c r="W115" s="304">
        <f t="shared" ca="1" si="33"/>
        <v>27.862947463911627</v>
      </c>
      <c r="Y115" s="314" t="str">
        <f t="shared" ca="1" si="51"/>
        <v/>
      </c>
      <c r="Z115" s="315" t="str">
        <f t="shared" ca="1" si="52"/>
        <v/>
      </c>
      <c r="AA115" s="316" t="str">
        <f t="shared" ca="1" si="53"/>
        <v/>
      </c>
      <c r="AC115" s="310" t="e">
        <f t="shared" ca="1" si="54"/>
        <v>#N/A</v>
      </c>
      <c r="AD115" s="323" t="e">
        <f t="shared" ca="1" si="55"/>
        <v>#N/A</v>
      </c>
      <c r="AE115" s="324">
        <f t="shared" ca="1" si="34"/>
        <v>46.398769329124505</v>
      </c>
      <c r="AG115" s="306">
        <f t="shared" ca="1" si="56"/>
        <v>69.175496601970465</v>
      </c>
      <c r="AH115" s="304">
        <f t="shared" ca="1" si="57"/>
        <v>78.786048025557676</v>
      </c>
    </row>
    <row r="116" spans="1:34" x14ac:dyDescent="0.2">
      <c r="A116" s="347">
        <f t="shared" ca="1" si="35"/>
        <v>0.01</v>
      </c>
      <c r="B116" s="304">
        <f t="shared" ca="1" si="36"/>
        <v>1.1200000000000008</v>
      </c>
      <c r="D116" s="306">
        <f t="shared" ca="1" si="37"/>
        <v>15.783910837829342</v>
      </c>
      <c r="E116" s="307">
        <f t="shared" ca="1" si="38"/>
        <v>67.173942844562859</v>
      </c>
      <c r="F116" s="304">
        <f t="shared" ca="1" si="39"/>
        <v>69.003408891308737</v>
      </c>
      <c r="G116" s="306">
        <f t="shared" ca="1" si="40"/>
        <v>17.059012969457211</v>
      </c>
      <c r="H116" s="307">
        <f t="shared" ca="1" si="41"/>
        <v>83.104985275788053</v>
      </c>
      <c r="I116" s="304">
        <f t="shared" ca="1" si="42"/>
        <v>84.837777559180907</v>
      </c>
      <c r="J116" s="306">
        <f t="shared" ca="1" si="43"/>
        <v>9.1561815471630013</v>
      </c>
      <c r="K116" s="307">
        <f t="shared" ca="1" si="44"/>
        <v>47.226460484740159</v>
      </c>
      <c r="L116" s="304">
        <f t="shared" ca="1" si="29"/>
        <v>48.105864823754409</v>
      </c>
      <c r="M116" s="306">
        <f t="shared" ca="1" si="45"/>
        <v>1.3683380249874779</v>
      </c>
      <c r="N116" s="304">
        <f t="shared" ca="1" si="46"/>
        <v>78.399993779049069</v>
      </c>
      <c r="P116" s="310">
        <f t="shared" ca="1" si="47"/>
        <v>4</v>
      </c>
      <c r="Q116" s="304">
        <f t="shared" ca="1" si="48"/>
        <v>720.59999999999991</v>
      </c>
      <c r="R116" s="306">
        <f t="shared" ca="1" si="49"/>
        <v>0.36163556600611158</v>
      </c>
      <c r="S116" s="307">
        <f t="shared" ca="1" si="50"/>
        <v>8.8150900498938469</v>
      </c>
      <c r="T116" s="304">
        <f t="shared" ca="1" si="30"/>
        <v>86.476033389458649</v>
      </c>
      <c r="U116" s="311">
        <f t="shared" ca="1" si="31"/>
        <v>0</v>
      </c>
      <c r="V116" s="306">
        <f t="shared" ca="1" si="32"/>
        <v>1.2192283872327336</v>
      </c>
      <c r="W116" s="304">
        <f t="shared" ca="1" si="33"/>
        <v>28.319256462586086</v>
      </c>
      <c r="Y116" s="314" t="str">
        <f t="shared" ca="1" si="51"/>
        <v/>
      </c>
      <c r="Z116" s="315" t="str">
        <f t="shared" ca="1" si="52"/>
        <v/>
      </c>
      <c r="AA116" s="316" t="str">
        <f t="shared" ca="1" si="53"/>
        <v/>
      </c>
      <c r="AC116" s="310" t="e">
        <f t="shared" ca="1" si="54"/>
        <v>#N/A</v>
      </c>
      <c r="AD116" s="323" t="e">
        <f t="shared" ca="1" si="55"/>
        <v>#N/A</v>
      </c>
      <c r="AE116" s="324">
        <f t="shared" ca="1" si="34"/>
        <v>47.226460484740159</v>
      </c>
      <c r="AG116" s="306">
        <f t="shared" ca="1" si="56"/>
        <v>68.975272270702959</v>
      </c>
      <c r="AH116" s="304">
        <f t="shared" ca="1" si="57"/>
        <v>78.585363123367117</v>
      </c>
    </row>
    <row r="117" spans="1:34" x14ac:dyDescent="0.2">
      <c r="A117" s="347">
        <f t="shared" ca="1" si="35"/>
        <v>0.01</v>
      </c>
      <c r="B117" s="304">
        <f t="shared" ca="1" si="36"/>
        <v>1.1300000000000008</v>
      </c>
      <c r="D117" s="306">
        <f t="shared" ca="1" si="37"/>
        <v>15.761335709210428</v>
      </c>
      <c r="E117" s="307">
        <f t="shared" ca="1" si="38"/>
        <v>66.973198089236377</v>
      </c>
      <c r="F117" s="304">
        <f t="shared" ca="1" si="39"/>
        <v>68.802826727094043</v>
      </c>
      <c r="G117" s="306">
        <f t="shared" ca="1" si="40"/>
        <v>17.216626326549314</v>
      </c>
      <c r="H117" s="307">
        <f t="shared" ca="1" si="41"/>
        <v>83.774717256680418</v>
      </c>
      <c r="I117" s="304">
        <f t="shared" ca="1" si="42"/>
        <v>85.525525274649894</v>
      </c>
      <c r="J117" s="306">
        <f t="shared" ca="1" si="43"/>
        <v>9.3275597436430342</v>
      </c>
      <c r="K117" s="307">
        <f t="shared" ca="1" si="44"/>
        <v>48.060858997402498</v>
      </c>
      <c r="L117" s="304">
        <f t="shared" ca="1" si="29"/>
        <v>48.957630031890176</v>
      </c>
      <c r="M117" s="306">
        <f t="shared" ca="1" si="45"/>
        <v>1.3681073832625692</v>
      </c>
      <c r="N117" s="304">
        <f t="shared" ca="1" si="46"/>
        <v>78.386778981632176</v>
      </c>
      <c r="P117" s="310">
        <f t="shared" ca="1" si="47"/>
        <v>4</v>
      </c>
      <c r="Q117" s="304">
        <f t="shared" ca="1" si="48"/>
        <v>718.99999999999989</v>
      </c>
      <c r="R117" s="306">
        <f t="shared" ca="1" si="49"/>
        <v>0.36083260055286454</v>
      </c>
      <c r="S117" s="307">
        <f t="shared" ca="1" si="50"/>
        <v>8.8114817238883187</v>
      </c>
      <c r="T117" s="304">
        <f t="shared" ca="1" si="30"/>
        <v>86.440635711344413</v>
      </c>
      <c r="U117" s="311">
        <f t="shared" ca="1" si="31"/>
        <v>0</v>
      </c>
      <c r="V117" s="306">
        <f t="shared" ca="1" si="32"/>
        <v>1.219126658664307</v>
      </c>
      <c r="W117" s="304">
        <f t="shared" ca="1" si="33"/>
        <v>28.777863155879835</v>
      </c>
      <c r="Y117" s="314" t="str">
        <f t="shared" ca="1" si="51"/>
        <v/>
      </c>
      <c r="Z117" s="315" t="str">
        <f t="shared" ca="1" si="52"/>
        <v/>
      </c>
      <c r="AA117" s="316" t="str">
        <f t="shared" ca="1" si="53"/>
        <v/>
      </c>
      <c r="AC117" s="310" t="e">
        <f t="shared" ca="1" si="54"/>
        <v>#N/A</v>
      </c>
      <c r="AD117" s="323" t="e">
        <f t="shared" ca="1" si="55"/>
        <v>#N/A</v>
      </c>
      <c r="AE117" s="324">
        <f t="shared" ca="1" si="34"/>
        <v>48.060858997402498</v>
      </c>
      <c r="AG117" s="306">
        <f t="shared" ca="1" si="56"/>
        <v>68.77454406779664</v>
      </c>
      <c r="AH117" s="304">
        <f t="shared" ca="1" si="57"/>
        <v>78.38417705219176</v>
      </c>
    </row>
    <row r="118" spans="1:34" x14ac:dyDescent="0.2">
      <c r="A118" s="347">
        <f t="shared" ca="1" si="35"/>
        <v>0.01</v>
      </c>
      <c r="B118" s="304">
        <f t="shared" ca="1" si="36"/>
        <v>1.1400000000000008</v>
      </c>
      <c r="D118" s="306">
        <f t="shared" ca="1" si="37"/>
        <v>15.738445103024349</v>
      </c>
      <c r="E118" s="307">
        <f t="shared" ca="1" si="38"/>
        <v>66.772006460374399</v>
      </c>
      <c r="F118" s="304">
        <f t="shared" ca="1" si="39"/>
        <v>68.601745611938995</v>
      </c>
      <c r="G118" s="306">
        <f t="shared" ca="1" si="40"/>
        <v>17.374010777579556</v>
      </c>
      <c r="H118" s="307">
        <f t="shared" ca="1" si="41"/>
        <v>84.44243732128416</v>
      </c>
      <c r="I118" s="304">
        <f t="shared" ca="1" si="42"/>
        <v>86.211260698695583</v>
      </c>
      <c r="J118" s="306">
        <f t="shared" ca="1" si="43"/>
        <v>9.5005129291636781</v>
      </c>
      <c r="K118" s="307">
        <f t="shared" ca="1" si="44"/>
        <v>48.901944770292317</v>
      </c>
      <c r="L118" s="304">
        <f t="shared" ca="1" si="29"/>
        <v>49.816261885391661</v>
      </c>
      <c r="M118" s="306">
        <f t="shared" ca="1" si="45"/>
        <v>1.3678783190102981</v>
      </c>
      <c r="N118" s="304">
        <f t="shared" ca="1" si="46"/>
        <v>78.373654566739731</v>
      </c>
      <c r="P118" s="310">
        <f t="shared" ca="1" si="47"/>
        <v>4</v>
      </c>
      <c r="Q118" s="304">
        <f t="shared" ca="1" si="48"/>
        <v>717.39999999999986</v>
      </c>
      <c r="R118" s="306">
        <f t="shared" ca="1" si="49"/>
        <v>0.36002963509961755</v>
      </c>
      <c r="S118" s="307">
        <f t="shared" ca="1" si="50"/>
        <v>8.8078814275373229</v>
      </c>
      <c r="T118" s="304">
        <f t="shared" ca="1" si="30"/>
        <v>86.405316804141137</v>
      </c>
      <c r="U118" s="311">
        <f t="shared" ca="1" si="31"/>
        <v>0</v>
      </c>
      <c r="V118" s="306">
        <f t="shared" ca="1" si="32"/>
        <v>1.2190241233650969</v>
      </c>
      <c r="W118" s="304">
        <f t="shared" ca="1" si="33"/>
        <v>29.238730116096658</v>
      </c>
      <c r="Y118" s="314" t="str">
        <f t="shared" ca="1" si="51"/>
        <v/>
      </c>
      <c r="Z118" s="315" t="str">
        <f t="shared" ca="1" si="52"/>
        <v/>
      </c>
      <c r="AA118" s="316" t="str">
        <f t="shared" ca="1" si="53"/>
        <v/>
      </c>
      <c r="AC118" s="310" t="e">
        <f t="shared" ca="1" si="54"/>
        <v>#N/A</v>
      </c>
      <c r="AD118" s="323" t="e">
        <f t="shared" ca="1" si="55"/>
        <v>#N/A</v>
      </c>
      <c r="AE118" s="324">
        <f t="shared" ca="1" si="34"/>
        <v>48.901944770292317</v>
      </c>
      <c r="AG118" s="306">
        <f t="shared" ca="1" si="56"/>
        <v>68.573316227466947</v>
      </c>
      <c r="AH118" s="304">
        <f t="shared" ca="1" si="57"/>
        <v>78.182493998066718</v>
      </c>
    </row>
    <row r="119" spans="1:34" x14ac:dyDescent="0.2">
      <c r="A119" s="347">
        <f t="shared" ca="1" si="35"/>
        <v>0.01</v>
      </c>
      <c r="B119" s="304">
        <f t="shared" ca="1" si="36"/>
        <v>1.1500000000000008</v>
      </c>
      <c r="D119" s="306">
        <f t="shared" ca="1" si="37"/>
        <v>15.715242731284759</v>
      </c>
      <c r="E119" s="307">
        <f t="shared" ca="1" si="38"/>
        <v>66.570371597199753</v>
      </c>
      <c r="F119" s="304">
        <f t="shared" ca="1" si="39"/>
        <v>68.400169800172705</v>
      </c>
      <c r="G119" s="306">
        <f t="shared" ca="1" si="40"/>
        <v>17.531163204892405</v>
      </c>
      <c r="H119" s="307">
        <f t="shared" ca="1" si="41"/>
        <v>85.108141037256161</v>
      </c>
      <c r="I119" s="304">
        <f t="shared" ca="1" si="42"/>
        <v>86.894978877574161</v>
      </c>
      <c r="J119" s="306">
        <f t="shared" ca="1" si="43"/>
        <v>9.675038799076038</v>
      </c>
      <c r="K119" s="307">
        <f t="shared" ca="1" si="44"/>
        <v>49.749697662085019</v>
      </c>
      <c r="L119" s="304">
        <f t="shared" ca="1" si="29"/>
        <v>50.681740234846849</v>
      </c>
      <c r="M119" s="306">
        <f t="shared" ca="1" si="45"/>
        <v>1.3676508038086668</v>
      </c>
      <c r="N119" s="304">
        <f t="shared" ca="1" si="46"/>
        <v>78.360618905911181</v>
      </c>
      <c r="P119" s="310">
        <f t="shared" ca="1" si="47"/>
        <v>4</v>
      </c>
      <c r="Q119" s="304">
        <f t="shared" ca="1" si="48"/>
        <v>715.79999999999984</v>
      </c>
      <c r="R119" s="306">
        <f t="shared" ca="1" si="49"/>
        <v>0.35922666964637057</v>
      </c>
      <c r="S119" s="307">
        <f t="shared" ca="1" si="50"/>
        <v>8.8042891608408596</v>
      </c>
      <c r="T119" s="304">
        <f t="shared" ca="1" si="30"/>
        <v>86.370076667848835</v>
      </c>
      <c r="U119" s="311">
        <f t="shared" ca="1" si="31"/>
        <v>0</v>
      </c>
      <c r="V119" s="306">
        <f t="shared" ca="1" si="32"/>
        <v>1.2189207839943099</v>
      </c>
      <c r="W119" s="304">
        <f t="shared" ca="1" si="33"/>
        <v>29.701819938994692</v>
      </c>
      <c r="Y119" s="314" t="str">
        <f t="shared" ca="1" si="51"/>
        <v/>
      </c>
      <c r="Z119" s="315" t="str">
        <f t="shared" ca="1" si="52"/>
        <v/>
      </c>
      <c r="AA119" s="316" t="str">
        <f t="shared" ca="1" si="53"/>
        <v/>
      </c>
      <c r="AC119" s="310" t="e">
        <f t="shared" ca="1" si="54"/>
        <v>#N/A</v>
      </c>
      <c r="AD119" s="323" t="e">
        <f t="shared" ca="1" si="55"/>
        <v>#N/A</v>
      </c>
      <c r="AE119" s="324">
        <f t="shared" ca="1" si="34"/>
        <v>49.749697662085019</v>
      </c>
      <c r="AG119" s="306">
        <f t="shared" ca="1" si="56"/>
        <v>68.37159298989279</v>
      </c>
      <c r="AH119" s="304">
        <f t="shared" ca="1" si="57"/>
        <v>77.980318154195274</v>
      </c>
    </row>
    <row r="120" spans="1:34" x14ac:dyDescent="0.2">
      <c r="A120" s="347">
        <f t="shared" ca="1" si="35"/>
        <v>0.01</v>
      </c>
      <c r="B120" s="304">
        <f t="shared" ca="1" si="36"/>
        <v>1.1600000000000008</v>
      </c>
      <c r="D120" s="306">
        <f t="shared" ca="1" si="37"/>
        <v>15.691732234513797</v>
      </c>
      <c r="E120" s="307">
        <f t="shared" ca="1" si="38"/>
        <v>66.368297157211103</v>
      </c>
      <c r="F120" s="304">
        <f t="shared" ca="1" si="39"/>
        <v>68.198103551840461</v>
      </c>
      <c r="G120" s="306">
        <f t="shared" ca="1" si="40"/>
        <v>17.688080527237542</v>
      </c>
      <c r="H120" s="307">
        <f t="shared" ca="1" si="41"/>
        <v>85.771824008828276</v>
      </c>
      <c r="I120" s="304">
        <f t="shared" ca="1" si="42"/>
        <v>87.576674899995211</v>
      </c>
      <c r="J120" s="306">
        <f t="shared" ca="1" si="43"/>
        <v>9.8511350177366879</v>
      </c>
      <c r="K120" s="307">
        <f t="shared" ca="1" si="44"/>
        <v>50.604097487315443</v>
      </c>
      <c r="L120" s="304">
        <f t="shared" ca="1" si="29"/>
        <v>51.554044881496964</v>
      </c>
      <c r="M120" s="306">
        <f t="shared" ca="1" si="45"/>
        <v>1.3674248099643109</v>
      </c>
      <c r="N120" s="304">
        <f t="shared" ca="1" si="46"/>
        <v>78.347670412433658</v>
      </c>
      <c r="P120" s="310">
        <f t="shared" ca="1" si="47"/>
        <v>4</v>
      </c>
      <c r="Q120" s="304">
        <f t="shared" ca="1" si="48"/>
        <v>714.19999999999982</v>
      </c>
      <c r="R120" s="306">
        <f t="shared" ca="1" si="49"/>
        <v>0.35842370419312358</v>
      </c>
      <c r="S120" s="307">
        <f t="shared" ca="1" si="50"/>
        <v>8.8007049237989285</v>
      </c>
      <c r="T120" s="304">
        <f t="shared" ca="1" si="30"/>
        <v>86.334915302467493</v>
      </c>
      <c r="U120" s="311">
        <f t="shared" ca="1" si="31"/>
        <v>0</v>
      </c>
      <c r="V120" s="306">
        <f t="shared" ca="1" si="32"/>
        <v>1.2188166432172756</v>
      </c>
      <c r="W120" s="304">
        <f t="shared" ca="1" si="33"/>
        <v>30.167095246046504</v>
      </c>
      <c r="Y120" s="314" t="str">
        <f t="shared" ca="1" si="51"/>
        <v/>
      </c>
      <c r="Z120" s="315" t="str">
        <f t="shared" ca="1" si="52"/>
        <v/>
      </c>
      <c r="AA120" s="316" t="str">
        <f t="shared" ca="1" si="53"/>
        <v/>
      </c>
      <c r="AC120" s="310" t="e">
        <f t="shared" ca="1" si="54"/>
        <v>#N/A</v>
      </c>
      <c r="AD120" s="323" t="e">
        <f t="shared" ca="1" si="55"/>
        <v>#N/A</v>
      </c>
      <c r="AE120" s="324">
        <f t="shared" ca="1" si="34"/>
        <v>50.604097487315443</v>
      </c>
      <c r="AG120" s="306">
        <f t="shared" ca="1" si="56"/>
        <v>68.169378600976188</v>
      </c>
      <c r="AH120" s="304">
        <f t="shared" ca="1" si="57"/>
        <v>77.777653720667331</v>
      </c>
    </row>
    <row r="121" spans="1:34" x14ac:dyDescent="0.2">
      <c r="A121" s="347">
        <f t="shared" ca="1" si="35"/>
        <v>0.01</v>
      </c>
      <c r="B121" s="304">
        <f t="shared" ca="1" si="36"/>
        <v>1.1700000000000008</v>
      </c>
      <c r="D121" s="306">
        <f t="shared" ca="1" si="37"/>
        <v>15.667917184256588</v>
      </c>
      <c r="E121" s="307">
        <f t="shared" ca="1" si="38"/>
        <v>66.165786815508852</v>
      </c>
      <c r="F121" s="304">
        <f t="shared" ca="1" si="39"/>
        <v>67.995551132468123</v>
      </c>
      <c r="G121" s="306">
        <f t="shared" ca="1" si="40"/>
        <v>17.844759699080107</v>
      </c>
      <c r="H121" s="307">
        <f t="shared" ca="1" si="41"/>
        <v>86.433481876983365</v>
      </c>
      <c r="I121" s="304">
        <f t="shared" ca="1" si="42"/>
        <v>88.256343897176734</v>
      </c>
      <c r="J121" s="306">
        <f t="shared" ca="1" si="43"/>
        <v>10.028799218868276</v>
      </c>
      <c r="K121" s="307">
        <f t="shared" ca="1" si="44"/>
        <v>51.465124016744504</v>
      </c>
      <c r="L121" s="304">
        <f t="shared" ca="1" si="29"/>
        <v>52.433155577661594</v>
      </c>
      <c r="M121" s="306">
        <f t="shared" ca="1" si="45"/>
        <v>1.3672003104873971</v>
      </c>
      <c r="N121" s="304">
        <f t="shared" ca="1" si="46"/>
        <v>78.334807539903593</v>
      </c>
      <c r="P121" s="310">
        <f t="shared" ca="1" si="47"/>
        <v>4</v>
      </c>
      <c r="Q121" s="304">
        <f t="shared" ca="1" si="48"/>
        <v>712.59999999999991</v>
      </c>
      <c r="R121" s="306">
        <f t="shared" ca="1" si="49"/>
        <v>0.3576207387398766</v>
      </c>
      <c r="S121" s="307">
        <f t="shared" ca="1" si="50"/>
        <v>8.7971287164115299</v>
      </c>
      <c r="T121" s="304">
        <f t="shared" ca="1" si="30"/>
        <v>86.299832707997112</v>
      </c>
      <c r="U121" s="311">
        <f t="shared" ca="1" si="31"/>
        <v>0</v>
      </c>
      <c r="V121" s="306">
        <f t="shared" ca="1" si="32"/>
        <v>1.2187117037053818</v>
      </c>
      <c r="W121" s="304">
        <f t="shared" ca="1" si="33"/>
        <v>30.634518686688249</v>
      </c>
      <c r="Y121" s="314" t="str">
        <f t="shared" ca="1" si="51"/>
        <v/>
      </c>
      <c r="Z121" s="315" t="str">
        <f t="shared" ca="1" si="52"/>
        <v/>
      </c>
      <c r="AA121" s="316" t="str">
        <f t="shared" ca="1" si="53"/>
        <v/>
      </c>
      <c r="AC121" s="310" t="e">
        <f t="shared" ca="1" si="54"/>
        <v>#N/A</v>
      </c>
      <c r="AD121" s="323" t="e">
        <f t="shared" ca="1" si="55"/>
        <v>#N/A</v>
      </c>
      <c r="AE121" s="324">
        <f t="shared" ca="1" si="34"/>
        <v>51.465124016744504</v>
      </c>
      <c r="AG121" s="306">
        <f t="shared" ca="1" si="56"/>
        <v>67.966677312100373</v>
      </c>
      <c r="AH121" s="304">
        <f t="shared" ca="1" si="57"/>
        <v>77.574504904178227</v>
      </c>
    </row>
    <row r="122" spans="1:34" x14ac:dyDescent="0.2">
      <c r="A122" s="347">
        <f t="shared" ca="1" si="35"/>
        <v>0.01</v>
      </c>
      <c r="B122" s="304">
        <f t="shared" ca="1" si="36"/>
        <v>1.1800000000000008</v>
      </c>
      <c r="D122" s="306">
        <f t="shared" ca="1" si="37"/>
        <v>15.643801085484601</v>
      </c>
      <c r="E122" s="307">
        <f t="shared" ca="1" si="38"/>
        <v>65.962844264138184</v>
      </c>
      <c r="F122" s="304">
        <f t="shared" ca="1" si="39"/>
        <v>67.792516812824971</v>
      </c>
      <c r="G122" s="306">
        <f t="shared" ca="1" si="40"/>
        <v>18.001197709934953</v>
      </c>
      <c r="H122" s="307">
        <f t="shared" ca="1" si="41"/>
        <v>87.093110319624742</v>
      </c>
      <c r="I122" s="304">
        <f t="shared" ca="1" si="42"/>
        <v>88.933981042897727</v>
      </c>
      <c r="J122" s="306">
        <f t="shared" ca="1" si="43"/>
        <v>10.208029005913351</v>
      </c>
      <c r="K122" s="307">
        <f t="shared" ca="1" si="44"/>
        <v>52.332756977727541</v>
      </c>
      <c r="L122" s="304">
        <f t="shared" ca="1" si="29"/>
        <v>53.319052027164354</v>
      </c>
      <c r="M122" s="306">
        <f t="shared" ca="1" si="45"/>
        <v>1.3669772790675971</v>
      </c>
      <c r="N122" s="304">
        <f t="shared" ca="1" si="46"/>
        <v>78.322028780850246</v>
      </c>
      <c r="P122" s="310">
        <f t="shared" ca="1" si="47"/>
        <v>4</v>
      </c>
      <c r="Q122" s="304">
        <f t="shared" ca="1" si="48"/>
        <v>710.99999999999989</v>
      </c>
      <c r="R122" s="306">
        <f t="shared" ca="1" si="49"/>
        <v>0.35681777328662961</v>
      </c>
      <c r="S122" s="307">
        <f t="shared" ca="1" si="50"/>
        <v>8.7935605386786637</v>
      </c>
      <c r="T122" s="304">
        <f t="shared" ca="1" si="30"/>
        <v>86.264828884437691</v>
      </c>
      <c r="U122" s="311">
        <f t="shared" ca="1" si="31"/>
        <v>0</v>
      </c>
      <c r="V122" s="306">
        <f t="shared" ca="1" si="32"/>
        <v>1.2186059681360106</v>
      </c>
      <c r="W122" s="304">
        <f t="shared" ca="1" si="33"/>
        <v>31.104052940558013</v>
      </c>
      <c r="Y122" s="314" t="str">
        <f t="shared" ca="1" si="51"/>
        <v/>
      </c>
      <c r="Z122" s="315" t="str">
        <f t="shared" ca="1" si="52"/>
        <v/>
      </c>
      <c r="AA122" s="316" t="str">
        <f t="shared" ca="1" si="53"/>
        <v/>
      </c>
      <c r="AC122" s="310" t="e">
        <f t="shared" ca="1" si="54"/>
        <v>#N/A</v>
      </c>
      <c r="AD122" s="323" t="e">
        <f t="shared" ca="1" si="55"/>
        <v>#N/A</v>
      </c>
      <c r="AE122" s="324">
        <f t="shared" ca="1" si="34"/>
        <v>52.332756977727541</v>
      </c>
      <c r="AG122" s="306">
        <f t="shared" ca="1" si="56"/>
        <v>67.763493379886754</v>
      </c>
      <c r="AH122" s="304">
        <f t="shared" ca="1" si="57"/>
        <v>77.370875917747938</v>
      </c>
    </row>
    <row r="123" spans="1:34" x14ac:dyDescent="0.2">
      <c r="A123" s="347">
        <f t="shared" ca="1" si="35"/>
        <v>0.01</v>
      </c>
      <c r="B123" s="304">
        <f t="shared" ca="1" si="36"/>
        <v>1.1900000000000008</v>
      </c>
      <c r="D123" s="306">
        <f t="shared" ca="1" si="37"/>
        <v>15.619387378893469</v>
      </c>
      <c r="E123" s="307">
        <f t="shared" ca="1" si="38"/>
        <v>65.759473211448821</v>
      </c>
      <c r="F123" s="304">
        <f t="shared" ca="1" si="39"/>
        <v>67.589004868685507</v>
      </c>
      <c r="G123" s="306">
        <f t="shared" ca="1" si="40"/>
        <v>18.157391583723889</v>
      </c>
      <c r="H123" s="307">
        <f t="shared" ca="1" si="41"/>
        <v>87.750705051739232</v>
      </c>
      <c r="I123" s="304">
        <f t="shared" ca="1" si="42"/>
        <v>89.609581553548281</v>
      </c>
      <c r="J123" s="306">
        <f t="shared" ca="1" si="43"/>
        <v>10.388821952381646</v>
      </c>
      <c r="K123" s="307">
        <f t="shared" ca="1" si="44"/>
        <v>53.206976054584359</v>
      </c>
      <c r="L123" s="304">
        <f t="shared" ca="1" si="29"/>
        <v>54.211713885759046</v>
      </c>
      <c r="M123" s="306">
        <f t="shared" ca="1" si="45"/>
        <v>1.3667556900510831</v>
      </c>
      <c r="N123" s="304">
        <f t="shared" ca="1" si="46"/>
        <v>78.309332665417543</v>
      </c>
      <c r="P123" s="310">
        <f t="shared" ca="1" si="47"/>
        <v>4</v>
      </c>
      <c r="Q123" s="304">
        <f t="shared" ca="1" si="48"/>
        <v>709.39999999999986</v>
      </c>
      <c r="R123" s="306">
        <f t="shared" ca="1" si="49"/>
        <v>0.35601480783338263</v>
      </c>
      <c r="S123" s="307">
        <f t="shared" ca="1" si="50"/>
        <v>8.7900003906003299</v>
      </c>
      <c r="T123" s="304">
        <f t="shared" ca="1" si="30"/>
        <v>86.229903831789244</v>
      </c>
      <c r="U123" s="311">
        <f t="shared" ca="1" si="31"/>
        <v>0</v>
      </c>
      <c r="V123" s="306">
        <f t="shared" ca="1" si="32"/>
        <v>1.2184994391924746</v>
      </c>
      <c r="W123" s="304">
        <f t="shared" ca="1" si="33"/>
        <v>31.575660719722958</v>
      </c>
      <c r="Y123" s="314" t="str">
        <f t="shared" ca="1" si="51"/>
        <v/>
      </c>
      <c r="Z123" s="315" t="str">
        <f t="shared" ca="1" si="52"/>
        <v/>
      </c>
      <c r="AA123" s="316" t="str">
        <f t="shared" ca="1" si="53"/>
        <v/>
      </c>
      <c r="AC123" s="310" t="e">
        <f t="shared" ca="1" si="54"/>
        <v>#N/A</v>
      </c>
      <c r="AD123" s="323" t="e">
        <f t="shared" ca="1" si="55"/>
        <v>#N/A</v>
      </c>
      <c r="AE123" s="324">
        <f t="shared" ca="1" si="34"/>
        <v>53.206976054584359</v>
      </c>
      <c r="AG123" s="306">
        <f t="shared" ca="1" si="56"/>
        <v>67.559831065950831</v>
      </c>
      <c r="AH123" s="304">
        <f t="shared" ca="1" si="57"/>
        <v>77.166770980440916</v>
      </c>
    </row>
    <row r="124" spans="1:34" x14ac:dyDescent="0.2">
      <c r="A124" s="347">
        <f t="shared" ca="1" si="35"/>
        <v>0.01</v>
      </c>
      <c r="B124" s="304">
        <f t="shared" ca="1" si="36"/>
        <v>1.2000000000000008</v>
      </c>
      <c r="D124" s="306">
        <f t="shared" ca="1" si="37"/>
        <v>15.594679443100805</v>
      </c>
      <c r="E124" s="307">
        <f t="shared" ca="1" si="38"/>
        <v>65.555677381470375</v>
      </c>
      <c r="F124" s="304">
        <f t="shared" ca="1" si="39"/>
        <v>67.385019580589997</v>
      </c>
      <c r="G124" s="306">
        <f t="shared" ca="1" si="40"/>
        <v>18.313338378154896</v>
      </c>
      <c r="H124" s="307">
        <f t="shared" ca="1" si="41"/>
        <v>88.406261825553941</v>
      </c>
      <c r="I124" s="304">
        <f t="shared" ca="1" si="42"/>
        <v>90.283140688177198</v>
      </c>
      <c r="J124" s="306">
        <f t="shared" ca="1" si="43"/>
        <v>10.57117560219104</v>
      </c>
      <c r="K124" s="307">
        <f t="shared" ca="1" si="44"/>
        <v>54.087760888970827</v>
      </c>
      <c r="L124" s="304">
        <f t="shared" ca="1" si="29"/>
        <v>55.111120761556293</v>
      </c>
      <c r="M124" s="306">
        <f t="shared" ca="1" si="45"/>
        <v>1.3665355184184917</v>
      </c>
      <c r="N124" s="304">
        <f t="shared" ca="1" si="46"/>
        <v>78.296717760101544</v>
      </c>
      <c r="P124" s="310">
        <f t="shared" ca="1" si="47"/>
        <v>4</v>
      </c>
      <c r="Q124" s="304">
        <f t="shared" ca="1" si="48"/>
        <v>707.79999999999984</v>
      </c>
      <c r="R124" s="306">
        <f t="shared" ca="1" si="49"/>
        <v>0.35521184238013565</v>
      </c>
      <c r="S124" s="307">
        <f t="shared" ca="1" si="50"/>
        <v>8.7864482721765285</v>
      </c>
      <c r="T124" s="304">
        <f t="shared" ca="1" si="30"/>
        <v>86.195057550051743</v>
      </c>
      <c r="U124" s="311">
        <f t="shared" ca="1" si="31"/>
        <v>0</v>
      </c>
      <c r="V124" s="306">
        <f t="shared" ca="1" si="32"/>
        <v>1.2183921195639515</v>
      </c>
      <c r="W124" s="304">
        <f t="shared" ca="1" si="33"/>
        <v>32.049304770895006</v>
      </c>
      <c r="Y124" s="314" t="str">
        <f t="shared" ca="1" si="51"/>
        <v/>
      </c>
      <c r="Z124" s="315" t="str">
        <f t="shared" ca="1" si="52"/>
        <v/>
      </c>
      <c r="AA124" s="316" t="str">
        <f t="shared" ca="1" si="53"/>
        <v/>
      </c>
      <c r="AC124" s="310" t="e">
        <f t="shared" ca="1" si="54"/>
        <v>#N/A</v>
      </c>
      <c r="AD124" s="323" t="e">
        <f t="shared" ca="1" si="55"/>
        <v>#N/A</v>
      </c>
      <c r="AE124" s="324">
        <f t="shared" ca="1" si="34"/>
        <v>54.087760888970827</v>
      </c>
      <c r="AG124" s="306">
        <f t="shared" ca="1" si="56"/>
        <v>67.355694636657006</v>
      </c>
      <c r="AH124" s="304">
        <f t="shared" ca="1" si="57"/>
        <v>76.962194317086272</v>
      </c>
    </row>
    <row r="125" spans="1:34" x14ac:dyDescent="0.2">
      <c r="A125" s="347">
        <f t="shared" ca="1" si="35"/>
        <v>0.01</v>
      </c>
      <c r="B125" s="304">
        <f t="shared" ca="1" si="36"/>
        <v>1.2100000000000009</v>
      </c>
      <c r="D125" s="306">
        <f t="shared" ca="1" si="37"/>
        <v>15.569680596749006</v>
      </c>
      <c r="E125" s="307">
        <f t="shared" ca="1" si="38"/>
        <v>65.351460513302669</v>
      </c>
      <c r="F125" s="304">
        <f t="shared" ca="1" si="39"/>
        <v>67.180565233604128</v>
      </c>
      <c r="G125" s="306">
        <f t="shared" ca="1" si="40"/>
        <v>18.469035184122387</v>
      </c>
      <c r="H125" s="307">
        <f t="shared" ca="1" si="41"/>
        <v>89.059776430686966</v>
      </c>
      <c r="I125" s="304">
        <f t="shared" ca="1" si="42"/>
        <v>90.954653748537226</v>
      </c>
      <c r="J125" s="306">
        <f t="shared" ca="1" si="43"/>
        <v>10.755087470002426</v>
      </c>
      <c r="K125" s="307">
        <f t="shared" ca="1" si="44"/>
        <v>54.975091080252028</v>
      </c>
      <c r="L125" s="304">
        <f t="shared" ca="1" si="29"/>
        <v>56.01725221545064</v>
      </c>
      <c r="M125" s="306">
        <f t="shared" ca="1" si="45"/>
        <v>1.3663167397638099</v>
      </c>
      <c r="N125" s="304">
        <f t="shared" ca="1" si="46"/>
        <v>78.28418266654073</v>
      </c>
      <c r="P125" s="310">
        <f t="shared" ca="1" si="47"/>
        <v>4</v>
      </c>
      <c r="Q125" s="304">
        <f t="shared" ca="1" si="48"/>
        <v>706.19999999999982</v>
      </c>
      <c r="R125" s="306">
        <f t="shared" ca="1" si="49"/>
        <v>0.35440887692688861</v>
      </c>
      <c r="S125" s="307">
        <f t="shared" ca="1" si="50"/>
        <v>8.7829041834072594</v>
      </c>
      <c r="T125" s="304">
        <f t="shared" ca="1" si="30"/>
        <v>86.160290039225217</v>
      </c>
      <c r="U125" s="311">
        <f t="shared" ca="1" si="31"/>
        <v>0</v>
      </c>
      <c r="V125" s="306">
        <f t="shared" ca="1" si="32"/>
        <v>1.2182840119454192</v>
      </c>
      <c r="W125" s="304">
        <f t="shared" ca="1" si="33"/>
        <v>32.524947877635086</v>
      </c>
      <c r="Y125" s="314" t="str">
        <f t="shared" ca="1" si="51"/>
        <v/>
      </c>
      <c r="Z125" s="315" t="str">
        <f t="shared" ca="1" si="52"/>
        <v/>
      </c>
      <c r="AA125" s="316" t="str">
        <f t="shared" ca="1" si="53"/>
        <v/>
      </c>
      <c r="AC125" s="310" t="e">
        <f t="shared" ca="1" si="54"/>
        <v>#N/A</v>
      </c>
      <c r="AD125" s="323" t="e">
        <f t="shared" ca="1" si="55"/>
        <v>#N/A</v>
      </c>
      <c r="AE125" s="324">
        <f t="shared" ca="1" si="34"/>
        <v>54.975091080252028</v>
      </c>
      <c r="AG125" s="306">
        <f t="shared" ca="1" si="56"/>
        <v>67.151088362872571</v>
      </c>
      <c r="AH125" s="304">
        <f t="shared" ca="1" si="57"/>
        <v>76.757150157998566</v>
      </c>
    </row>
    <row r="126" spans="1:34" x14ac:dyDescent="0.2">
      <c r="A126" s="347">
        <f t="shared" ca="1" si="35"/>
        <v>0.01</v>
      </c>
      <c r="B126" s="304">
        <f t="shared" ca="1" si="36"/>
        <v>1.2200000000000009</v>
      </c>
      <c r="D126" s="306">
        <f t="shared" ca="1" si="37"/>
        <v>15.544394100517819</v>
      </c>
      <c r="E126" s="307">
        <f t="shared" ca="1" si="38"/>
        <v>65.146826360520492</v>
      </c>
      <c r="F126" s="304">
        <f t="shared" ca="1" si="39"/>
        <v>66.975646117077673</v>
      </c>
      <c r="G126" s="306">
        <f t="shared" ca="1" si="40"/>
        <v>18.624479125127564</v>
      </c>
      <c r="H126" s="307">
        <f t="shared" ca="1" si="41"/>
        <v>89.711244694292176</v>
      </c>
      <c r="I126" s="304">
        <f t="shared" ca="1" si="42"/>
        <v>91.624116079127759</v>
      </c>
      <c r="J126" s="306">
        <f t="shared" ca="1" si="43"/>
        <v>10.940555041548675</v>
      </c>
      <c r="K126" s="307">
        <f t="shared" ca="1" si="44"/>
        <v>55.868946185876922</v>
      </c>
      <c r="L126" s="304">
        <f t="shared" ca="1" si="29"/>
        <v>56.930087761548087</v>
      </c>
      <c r="M126" s="306">
        <f t="shared" ca="1" si="45"/>
        <v>1.3660993302741347</v>
      </c>
      <c r="N126" s="304">
        <f t="shared" ca="1" si="46"/>
        <v>78.27172602035624</v>
      </c>
      <c r="P126" s="310">
        <f t="shared" ca="1" si="47"/>
        <v>4</v>
      </c>
      <c r="Q126" s="304">
        <f t="shared" ca="1" si="48"/>
        <v>704.5999999999998</v>
      </c>
      <c r="R126" s="306">
        <f t="shared" ca="1" si="49"/>
        <v>0.35360591147364162</v>
      </c>
      <c r="S126" s="307">
        <f t="shared" ca="1" si="50"/>
        <v>8.7793681242925228</v>
      </c>
      <c r="T126" s="304">
        <f t="shared" ca="1" si="30"/>
        <v>86.12560129930965</v>
      </c>
      <c r="U126" s="311">
        <f t="shared" ca="1" si="31"/>
        <v>0</v>
      </c>
      <c r="V126" s="306">
        <f t="shared" ca="1" si="32"/>
        <v>1.2181751190375909</v>
      </c>
      <c r="W126" s="304">
        <f t="shared" ca="1" si="33"/>
        <v>33.002552862545663</v>
      </c>
      <c r="Y126" s="314" t="str">
        <f t="shared" ca="1" si="51"/>
        <v/>
      </c>
      <c r="Z126" s="315" t="str">
        <f t="shared" ca="1" si="52"/>
        <v/>
      </c>
      <c r="AA126" s="316" t="str">
        <f t="shared" ca="1" si="53"/>
        <v/>
      </c>
      <c r="AC126" s="310" t="e">
        <f t="shared" ca="1" si="54"/>
        <v>#N/A</v>
      </c>
      <c r="AD126" s="323" t="e">
        <f t="shared" ca="1" si="55"/>
        <v>#N/A</v>
      </c>
      <c r="AE126" s="324">
        <f t="shared" ca="1" si="34"/>
        <v>55.868946185876922</v>
      </c>
      <c r="AG126" s="306">
        <f t="shared" ca="1" si="56"/>
        <v>66.946016519720899</v>
      </c>
      <c r="AH126" s="304">
        <f t="shared" ca="1" si="57"/>
        <v>76.551642738699172</v>
      </c>
    </row>
    <row r="127" spans="1:34" x14ac:dyDescent="0.2">
      <c r="A127" s="347">
        <f t="shared" ca="1" si="35"/>
        <v>0.01</v>
      </c>
      <c r="B127" s="304">
        <f t="shared" ca="1" si="36"/>
        <v>1.2300000000000009</v>
      </c>
      <c r="D127" s="306">
        <f t="shared" ca="1" si="37"/>
        <v>15.518823159051141</v>
      </c>
      <c r="E127" s="307">
        <f t="shared" ca="1" si="38"/>
        <v>64.941778690591917</v>
      </c>
      <c r="F127" s="304">
        <f t="shared" ca="1" si="39"/>
        <v>66.770266524402317</v>
      </c>
      <c r="G127" s="306">
        <f t="shared" ca="1" si="40"/>
        <v>18.779667356718075</v>
      </c>
      <c r="H127" s="307">
        <f t="shared" ca="1" si="41"/>
        <v>90.360662481198091</v>
      </c>
      <c r="I127" s="304">
        <f t="shared" ca="1" si="42"/>
        <v>92.291523067235076</v>
      </c>
      <c r="J127" s="306">
        <f t="shared" ca="1" si="43"/>
        <v>11.127575773957904</v>
      </c>
      <c r="K127" s="307">
        <f t="shared" ca="1" si="44"/>
        <v>56.769305721754371</v>
      </c>
      <c r="L127" s="304">
        <f t="shared" ca="1" si="29"/>
        <v>57.849606867594083</v>
      </c>
      <c r="M127" s="306">
        <f t="shared" ca="1" si="45"/>
        <v>1.3658832667102643</v>
      </c>
      <c r="N127" s="304">
        <f t="shared" ca="1" si="46"/>
        <v>78.259346490039917</v>
      </c>
      <c r="P127" s="310">
        <f t="shared" ca="1" si="47"/>
        <v>4</v>
      </c>
      <c r="Q127" s="304">
        <f t="shared" ca="1" si="48"/>
        <v>702.99999999999989</v>
      </c>
      <c r="R127" s="306">
        <f t="shared" ca="1" si="49"/>
        <v>0.35280294602039469</v>
      </c>
      <c r="S127" s="307">
        <f t="shared" ca="1" si="50"/>
        <v>8.7758400948323185</v>
      </c>
      <c r="T127" s="304">
        <f t="shared" ca="1" si="30"/>
        <v>86.090991330305044</v>
      </c>
      <c r="U127" s="311">
        <f t="shared" ca="1" si="31"/>
        <v>0</v>
      </c>
      <c r="V127" s="306">
        <f t="shared" ca="1" si="32"/>
        <v>1.2180654435468519</v>
      </c>
      <c r="W127" s="304">
        <f t="shared" ca="1" si="33"/>
        <v>33.482082589451238</v>
      </c>
      <c r="Y127" s="314" t="str">
        <f t="shared" ca="1" si="51"/>
        <v/>
      </c>
      <c r="Z127" s="315" t="str">
        <f t="shared" ca="1" si="52"/>
        <v/>
      </c>
      <c r="AA127" s="316" t="str">
        <f t="shared" ca="1" si="53"/>
        <v/>
      </c>
      <c r="AC127" s="310" t="e">
        <f t="shared" ca="1" si="54"/>
        <v>#N/A</v>
      </c>
      <c r="AD127" s="323" t="e">
        <f t="shared" ca="1" si="55"/>
        <v>#N/A</v>
      </c>
      <c r="AE127" s="324">
        <f t="shared" ca="1" si="34"/>
        <v>56.769305721754371</v>
      </c>
      <c r="AG127" s="306">
        <f t="shared" ca="1" si="56"/>
        <v>66.740483386333892</v>
      </c>
      <c r="AH127" s="304">
        <f t="shared" ca="1" si="57"/>
        <v>76.345676299638171</v>
      </c>
    </row>
    <row r="128" spans="1:34" x14ac:dyDescent="0.2">
      <c r="A128" s="347">
        <f t="shared" ca="1" si="35"/>
        <v>0.01</v>
      </c>
      <c r="B128" s="304">
        <f t="shared" ca="1" si="36"/>
        <v>1.2400000000000009</v>
      </c>
      <c r="D128" s="306">
        <f t="shared" ca="1" si="37"/>
        <v>15.492970922802451</v>
      </c>
      <c r="E128" s="307">
        <f t="shared" ca="1" si="38"/>
        <v>64.736321284309668</v>
      </c>
      <c r="F128" s="304">
        <f t="shared" ca="1" si="39"/>
        <v>66.564430752768899</v>
      </c>
      <c r="G128" s="306">
        <f t="shared" ca="1" si="40"/>
        <v>18.9345970659461</v>
      </c>
      <c r="H128" s="307">
        <f t="shared" ca="1" si="41"/>
        <v>91.008025694041194</v>
      </c>
      <c r="I128" s="304">
        <f t="shared" ca="1" si="42"/>
        <v>92.956870142970047</v>
      </c>
      <c r="J128" s="306">
        <f t="shared" ca="1" si="43"/>
        <v>11.316147096071225</v>
      </c>
      <c r="K128" s="307">
        <f t="shared" ca="1" si="44"/>
        <v>57.676149162630566</v>
      </c>
      <c r="L128" s="304">
        <f t="shared" ca="1" si="29"/>
        <v>58.775788955401794</v>
      </c>
      <c r="M128" s="306">
        <f t="shared" ca="1" si="45"/>
        <v>1.3656685263880803</v>
      </c>
      <c r="N128" s="304">
        <f t="shared" ca="1" si="46"/>
        <v>78.247042775887493</v>
      </c>
      <c r="P128" s="310">
        <f t="shared" ca="1" si="47"/>
        <v>4</v>
      </c>
      <c r="Q128" s="304">
        <f t="shared" ca="1" si="48"/>
        <v>701.39999999999986</v>
      </c>
      <c r="R128" s="306">
        <f t="shared" ca="1" si="49"/>
        <v>0.35199998056714771</v>
      </c>
      <c r="S128" s="307">
        <f t="shared" ca="1" si="50"/>
        <v>8.7723200950266467</v>
      </c>
      <c r="T128" s="304">
        <f t="shared" ca="1" si="30"/>
        <v>86.056460132211413</v>
      </c>
      <c r="U128" s="311">
        <f t="shared" ca="1" si="31"/>
        <v>0</v>
      </c>
      <c r="V128" s="306">
        <f t="shared" ca="1" si="32"/>
        <v>1.2179549881851919</v>
      </c>
      <c r="W128" s="304">
        <f t="shared" ca="1" si="33"/>
        <v>33.963499965566683</v>
      </c>
      <c r="Y128" s="314" t="str">
        <f t="shared" ca="1" si="51"/>
        <v/>
      </c>
      <c r="Z128" s="315" t="str">
        <f t="shared" ca="1" si="52"/>
        <v/>
      </c>
      <c r="AA128" s="316" t="str">
        <f t="shared" ca="1" si="53"/>
        <v/>
      </c>
      <c r="AC128" s="310" t="e">
        <f t="shared" ca="1" si="54"/>
        <v>#N/A</v>
      </c>
      <c r="AD128" s="323" t="e">
        <f t="shared" ca="1" si="55"/>
        <v>#N/A</v>
      </c>
      <c r="AE128" s="324">
        <f t="shared" ca="1" si="34"/>
        <v>57.676149162630566</v>
      </c>
      <c r="AG128" s="306">
        <f t="shared" ca="1" si="56"/>
        <v>66.534493245603826</v>
      </c>
      <c r="AH128" s="304">
        <f t="shared" ca="1" si="57"/>
        <v>76.139255085916901</v>
      </c>
    </row>
    <row r="129" spans="1:34" x14ac:dyDescent="0.2">
      <c r="A129" s="347">
        <f t="shared" ca="1" si="35"/>
        <v>0.01</v>
      </c>
      <c r="B129" s="304">
        <f t="shared" ca="1" si="36"/>
        <v>1.2500000000000009</v>
      </c>
      <c r="D129" s="306">
        <f t="shared" ca="1" si="37"/>
        <v>15.466840489802612</v>
      </c>
      <c r="E129" s="307">
        <f t="shared" ca="1" si="38"/>
        <v>64.53045793523512</v>
      </c>
      <c r="F129" s="304">
        <f t="shared" ca="1" si="39"/>
        <v>66.358143102924046</v>
      </c>
      <c r="G129" s="306">
        <f t="shared" ca="1" si="40"/>
        <v>19.089265470844126</v>
      </c>
      <c r="H129" s="307">
        <f t="shared" ca="1" si="41"/>
        <v>91.65333027339355</v>
      </c>
      <c r="I129" s="304">
        <f t="shared" ca="1" si="42"/>
        <v>93.620152779303453</v>
      </c>
      <c r="J129" s="306">
        <f t="shared" ca="1" si="43"/>
        <v>11.506266408755176</v>
      </c>
      <c r="K129" s="307">
        <f t="shared" ca="1" si="44"/>
        <v>58.589455942467737</v>
      </c>
      <c r="L129" s="304">
        <f t="shared" ca="1" si="29"/>
        <v>59.70861340128085</v>
      </c>
      <c r="M129" s="306">
        <f t="shared" ca="1" si="45"/>
        <v>1.3654550871606821</v>
      </c>
      <c r="N129" s="304">
        <f t="shared" ca="1" si="46"/>
        <v>78.234813608975045</v>
      </c>
      <c r="P129" s="310">
        <f t="shared" ca="1" si="47"/>
        <v>4</v>
      </c>
      <c r="Q129" s="304">
        <f t="shared" ca="1" si="48"/>
        <v>699.79999999999984</v>
      </c>
      <c r="R129" s="306">
        <f t="shared" ca="1" si="49"/>
        <v>0.35119701511390067</v>
      </c>
      <c r="S129" s="307">
        <f t="shared" ca="1" si="50"/>
        <v>8.7688081248755072</v>
      </c>
      <c r="T129" s="304">
        <f t="shared" ca="1" si="30"/>
        <v>86.022007705028727</v>
      </c>
      <c r="U129" s="311">
        <f t="shared" ca="1" si="31"/>
        <v>0</v>
      </c>
      <c r="V129" s="306">
        <f t="shared" ca="1" si="32"/>
        <v>1.2178437556701418</v>
      </c>
      <c r="W129" s="304">
        <f t="shared" ca="1" si="33"/>
        <v>34.446767943653441</v>
      </c>
      <c r="Y129" s="314" t="str">
        <f t="shared" ca="1" si="51"/>
        <v/>
      </c>
      <c r="Z129" s="315" t="str">
        <f t="shared" ca="1" si="52"/>
        <v/>
      </c>
      <c r="AA129" s="316" t="str">
        <f t="shared" ca="1" si="53"/>
        <v/>
      </c>
      <c r="AC129" s="310" t="e">
        <f t="shared" ca="1" si="54"/>
        <v>#N/A</v>
      </c>
      <c r="AD129" s="323" t="e">
        <f t="shared" ca="1" si="55"/>
        <v>#N/A</v>
      </c>
      <c r="AE129" s="324">
        <f t="shared" ca="1" si="34"/>
        <v>58.589455942467737</v>
      </c>
      <c r="AG129" s="306">
        <f t="shared" ca="1" si="56"/>
        <v>66.328050383934723</v>
      </c>
      <c r="AH129" s="304">
        <f t="shared" ca="1" si="57"/>
        <v>75.932383347011168</v>
      </c>
    </row>
    <row r="130" spans="1:34" x14ac:dyDescent="0.2">
      <c r="A130" s="347">
        <f t="shared" ca="1" si="35"/>
        <v>0.01</v>
      </c>
      <c r="B130" s="304">
        <f t="shared" ca="1" si="36"/>
        <v>1.2600000000000009</v>
      </c>
      <c r="D130" s="306">
        <f t="shared" ca="1" si="37"/>
        <v>15.440434907354003</v>
      </c>
      <c r="E130" s="307">
        <f t="shared" ca="1" si="38"/>
        <v>64.324192449154125</v>
      </c>
      <c r="F130" s="304">
        <f t="shared" ca="1" si="39"/>
        <v>66.15140787892615</v>
      </c>
      <c r="G130" s="306">
        <f t="shared" ca="1" si="40"/>
        <v>19.243669819917667</v>
      </c>
      <c r="H130" s="307">
        <f t="shared" ca="1" si="41"/>
        <v>92.296572197885098</v>
      </c>
      <c r="I130" s="304">
        <f t="shared" ca="1" si="42"/>
        <v>94.28136649209867</v>
      </c>
      <c r="J130" s="306">
        <f t="shared" ca="1" si="43"/>
        <v>11.697931085208985</v>
      </c>
      <c r="K130" s="307">
        <f t="shared" ca="1" si="44"/>
        <v>59.509205454824126</v>
      </c>
      <c r="L130" s="304">
        <f t="shared" ca="1" si="29"/>
        <v>60.648059536466363</v>
      </c>
      <c r="M130" s="306">
        <f t="shared" ca="1" si="45"/>
        <v>1.3652429274012359</v>
      </c>
      <c r="N130" s="304">
        <f t="shared" ca="1" si="46"/>
        <v>78.222657750176268</v>
      </c>
      <c r="P130" s="310">
        <f t="shared" ca="1" si="47"/>
        <v>4</v>
      </c>
      <c r="Q130" s="304">
        <f t="shared" ca="1" si="48"/>
        <v>698.19999999999982</v>
      </c>
      <c r="R130" s="306">
        <f t="shared" ca="1" si="49"/>
        <v>0.35039404966065368</v>
      </c>
      <c r="S130" s="307">
        <f t="shared" ca="1" si="50"/>
        <v>8.7653041843789001</v>
      </c>
      <c r="T130" s="304">
        <f t="shared" ca="1" si="30"/>
        <v>85.987634048757016</v>
      </c>
      <c r="U130" s="311">
        <f t="shared" ca="1" si="31"/>
        <v>0</v>
      </c>
      <c r="V130" s="306">
        <f t="shared" ca="1" si="32"/>
        <v>1.2177317487247059</v>
      </c>
      <c r="W130" s="304">
        <f t="shared" ca="1" si="33"/>
        <v>34.931849524162942</v>
      </c>
      <c r="Y130" s="314" t="str">
        <f t="shared" ca="1" si="51"/>
        <v/>
      </c>
      <c r="Z130" s="315" t="str">
        <f t="shared" ca="1" si="52"/>
        <v/>
      </c>
      <c r="AA130" s="316" t="str">
        <f t="shared" ca="1" si="53"/>
        <v/>
      </c>
      <c r="AC130" s="310" t="e">
        <f t="shared" ca="1" si="54"/>
        <v>#N/A</v>
      </c>
      <c r="AD130" s="323" t="e">
        <f t="shared" ca="1" si="55"/>
        <v>#N/A</v>
      </c>
      <c r="AE130" s="324">
        <f t="shared" ca="1" si="34"/>
        <v>59.509205454824126</v>
      </c>
      <c r="AG130" s="306">
        <f t="shared" ca="1" si="56"/>
        <v>66.121159090993274</v>
      </c>
      <c r="AH130" s="304">
        <f t="shared" ca="1" si="57"/>
        <v>75.725065336495135</v>
      </c>
    </row>
    <row r="131" spans="1:34" x14ac:dyDescent="0.2">
      <c r="A131" s="347">
        <f t="shared" ca="1" si="35"/>
        <v>0.01</v>
      </c>
      <c r="B131" s="304">
        <f t="shared" ca="1" si="36"/>
        <v>1.2700000000000009</v>
      </c>
      <c r="D131" s="306">
        <f t="shared" ca="1" si="37"/>
        <v>15.413757173654526</v>
      </c>
      <c r="E131" s="307">
        <f t="shared" ca="1" si="38"/>
        <v>64.117528643544418</v>
      </c>
      <c r="F131" s="304">
        <f t="shared" ca="1" si="39"/>
        <v>65.944229387901146</v>
      </c>
      <c r="G131" s="306">
        <f t="shared" ca="1" si="40"/>
        <v>19.397807391654212</v>
      </c>
      <c r="H131" s="307">
        <f t="shared" ca="1" si="41"/>
        <v>92.937747484320539</v>
      </c>
      <c r="I131" s="304">
        <f t="shared" ca="1" si="42"/>
        <v>94.940506840141964</v>
      </c>
      <c r="J131" s="306">
        <f t="shared" ca="1" si="43"/>
        <v>11.891138471266844</v>
      </c>
      <c r="K131" s="307">
        <f t="shared" ca="1" si="44"/>
        <v>60.435377053235158</v>
      </c>
      <c r="L131" s="304">
        <f t="shared" ca="1" si="29"/>
        <v>61.59410664754823</v>
      </c>
      <c r="M131" s="306">
        <f t="shared" ca="1" si="45"/>
        <v>1.365032025986507</v>
      </c>
      <c r="N131" s="304">
        <f t="shared" ca="1" si="46"/>
        <v>78.210573989218958</v>
      </c>
      <c r="P131" s="310">
        <f t="shared" ca="1" si="47"/>
        <v>4</v>
      </c>
      <c r="Q131" s="304">
        <f t="shared" ca="1" si="48"/>
        <v>696.5999999999998</v>
      </c>
      <c r="R131" s="306">
        <f t="shared" ca="1" si="49"/>
        <v>0.3495910842074067</v>
      </c>
      <c r="S131" s="307">
        <f t="shared" ca="1" si="50"/>
        <v>8.7618082735368255</v>
      </c>
      <c r="T131" s="304">
        <f t="shared" ca="1" si="30"/>
        <v>85.953339163396265</v>
      </c>
      <c r="U131" s="311">
        <f t="shared" ca="1" si="31"/>
        <v>0</v>
      </c>
      <c r="V131" s="306">
        <f t="shared" ca="1" si="32"/>
        <v>1.2176189700772995</v>
      </c>
      <c r="W131" s="304">
        <f t="shared" ca="1" si="33"/>
        <v>35.418707757367621</v>
      </c>
      <c r="Y131" s="314" t="str">
        <f t="shared" ca="1" si="51"/>
        <v/>
      </c>
      <c r="Z131" s="315" t="str">
        <f t="shared" ca="1" si="52"/>
        <v/>
      </c>
      <c r="AA131" s="316" t="str">
        <f t="shared" ca="1" si="53"/>
        <v/>
      </c>
      <c r="AC131" s="310" t="e">
        <f t="shared" ca="1" si="54"/>
        <v>#N/A</v>
      </c>
      <c r="AD131" s="323" t="e">
        <f t="shared" ca="1" si="55"/>
        <v>#N/A</v>
      </c>
      <c r="AE131" s="324">
        <f t="shared" ca="1" si="34"/>
        <v>60.435377053235158</v>
      </c>
      <c r="AG131" s="306">
        <f t="shared" ca="1" si="56"/>
        <v>65.91382365945941</v>
      </c>
      <c r="AH131" s="304">
        <f t="shared" ca="1" si="57"/>
        <v>75.517305311765895</v>
      </c>
    </row>
    <row r="132" spans="1:34" x14ac:dyDescent="0.2">
      <c r="A132" s="347">
        <f t="shared" ca="1" si="35"/>
        <v>0.01</v>
      </c>
      <c r="B132" s="304">
        <f t="shared" ca="1" si="36"/>
        <v>1.2800000000000009</v>
      </c>
      <c r="D132" s="306">
        <f t="shared" ca="1" si="37"/>
        <v>15.386810239354711</v>
      </c>
      <c r="E132" s="307">
        <f t="shared" ca="1" si="38"/>
        <v>63.910470347053817</v>
      </c>
      <c r="F132" s="304">
        <f t="shared" ca="1" si="39"/>
        <v>65.736611939797726</v>
      </c>
      <c r="G132" s="306">
        <f t="shared" ca="1" si="40"/>
        <v>19.55167549404776</v>
      </c>
      <c r="H132" s="307">
        <f t="shared" ca="1" si="41"/>
        <v>93.576852187791076</v>
      </c>
      <c r="I132" s="304">
        <f t="shared" ca="1" si="42"/>
        <v>95.597569425170249</v>
      </c>
      <c r="J132" s="306">
        <f t="shared" ca="1" si="43"/>
        <v>12.085885885695355</v>
      </c>
      <c r="K132" s="307">
        <f t="shared" ca="1" si="44"/>
        <v>61.367950051595713</v>
      </c>
      <c r="L132" s="304">
        <f t="shared" ref="L132:L195" ca="1" si="58">SQRT(pos_x^2+pos_z^2)</f>
        <v>62.546733976900796</v>
      </c>
      <c r="M132" s="306">
        <f t="shared" ca="1" si="45"/>
        <v>1.3648223622810403</v>
      </c>
      <c r="N132" s="304">
        <f t="shared" ca="1" si="46"/>
        <v>78.198561143778647</v>
      </c>
      <c r="P132" s="310">
        <f t="shared" ca="1" si="47"/>
        <v>4</v>
      </c>
      <c r="Q132" s="304">
        <f t="shared" ca="1" si="48"/>
        <v>694.99999999999989</v>
      </c>
      <c r="R132" s="306">
        <f t="shared" ca="1" si="49"/>
        <v>0.34878811875415977</v>
      </c>
      <c r="S132" s="307">
        <f t="shared" ca="1" si="50"/>
        <v>8.7583203923492832</v>
      </c>
      <c r="T132" s="304">
        <f t="shared" ref="T132:T195" ca="1" si="59">m*g</f>
        <v>85.919123048946474</v>
      </c>
      <c r="U132" s="311">
        <f t="shared" ref="U132:U195" ca="1" si="60">IF(pos_xz&lt;L_rampe,Poids*COS(Beta),0)</f>
        <v>0</v>
      </c>
      <c r="V132" s="306">
        <f t="shared" ref="V132:V195" ca="1" si="61">Rho_moyen*(20000-Alt_rampe-pos_z)/(20000+Alt_rampe+pos_z)</f>
        <v>1.2175054224616808</v>
      </c>
      <c r="W132" s="304">
        <f t="shared" ref="W132:W195" ca="1" si="62">1/2*Rho*Sref*Cx*vit_xz^2</f>
        <v>35.907305745478872</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61.367950051595713</v>
      </c>
      <c r="AG132" s="306">
        <f t="shared" ca="1" si="56"/>
        <v>65.706048384776565</v>
      </c>
      <c r="AH132" s="304">
        <f t="shared" ca="1" si="57"/>
        <v>75.309107533768795</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15.359597009051241</v>
      </c>
      <c r="E133" s="307">
        <f t="shared" ref="E133:E196" ca="1" si="67">IF(AND(L132&lt;L_rampe,Poussee&lt;Poids*SIN(M132)),0,(-W132+Poussee)/m*SIN(M132)+U132/m*COS(M132)-Poids/m)</f>
        <v>63.703021398989151</v>
      </c>
      <c r="F133" s="304">
        <f t="shared" ref="F133:F196" ca="1" si="68">SQRT(acc_x^2+acc_z^2)</f>
        <v>65.528559847142418</v>
      </c>
      <c r="G133" s="306">
        <f t="shared" ref="G133:G196" ca="1" si="69">G132+acc_x*pas</f>
        <v>19.705271464138274</v>
      </c>
      <c r="H133" s="307">
        <f t="shared" ref="H133:H196" ca="1" si="70">H132+acc_z*pas</f>
        <v>94.213882401780964</v>
      </c>
      <c r="I133" s="304">
        <f t="shared" ref="I133:I196" ca="1" si="71">SQRT(vit_x^2+vit_z^2)</f>
        <v>96.252549891896336</v>
      </c>
      <c r="J133" s="306">
        <f t="shared" ref="J133:J196" ca="1" si="72">J132+0.5*(vit_x+G132)*pas*(K132&gt;=0)</f>
        <v>12.282170620486285</v>
      </c>
      <c r="K133" s="307">
        <f t="shared" ref="K133:K196" ca="1" si="73">K132+0.5*(vit_z+H132)*pas</f>
        <v>62.306903724543574</v>
      </c>
      <c r="L133" s="304">
        <f t="shared" ca="1" si="58"/>
        <v>63.505920723112723</v>
      </c>
      <c r="M133" s="306">
        <f t="shared" ref="M133:M196" ca="1" si="74">IF(AND(L132&gt;L_rampe,G133&gt;0),ATAN2(G133,H133),$M$4)</f>
        <v>1.3646139161219597</v>
      </c>
      <c r="N133" s="304">
        <f t="shared" ref="N133:N196" ca="1" si="75">DEGREES(Beta)</f>
        <v>78.186618058607621</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8.7548405408162733</v>
      </c>
      <c r="T133" s="304">
        <f t="shared" ca="1" si="59"/>
        <v>85.884985705407644</v>
      </c>
      <c r="U133" s="311">
        <f t="shared" ca="1" si="60"/>
        <v>0</v>
      </c>
      <c r="V133" s="306">
        <f t="shared" ca="1" si="61"/>
        <v>1.2173911086168865</v>
      </c>
      <c r="W133" s="304">
        <f t="shared" ca="1" si="62"/>
        <v>36.39760664475201</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62.306903724543574</v>
      </c>
      <c r="AG133" s="306">
        <f t="shared" ref="AG133:AG196" ca="1" si="85">IF(AND(L132&lt;L_rampe,Poussee&lt;Poids*SIN(M132)),0,(-W132+Poussee)/m-Poids*SIN(M132)/m)</f>
        <v>65.497837564901729</v>
      </c>
      <c r="AH133" s="304">
        <f t="shared" ref="AH133:AH196" ca="1" si="86">IF(AND(L132&lt;L_rampe,Poussee&lt;Poids*SIN(M132)), g*SIN(M132), (-W132+Poussee)/m)</f>
        <v>75.100476266723462</v>
      </c>
    </row>
    <row r="134" spans="1:34" x14ac:dyDescent="0.2">
      <c r="A134" s="347">
        <f t="shared" ca="1" si="64"/>
        <v>0.01</v>
      </c>
      <c r="B134" s="304">
        <f t="shared" ca="1" si="65"/>
        <v>1.3000000000000009</v>
      </c>
      <c r="D134" s="306">
        <f t="shared" ca="1" si="66"/>
        <v>15.332120342719813</v>
      </c>
      <c r="E134" s="307">
        <f t="shared" ca="1" si="67"/>
        <v>63.49518564881528</v>
      </c>
      <c r="F134" s="304">
        <f t="shared" ca="1" si="68"/>
        <v>65.32007742479459</v>
      </c>
      <c r="G134" s="306">
        <f t="shared" ca="1" si="69"/>
        <v>19.858592667565471</v>
      </c>
      <c r="H134" s="307">
        <f t="shared" ca="1" si="70"/>
        <v>94.848834258269122</v>
      </c>
      <c r="I134" s="304">
        <f t="shared" ca="1" si="71"/>
        <v>96.905443928031673</v>
      </c>
      <c r="J134" s="306">
        <f t="shared" ca="1" si="72"/>
        <v>12.479989941144805</v>
      </c>
      <c r="K134" s="307">
        <f t="shared" ca="1" si="73"/>
        <v>63.252217307843821</v>
      </c>
      <c r="L134" s="304">
        <f t="shared" ca="1" si="58"/>
        <v>64.471646041417102</v>
      </c>
      <c r="M134" s="306">
        <f t="shared" ca="1" si="74"/>
        <v>1.3644066678043563</v>
      </c>
      <c r="N134" s="304">
        <f t="shared" ca="1" si="75"/>
        <v>78.174743604697753</v>
      </c>
      <c r="P134" s="310">
        <f t="shared" ca="1" si="76"/>
        <v>4</v>
      </c>
      <c r="Q134" s="304">
        <f t="shared" ca="1" si="77"/>
        <v>691.79999999999984</v>
      </c>
      <c r="R134" s="306">
        <f t="shared" ca="1" si="78"/>
        <v>0.34718218784766575</v>
      </c>
      <c r="S134" s="307">
        <f t="shared" ca="1" si="79"/>
        <v>8.7513687189377958</v>
      </c>
      <c r="T134" s="304">
        <f t="shared" ca="1" si="59"/>
        <v>85.850927132779788</v>
      </c>
      <c r="U134" s="311">
        <f t="shared" ca="1" si="60"/>
        <v>0</v>
      </c>
      <c r="V134" s="306">
        <f t="shared" ca="1" si="61"/>
        <v>1.2172760312871644</v>
      </c>
      <c r="W134" s="304">
        <f t="shared" ca="1" si="62"/>
        <v>36.889573667578063</v>
      </c>
      <c r="Y134" s="314" t="str">
        <f t="shared" ca="1" si="80"/>
        <v/>
      </c>
      <c r="Z134" s="315" t="str">
        <f t="shared" ca="1" si="81"/>
        <v/>
      </c>
      <c r="AA134" s="316" t="str">
        <f t="shared" ca="1" si="82"/>
        <v/>
      </c>
      <c r="AC134" s="310" t="e">
        <f t="shared" ca="1" si="83"/>
        <v>#N/A</v>
      </c>
      <c r="AD134" s="323" t="e">
        <f t="shared" ca="1" si="84"/>
        <v>#N/A</v>
      </c>
      <c r="AE134" s="324">
        <f t="shared" ca="1" si="63"/>
        <v>63.252217307843821</v>
      </c>
      <c r="AG134" s="306">
        <f t="shared" ca="1" si="85"/>
        <v>65.28919550005547</v>
      </c>
      <c r="AH134" s="304">
        <f t="shared" ca="1" si="86"/>
        <v>74.891415777850781</v>
      </c>
    </row>
    <row r="135" spans="1:34" x14ac:dyDescent="0.2">
      <c r="A135" s="347">
        <f t="shared" ca="1" si="64"/>
        <v>0.01</v>
      </c>
      <c r="B135" s="304">
        <f t="shared" ca="1" si="65"/>
        <v>1.3100000000000009</v>
      </c>
      <c r="D135" s="306">
        <f t="shared" ca="1" si="66"/>
        <v>15.304383057090268</v>
      </c>
      <c r="E135" s="307">
        <f t="shared" ca="1" si="67"/>
        <v>63.286966955663573</v>
      </c>
      <c r="F135" s="304">
        <f t="shared" ca="1" si="68"/>
        <v>65.111168989701028</v>
      </c>
      <c r="G135" s="306">
        <f t="shared" ca="1" si="69"/>
        <v>20.011636498136372</v>
      </c>
      <c r="H135" s="307">
        <f t="shared" ca="1" si="70"/>
        <v>95.481703927825762</v>
      </c>
      <c r="I135" s="304">
        <f t="shared" ca="1" si="71"/>
        <v>97.556247264306563</v>
      </c>
      <c r="J135" s="306">
        <f t="shared" ca="1" si="72"/>
        <v>12.679341086973313</v>
      </c>
      <c r="K135" s="307">
        <f t="shared" ca="1" si="73"/>
        <v>64.203869998774294</v>
      </c>
      <c r="L135" s="304">
        <f t="shared" ca="1" si="58"/>
        <v>65.443889044121761</v>
      </c>
      <c r="M135" s="306">
        <f t="shared" ca="1" si="74"/>
        <v>1.3642005980672409</v>
      </c>
      <c r="N135" s="304">
        <f t="shared" ca="1" si="75"/>
        <v>78.162936678475674</v>
      </c>
      <c r="P135" s="310">
        <f t="shared" ca="1" si="76"/>
        <v>4</v>
      </c>
      <c r="Q135" s="304">
        <f t="shared" ca="1" si="77"/>
        <v>690.19999999999982</v>
      </c>
      <c r="R135" s="306">
        <f t="shared" ca="1" si="78"/>
        <v>0.34637922239441876</v>
      </c>
      <c r="S135" s="307">
        <f t="shared" ca="1" si="79"/>
        <v>8.7479049267138524</v>
      </c>
      <c r="T135" s="304">
        <f t="shared" ca="1" si="59"/>
        <v>85.816947331062892</v>
      </c>
      <c r="U135" s="311">
        <f t="shared" ca="1" si="60"/>
        <v>0</v>
      </c>
      <c r="V135" s="306">
        <f t="shared" ca="1" si="61"/>
        <v>1.21716019322191</v>
      </c>
      <c r="W135" s="304">
        <f t="shared" ca="1" si="62"/>
        <v>37.38317008456206</v>
      </c>
      <c r="Y135" s="314" t="str">
        <f t="shared" ca="1" si="80"/>
        <v/>
      </c>
      <c r="Z135" s="315" t="str">
        <f t="shared" ca="1" si="81"/>
        <v/>
      </c>
      <c r="AA135" s="316" t="str">
        <f t="shared" ca="1" si="82"/>
        <v/>
      </c>
      <c r="AC135" s="310" t="e">
        <f t="shared" ca="1" si="83"/>
        <v>#N/A</v>
      </c>
      <c r="AD135" s="323" t="e">
        <f t="shared" ca="1" si="84"/>
        <v>#N/A</v>
      </c>
      <c r="AE135" s="324">
        <f t="shared" ca="1" si="63"/>
        <v>64.203869998774294</v>
      </c>
      <c r="AG135" s="306">
        <f t="shared" ca="1" si="85"/>
        <v>65.080126492471805</v>
      </c>
      <c r="AH135" s="304">
        <f t="shared" ca="1" si="86"/>
        <v>74.681930337100454</v>
      </c>
    </row>
    <row r="136" spans="1:34" x14ac:dyDescent="0.2">
      <c r="A136" s="347">
        <f t="shared" ca="1" si="64"/>
        <v>0.01</v>
      </c>
      <c r="B136" s="304">
        <f t="shared" ca="1" si="65"/>
        <v>1.320000000000001</v>
      </c>
      <c r="D136" s="306">
        <f t="shared" ca="1" si="66"/>
        <v>15.276387926966429</v>
      </c>
      <c r="E136" s="307">
        <f t="shared" ca="1" si="67"/>
        <v>63.078369187850129</v>
      </c>
      <c r="F136" s="304">
        <f t="shared" ca="1" si="68"/>
        <v>64.901838860650827</v>
      </c>
      <c r="G136" s="306">
        <f t="shared" ca="1" si="69"/>
        <v>20.164400377406036</v>
      </c>
      <c r="H136" s="307">
        <f t="shared" ca="1" si="70"/>
        <v>96.112487619704268</v>
      </c>
      <c r="I136" s="304">
        <f t="shared" ca="1" si="71"/>
        <v>98.20495567448792</v>
      </c>
      <c r="J136" s="306">
        <f t="shared" ca="1" si="72"/>
        <v>12.880221271351026</v>
      </c>
      <c r="K136" s="307">
        <f t="shared" ca="1" si="73"/>
        <v>65.161840956511938</v>
      </c>
      <c r="L136" s="304">
        <f t="shared" ca="1" si="58"/>
        <v>66.422628801039792</v>
      </c>
      <c r="M136" s="306">
        <f t="shared" ca="1" si="74"/>
        <v>1.363995688080031</v>
      </c>
      <c r="N136" s="304">
        <f t="shared" ca="1" si="75"/>
        <v>78.151196201028469</v>
      </c>
      <c r="P136" s="310">
        <f t="shared" ca="1" si="76"/>
        <v>4</v>
      </c>
      <c r="Q136" s="304">
        <f t="shared" ca="1" si="77"/>
        <v>688.5999999999998</v>
      </c>
      <c r="R136" s="306">
        <f t="shared" ca="1" si="78"/>
        <v>0.34557625694117178</v>
      </c>
      <c r="S136" s="307">
        <f t="shared" ca="1" si="79"/>
        <v>8.7444491641444415</v>
      </c>
      <c r="T136" s="304">
        <f t="shared" ca="1" si="59"/>
        <v>85.78304630025697</v>
      </c>
      <c r="U136" s="311">
        <f t="shared" ca="1" si="60"/>
        <v>0</v>
      </c>
      <c r="V136" s="306">
        <f t="shared" ca="1" si="61"/>
        <v>1.2170435971755988</v>
      </c>
      <c r="W136" s="304">
        <f t="shared" ca="1" si="62"/>
        <v>37.878359226587854</v>
      </c>
      <c r="Y136" s="314" t="str">
        <f t="shared" ca="1" si="80"/>
        <v/>
      </c>
      <c r="Z136" s="315" t="str">
        <f t="shared" ca="1" si="81"/>
        <v/>
      </c>
      <c r="AA136" s="316" t="str">
        <f t="shared" ca="1" si="82"/>
        <v/>
      </c>
      <c r="AC136" s="310" t="e">
        <f t="shared" ca="1" si="83"/>
        <v>#N/A</v>
      </c>
      <c r="AD136" s="323" t="e">
        <f t="shared" ca="1" si="84"/>
        <v>#N/A</v>
      </c>
      <c r="AE136" s="324">
        <f t="shared" ca="1" si="63"/>
        <v>65.161840956511938</v>
      </c>
      <c r="AG136" s="306">
        <f t="shared" ca="1" si="85"/>
        <v>64.870634846148093</v>
      </c>
      <c r="AH136" s="304">
        <f t="shared" ca="1" si="86"/>
        <v>74.472024216879632</v>
      </c>
    </row>
    <row r="137" spans="1:34" x14ac:dyDescent="0.2">
      <c r="A137" s="347">
        <f t="shared" ca="1" si="64"/>
        <v>0.01</v>
      </c>
      <c r="B137" s="304">
        <f t="shared" ca="1" si="65"/>
        <v>1.330000000000001</v>
      </c>
      <c r="D137" s="306">
        <f t="shared" ca="1" si="66"/>
        <v>15.248137686493559</v>
      </c>
      <c r="E137" s="307">
        <f t="shared" ca="1" si="67"/>
        <v>62.869396222402656</v>
      </c>
      <c r="F137" s="304">
        <f t="shared" ca="1" si="68"/>
        <v>64.692091358030183</v>
      </c>
      <c r="G137" s="306">
        <f t="shared" ca="1" si="69"/>
        <v>20.316881754270973</v>
      </c>
      <c r="H137" s="307">
        <f t="shared" ca="1" si="70"/>
        <v>96.741181581928288</v>
      </c>
      <c r="I137" s="304">
        <f t="shared" ca="1" si="71"/>
        <v>98.851564975394552</v>
      </c>
      <c r="J137" s="306">
        <f t="shared" ca="1" si="72"/>
        <v>13.082627682009411</v>
      </c>
      <c r="K137" s="307">
        <f t="shared" ca="1" si="73"/>
        <v>66.126109302520106</v>
      </c>
      <c r="L137" s="304">
        <f t="shared" ca="1" si="58"/>
        <v>67.407844339920231</v>
      </c>
      <c r="M137" s="306">
        <f t="shared" ca="1" si="74"/>
        <v>1.3637919194295505</v>
      </c>
      <c r="N137" s="304">
        <f t="shared" ca="1" si="75"/>
        <v>78.139521117358854</v>
      </c>
      <c r="P137" s="310">
        <f t="shared" ca="1" si="76"/>
        <v>4</v>
      </c>
      <c r="Q137" s="304">
        <f t="shared" ca="1" si="77"/>
        <v>686.99999999999977</v>
      </c>
      <c r="R137" s="306">
        <f t="shared" ca="1" si="78"/>
        <v>0.34477329148792474</v>
      </c>
      <c r="S137" s="307">
        <f t="shared" ca="1" si="79"/>
        <v>8.741001431229563</v>
      </c>
      <c r="T137" s="304">
        <f t="shared" ca="1" si="59"/>
        <v>85.749224040362023</v>
      </c>
      <c r="U137" s="311">
        <f t="shared" ca="1" si="60"/>
        <v>0</v>
      </c>
      <c r="V137" s="306">
        <f t="shared" ca="1" si="61"/>
        <v>1.2169262459077206</v>
      </c>
      <c r="W137" s="304">
        <f t="shared" ca="1" si="62"/>
        <v>38.375104486869326</v>
      </c>
      <c r="Y137" s="314" t="str">
        <f t="shared" ca="1" si="80"/>
        <v/>
      </c>
      <c r="Z137" s="315" t="str">
        <f t="shared" ca="1" si="81"/>
        <v/>
      </c>
      <c r="AA137" s="316" t="str">
        <f t="shared" ca="1" si="82"/>
        <v/>
      </c>
      <c r="AC137" s="310" t="e">
        <f t="shared" ca="1" si="83"/>
        <v>#N/A</v>
      </c>
      <c r="AD137" s="323" t="e">
        <f t="shared" ca="1" si="84"/>
        <v>#N/A</v>
      </c>
      <c r="AE137" s="324">
        <f t="shared" ca="1" si="63"/>
        <v>66.126109302520106</v>
      </c>
      <c r="AG137" s="306">
        <f t="shared" ca="1" si="85"/>
        <v>64.660724866595061</v>
      </c>
      <c r="AH137" s="304">
        <f t="shared" ca="1" si="86"/>
        <v>74.261701691782307</v>
      </c>
    </row>
    <row r="138" spans="1:34" x14ac:dyDescent="0.2">
      <c r="A138" s="347">
        <f t="shared" ca="1" si="64"/>
        <v>0.01</v>
      </c>
      <c r="B138" s="304">
        <f t="shared" ca="1" si="65"/>
        <v>1.340000000000001</v>
      </c>
      <c r="D138" s="306">
        <f t="shared" ca="1" si="66"/>
        <v>15.219635030375498</v>
      </c>
      <c r="E138" s="307">
        <f t="shared" ca="1" si="67"/>
        <v>62.660051944596049</v>
      </c>
      <c r="F138" s="304">
        <f t="shared" ca="1" si="68"/>
        <v>64.481930803577114</v>
      </c>
      <c r="G138" s="306">
        <f t="shared" ca="1" si="69"/>
        <v>20.469078104574727</v>
      </c>
      <c r="H138" s="307">
        <f t="shared" ca="1" si="70"/>
        <v>97.367782101374246</v>
      </c>
      <c r="I138" s="304">
        <f t="shared" ca="1" si="71"/>
        <v>99.496071026909775</v>
      </c>
      <c r="J138" s="306">
        <f t="shared" ca="1" si="72"/>
        <v>13.286557481303639</v>
      </c>
      <c r="K138" s="307">
        <f t="shared" ca="1" si="73"/>
        <v>67.09665412093662</v>
      </c>
      <c r="L138" s="304">
        <f t="shared" ca="1" si="58"/>
        <v>68.399514646878799</v>
      </c>
      <c r="M138" s="306">
        <f t="shared" ca="1" si="74"/>
        <v>1.3635892741075188</v>
      </c>
      <c r="N138" s="304">
        <f t="shared" ca="1" si="75"/>
        <v>78.12791039566838</v>
      </c>
      <c r="P138" s="310">
        <f t="shared" ca="1" si="76"/>
        <v>4</v>
      </c>
      <c r="Q138" s="304">
        <f t="shared" ca="1" si="77"/>
        <v>685.39999999999986</v>
      </c>
      <c r="R138" s="306">
        <f t="shared" ca="1" si="78"/>
        <v>0.34397032603467781</v>
      </c>
      <c r="S138" s="307">
        <f t="shared" ca="1" si="79"/>
        <v>8.7375617279692168</v>
      </c>
      <c r="T138" s="304">
        <f t="shared" ca="1" si="59"/>
        <v>85.715480551378022</v>
      </c>
      <c r="U138" s="311">
        <f t="shared" ca="1" si="60"/>
        <v>0</v>
      </c>
      <c r="V138" s="306">
        <f t="shared" ca="1" si="61"/>
        <v>1.2168081421827139</v>
      </c>
      <c r="W138" s="304">
        <f t="shared" ca="1" si="62"/>
        <v>38.873369322987287</v>
      </c>
      <c r="Y138" s="314" t="str">
        <f t="shared" ca="1" si="80"/>
        <v/>
      </c>
      <c r="Z138" s="315" t="str">
        <f t="shared" ca="1" si="81"/>
        <v/>
      </c>
      <c r="AA138" s="316" t="str">
        <f t="shared" ca="1" si="82"/>
        <v/>
      </c>
      <c r="AC138" s="310" t="e">
        <f t="shared" ca="1" si="83"/>
        <v>#N/A</v>
      </c>
      <c r="AD138" s="323" t="e">
        <f t="shared" ca="1" si="84"/>
        <v>#N/A</v>
      </c>
      <c r="AE138" s="324">
        <f t="shared" ca="1" si="63"/>
        <v>67.09665412093662</v>
      </c>
      <c r="AG138" s="306">
        <f t="shared" ca="1" si="85"/>
        <v>64.450400860586839</v>
      </c>
      <c r="AH138" s="304">
        <f t="shared" ca="1" si="86"/>
        <v>74.050967038319513</v>
      </c>
    </row>
    <row r="139" spans="1:34" x14ac:dyDescent="0.2">
      <c r="A139" s="347">
        <f t="shared" ca="1" si="64"/>
        <v>0.01</v>
      </c>
      <c r="B139" s="304">
        <f t="shared" ca="1" si="65"/>
        <v>1.350000000000001</v>
      </c>
      <c r="D139" s="306">
        <f t="shared" ca="1" si="66"/>
        <v>15.190882615043913</v>
      </c>
      <c r="E139" s="307">
        <f t="shared" ca="1" si="67"/>
        <v>62.450340247496442</v>
      </c>
      <c r="F139" s="304">
        <f t="shared" ca="1" si="68"/>
        <v>64.271361520136765</v>
      </c>
      <c r="G139" s="306">
        <f t="shared" ca="1" si="69"/>
        <v>20.620986930725167</v>
      </c>
      <c r="H139" s="307">
        <f t="shared" ca="1" si="70"/>
        <v>97.992285503849217</v>
      </c>
      <c r="I139" s="304">
        <f t="shared" ca="1" si="71"/>
        <v>100.13846973199178</v>
      </c>
      <c r="J139" s="306">
        <f t="shared" ca="1" si="72"/>
        <v>13.492007806480139</v>
      </c>
      <c r="K139" s="307">
        <f t="shared" ca="1" si="73"/>
        <v>68.073454458962743</v>
      </c>
      <c r="L139" s="304">
        <f t="shared" ca="1" si="58"/>
        <v>69.397618666828876</v>
      </c>
      <c r="M139" s="306">
        <f t="shared" ca="1" si="74"/>
        <v>1.3633877344985066</v>
      </c>
      <c r="N139" s="304">
        <f t="shared" ca="1" si="75"/>
        <v>78.116363026667258</v>
      </c>
      <c r="P139" s="310">
        <f t="shared" ca="1" si="76"/>
        <v>4</v>
      </c>
      <c r="Q139" s="304">
        <f t="shared" ca="1" si="77"/>
        <v>683.79999999999984</v>
      </c>
      <c r="R139" s="306">
        <f t="shared" ca="1" si="78"/>
        <v>0.34316736058143082</v>
      </c>
      <c r="S139" s="307">
        <f t="shared" ca="1" si="79"/>
        <v>8.7341300543634031</v>
      </c>
      <c r="T139" s="304">
        <f t="shared" ca="1" si="59"/>
        <v>85.681815833304995</v>
      </c>
      <c r="U139" s="311">
        <f t="shared" ca="1" si="60"/>
        <v>0</v>
      </c>
      <c r="V139" s="306">
        <f t="shared" ca="1" si="61"/>
        <v>1.2166892887698995</v>
      </c>
      <c r="W139" s="304">
        <f t="shared" ca="1" si="62"/>
        <v>39.373117258912899</v>
      </c>
      <c r="Y139" s="314" t="str">
        <f t="shared" ca="1" si="80"/>
        <v/>
      </c>
      <c r="Z139" s="315" t="str">
        <f t="shared" ca="1" si="81"/>
        <v/>
      </c>
      <c r="AA139" s="316" t="str">
        <f t="shared" ca="1" si="82"/>
        <v/>
      </c>
      <c r="AC139" s="310" t="e">
        <f t="shared" ca="1" si="83"/>
        <v>#N/A</v>
      </c>
      <c r="AD139" s="323" t="e">
        <f t="shared" ca="1" si="84"/>
        <v>#N/A</v>
      </c>
      <c r="AE139" s="324">
        <f t="shared" ca="1" si="63"/>
        <v>68.073454458962743</v>
      </c>
      <c r="AG139" s="306">
        <f t="shared" ca="1" si="85"/>
        <v>64.239667135911333</v>
      </c>
      <c r="AH139" s="304">
        <f t="shared" ca="1" si="86"/>
        <v>73.83982453465066</v>
      </c>
    </row>
    <row r="140" spans="1:34" x14ac:dyDescent="0.2">
      <c r="A140" s="347">
        <f t="shared" ca="1" si="64"/>
        <v>0.01</v>
      </c>
      <c r="B140" s="304">
        <f t="shared" ca="1" si="65"/>
        <v>1.360000000000001</v>
      </c>
      <c r="D140" s="306">
        <f t="shared" ca="1" si="66"/>
        <v>15.161883059781847</v>
      </c>
      <c r="E140" s="307">
        <f t="shared" ca="1" si="67"/>
        <v>62.240265031513147</v>
      </c>
      <c r="F140" s="304">
        <f t="shared" ca="1" si="68"/>
        <v>64.06038783141652</v>
      </c>
      <c r="G140" s="306">
        <f t="shared" ca="1" si="69"/>
        <v>20.772605761322986</v>
      </c>
      <c r="H140" s="307">
        <f t="shared" ca="1" si="70"/>
        <v>98.614688154164355</v>
      </c>
      <c r="I140" s="304">
        <f t="shared" ca="1" si="71"/>
        <v>100.77875703668127</v>
      </c>
      <c r="J140" s="306">
        <f t="shared" ca="1" si="72"/>
        <v>13.698975769940379</v>
      </c>
      <c r="K140" s="307">
        <f t="shared" ca="1" si="73"/>
        <v>69.056489327252805</v>
      </c>
      <c r="L140" s="304">
        <f t="shared" ca="1" si="58"/>
        <v>70.402135303912445</v>
      </c>
      <c r="M140" s="306">
        <f t="shared" ca="1" si="74"/>
        <v>1.3631872833683358</v>
      </c>
      <c r="N140" s="304">
        <f t="shared" ca="1" si="75"/>
        <v>78.104878022909844</v>
      </c>
      <c r="P140" s="310">
        <f t="shared" ca="1" si="76"/>
        <v>4</v>
      </c>
      <c r="Q140" s="304">
        <f t="shared" ca="1" si="77"/>
        <v>682.19999999999982</v>
      </c>
      <c r="R140" s="306">
        <f t="shared" ca="1" si="78"/>
        <v>0.34236439512818384</v>
      </c>
      <c r="S140" s="307">
        <f t="shared" ca="1" si="79"/>
        <v>8.7307064104121217</v>
      </c>
      <c r="T140" s="304">
        <f t="shared" ca="1" si="59"/>
        <v>85.648229886142914</v>
      </c>
      <c r="U140" s="311">
        <f t="shared" ca="1" si="60"/>
        <v>0</v>
      </c>
      <c r="V140" s="306">
        <f t="shared" ca="1" si="61"/>
        <v>1.2165696884434132</v>
      </c>
      <c r="W140" s="304">
        <f t="shared" ca="1" si="62"/>
        <v>39.874311887016411</v>
      </c>
      <c r="Y140" s="314" t="str">
        <f t="shared" ca="1" si="80"/>
        <v/>
      </c>
      <c r="Z140" s="315" t="str">
        <f t="shared" ca="1" si="81"/>
        <v/>
      </c>
      <c r="AA140" s="316" t="str">
        <f t="shared" ca="1" si="82"/>
        <v/>
      </c>
      <c r="AC140" s="310" t="e">
        <f t="shared" ca="1" si="83"/>
        <v>#N/A</v>
      </c>
      <c r="AD140" s="323" t="e">
        <f t="shared" ca="1" si="84"/>
        <v>#N/A</v>
      </c>
      <c r="AE140" s="324">
        <f t="shared" ca="1" si="63"/>
        <v>69.056489327252805</v>
      </c>
      <c r="AG140" s="306">
        <f t="shared" ca="1" si="85"/>
        <v>64.028528001120804</v>
      </c>
      <c r="AH140" s="304">
        <f t="shared" ca="1" si="86"/>
        <v>73.628278460315684</v>
      </c>
    </row>
    <row r="141" spans="1:34" x14ac:dyDescent="0.2">
      <c r="A141" s="347">
        <f t="shared" ca="1" si="64"/>
        <v>0.01</v>
      </c>
      <c r="B141" s="304">
        <f t="shared" ca="1" si="65"/>
        <v>1.370000000000001</v>
      </c>
      <c r="D141" s="306">
        <f t="shared" ca="1" si="66"/>
        <v>15.132638947803569</v>
      </c>
      <c r="E141" s="307">
        <f t="shared" ca="1" si="67"/>
        <v>62.029830203958355</v>
      </c>
      <c r="F141" s="304">
        <f t="shared" ca="1" si="68"/>
        <v>63.84901406174167</v>
      </c>
      <c r="G141" s="306">
        <f t="shared" ca="1" si="69"/>
        <v>20.923932150801022</v>
      </c>
      <c r="H141" s="307">
        <f t="shared" ca="1" si="70"/>
        <v>99.234986456203941</v>
      </c>
      <c r="I141" s="304">
        <f t="shared" ca="1" si="71"/>
        <v>101.41692893010666</v>
      </c>
      <c r="J141" s="306">
        <f t="shared" ca="1" si="72"/>
        <v>13.907458459500999</v>
      </c>
      <c r="K141" s="307">
        <f t="shared" ca="1" si="73"/>
        <v>70.045737700304642</v>
      </c>
      <c r="L141" s="304">
        <f t="shared" ca="1" si="58"/>
        <v>71.41304342193115</v>
      </c>
      <c r="M141" s="306">
        <f t="shared" ca="1" si="74"/>
        <v>1.3629879038529087</v>
      </c>
      <c r="N141" s="304">
        <f t="shared" ca="1" si="75"/>
        <v>78.093454418154508</v>
      </c>
      <c r="P141" s="310">
        <f t="shared" ca="1" si="76"/>
        <v>4</v>
      </c>
      <c r="Q141" s="304">
        <f t="shared" ca="1" si="77"/>
        <v>680.5999999999998</v>
      </c>
      <c r="R141" s="306">
        <f t="shared" ca="1" si="78"/>
        <v>0.34156142967493686</v>
      </c>
      <c r="S141" s="307">
        <f t="shared" ca="1" si="79"/>
        <v>8.7272907961153727</v>
      </c>
      <c r="T141" s="304">
        <f t="shared" ca="1" si="59"/>
        <v>85.614722709891808</v>
      </c>
      <c r="U141" s="311">
        <f t="shared" ca="1" si="60"/>
        <v>0</v>
      </c>
      <c r="V141" s="306">
        <f t="shared" ca="1" si="61"/>
        <v>1.2164493439821424</v>
      </c>
      <c r="W141" s="304">
        <f t="shared" ca="1" si="62"/>
        <v>40.376916870061727</v>
      </c>
      <c r="Y141" s="314" t="str">
        <f t="shared" ca="1" si="80"/>
        <v/>
      </c>
      <c r="Z141" s="315" t="str">
        <f t="shared" ca="1" si="81"/>
        <v/>
      </c>
      <c r="AA141" s="316" t="str">
        <f t="shared" ca="1" si="82"/>
        <v/>
      </c>
      <c r="AC141" s="310" t="e">
        <f t="shared" ca="1" si="83"/>
        <v>#N/A</v>
      </c>
      <c r="AD141" s="323" t="e">
        <f t="shared" ca="1" si="84"/>
        <v>#N/A</v>
      </c>
      <c r="AE141" s="324">
        <f t="shared" ca="1" si="63"/>
        <v>70.045737700304642</v>
      </c>
      <c r="AG141" s="306">
        <f t="shared" ca="1" si="85"/>
        <v>63.816987765282676</v>
      </c>
      <c r="AH141" s="304">
        <f t="shared" ca="1" si="86"/>
        <v>73.416333095968156</v>
      </c>
    </row>
    <row r="142" spans="1:34" x14ac:dyDescent="0.2">
      <c r="A142" s="347">
        <f t="shared" ca="1" si="64"/>
        <v>0.01</v>
      </c>
      <c r="B142" s="304">
        <f t="shared" ca="1" si="65"/>
        <v>1.380000000000001</v>
      </c>
      <c r="D142" s="306">
        <f t="shared" ca="1" si="66"/>
        <v>15.103152827292615</v>
      </c>
      <c r="E142" s="307">
        <f t="shared" ca="1" si="67"/>
        <v>61.819039678614374</v>
      </c>
      <c r="F142" s="304">
        <f t="shared" ca="1" si="68"/>
        <v>63.637244535811384</v>
      </c>
      <c r="G142" s="306">
        <f t="shared" ca="1" si="69"/>
        <v>21.074963679073949</v>
      </c>
      <c r="H142" s="307">
        <f t="shared" ca="1" si="70"/>
        <v>99.853176852990089</v>
      </c>
      <c r="I142" s="304">
        <f t="shared" ca="1" si="71"/>
        <v>102.05298144448697</v>
      </c>
      <c r="J142" s="306">
        <f t="shared" ca="1" si="72"/>
        <v>14.117452938650374</v>
      </c>
      <c r="K142" s="307">
        <f t="shared" ca="1" si="73"/>
        <v>71.041178516850607</v>
      </c>
      <c r="L142" s="304">
        <f t="shared" ca="1" si="58"/>
        <v>72.430321844777438</v>
      </c>
      <c r="M142" s="306">
        <f t="shared" ca="1" si="74"/>
        <v>1.3627895794474418</v>
      </c>
      <c r="N142" s="304">
        <f t="shared" ca="1" si="75"/>
        <v>78.082091266746815</v>
      </c>
      <c r="P142" s="310">
        <f t="shared" ca="1" si="76"/>
        <v>4</v>
      </c>
      <c r="Q142" s="304">
        <f t="shared" ca="1" si="77"/>
        <v>678.99999999999977</v>
      </c>
      <c r="R142" s="306">
        <f t="shared" ca="1" si="78"/>
        <v>0.34075846422168982</v>
      </c>
      <c r="S142" s="307">
        <f t="shared" ca="1" si="79"/>
        <v>8.7238832114731562</v>
      </c>
      <c r="T142" s="304">
        <f t="shared" ca="1" si="59"/>
        <v>85.581294304551662</v>
      </c>
      <c r="U142" s="311">
        <f t="shared" ca="1" si="60"/>
        <v>0</v>
      </c>
      <c r="V142" s="306">
        <f t="shared" ca="1" si="61"/>
        <v>1.2163282581696568</v>
      </c>
      <c r="W142" s="304">
        <f t="shared" ca="1" si="62"/>
        <v>40.88089594318658</v>
      </c>
      <c r="Y142" s="314" t="str">
        <f t="shared" ca="1" si="80"/>
        <v/>
      </c>
      <c r="Z142" s="315" t="str">
        <f t="shared" ca="1" si="81"/>
        <v/>
      </c>
      <c r="AA142" s="316" t="str">
        <f t="shared" ca="1" si="82"/>
        <v/>
      </c>
      <c r="AC142" s="310" t="e">
        <f t="shared" ca="1" si="83"/>
        <v>#N/A</v>
      </c>
      <c r="AD142" s="323" t="e">
        <f t="shared" ca="1" si="84"/>
        <v>#N/A</v>
      </c>
      <c r="AE142" s="324">
        <f t="shared" ca="1" si="63"/>
        <v>71.041178516850607</v>
      </c>
      <c r="AG142" s="306">
        <f t="shared" ca="1" si="85"/>
        <v>63.605050737730885</v>
      </c>
      <c r="AH142" s="304">
        <f t="shared" ca="1" si="86"/>
        <v>73.203992723109508</v>
      </c>
    </row>
    <row r="143" spans="1:34" x14ac:dyDescent="0.2">
      <c r="A143" s="347">
        <f t="shared" ca="1" si="64"/>
        <v>0.01</v>
      </c>
      <c r="B143" s="304">
        <f t="shared" ca="1" si="65"/>
        <v>1.390000000000001</v>
      </c>
      <c r="D143" s="306">
        <f t="shared" ca="1" si="66"/>
        <v>15.073427212399949</v>
      </c>
      <c r="E143" s="307">
        <f t="shared" ca="1" si="67"/>
        <v>61.607897375307942</v>
      </c>
      <c r="F143" s="304">
        <f t="shared" ca="1" si="68"/>
        <v>63.425083578454938</v>
      </c>
      <c r="G143" s="306">
        <f t="shared" ca="1" si="69"/>
        <v>21.225697951197947</v>
      </c>
      <c r="H143" s="307">
        <f t="shared" ca="1" si="70"/>
        <v>100.46925582674317</v>
      </c>
      <c r="I143" s="304">
        <f t="shared" ca="1" si="71"/>
        <v>102.68691065513195</v>
      </c>
      <c r="J143" s="306">
        <f t="shared" ca="1" si="72"/>
        <v>14.328956246801733</v>
      </c>
      <c r="K143" s="307">
        <f t="shared" ca="1" si="73"/>
        <v>72.042790680249269</v>
      </c>
      <c r="L143" s="304">
        <f t="shared" ca="1" si="58"/>
        <v>73.45394935686555</v>
      </c>
      <c r="M143" s="306">
        <f t="shared" ca="1" si="74"/>
        <v>1.3625922939960924</v>
      </c>
      <c r="N143" s="304">
        <f t="shared" ca="1" si="75"/>
        <v>78.070787643025156</v>
      </c>
      <c r="P143" s="310">
        <f t="shared" ca="1" si="76"/>
        <v>4</v>
      </c>
      <c r="Q143" s="304">
        <f t="shared" ca="1" si="77"/>
        <v>677.39999999999986</v>
      </c>
      <c r="R143" s="306">
        <f t="shared" ca="1" si="78"/>
        <v>0.33995549876844289</v>
      </c>
      <c r="S143" s="307">
        <f t="shared" ca="1" si="79"/>
        <v>8.720483656485472</v>
      </c>
      <c r="T143" s="304">
        <f t="shared" ca="1" si="59"/>
        <v>85.54794467012249</v>
      </c>
      <c r="U143" s="311">
        <f t="shared" ca="1" si="60"/>
        <v>0</v>
      </c>
      <c r="V143" s="306">
        <f t="shared" ca="1" si="61"/>
        <v>1.2162064337941445</v>
      </c>
      <c r="W143" s="304">
        <f t="shared" ca="1" si="62"/>
        <v>41.386212915867738</v>
      </c>
      <c r="Y143" s="314" t="str">
        <f t="shared" ca="1" si="80"/>
        <v/>
      </c>
      <c r="Z143" s="315" t="str">
        <f t="shared" ca="1" si="81"/>
        <v/>
      </c>
      <c r="AA143" s="316" t="str">
        <f t="shared" ca="1" si="82"/>
        <v/>
      </c>
      <c r="AC143" s="310" t="e">
        <f t="shared" ca="1" si="83"/>
        <v>#N/A</v>
      </c>
      <c r="AD143" s="323" t="e">
        <f t="shared" ca="1" si="84"/>
        <v>#N/A</v>
      </c>
      <c r="AE143" s="324">
        <f t="shared" ca="1" si="63"/>
        <v>72.042790680249269</v>
      </c>
      <c r="AG143" s="306">
        <f t="shared" ca="1" si="85"/>
        <v>63.392721227817376</v>
      </c>
      <c r="AH143" s="304">
        <f t="shared" ca="1" si="86"/>
        <v>72.991261623824101</v>
      </c>
    </row>
    <row r="144" spans="1:34" x14ac:dyDescent="0.2">
      <c r="A144" s="347">
        <f t="shared" ca="1" si="64"/>
        <v>0.01</v>
      </c>
      <c r="B144" s="304">
        <f t="shared" ca="1" si="65"/>
        <v>1.400000000000001</v>
      </c>
      <c r="D144" s="306">
        <f t="shared" ca="1" si="66"/>
        <v>15.043464584203898</v>
      </c>
      <c r="E144" s="307">
        <f t="shared" ca="1" si="67"/>
        <v>61.396407219491749</v>
      </c>
      <c r="F144" s="304">
        <f t="shared" ca="1" si="68"/>
        <v>63.212535514388726</v>
      </c>
      <c r="G144" s="306">
        <f t="shared" ca="1" si="69"/>
        <v>21.376132597039987</v>
      </c>
      <c r="H144" s="307">
        <f t="shared" ca="1" si="70"/>
        <v>101.08321989893808</v>
      </c>
      <c r="I144" s="304">
        <f t="shared" ca="1" si="71"/>
        <v>103.31871268043997</v>
      </c>
      <c r="J144" s="306">
        <f t="shared" ca="1" si="72"/>
        <v>14.541965399542923</v>
      </c>
      <c r="K144" s="307">
        <f t="shared" ca="1" si="73"/>
        <v>73.050553058877668</v>
      </c>
      <c r="L144" s="304">
        <f t="shared" ca="1" si="58"/>
        <v>74.483904703562672</v>
      </c>
      <c r="M144" s="306">
        <f t="shared" ca="1" si="74"/>
        <v>1.3623960316819543</v>
      </c>
      <c r="N144" s="304">
        <f t="shared" ca="1" si="75"/>
        <v>78.05954264074758</v>
      </c>
      <c r="P144" s="310">
        <f t="shared" ca="1" si="76"/>
        <v>4</v>
      </c>
      <c r="Q144" s="304">
        <f t="shared" ca="1" si="77"/>
        <v>675.79999999999984</v>
      </c>
      <c r="R144" s="306">
        <f t="shared" ca="1" si="78"/>
        <v>0.3391525333151959</v>
      </c>
      <c r="S144" s="307">
        <f t="shared" ca="1" si="79"/>
        <v>8.7170921311523202</v>
      </c>
      <c r="T144" s="304">
        <f t="shared" ca="1" si="59"/>
        <v>85.514673806604264</v>
      </c>
      <c r="U144" s="311">
        <f t="shared" ca="1" si="60"/>
        <v>0</v>
      </c>
      <c r="V144" s="306">
        <f t="shared" ca="1" si="61"/>
        <v>1.2160838736483441</v>
      </c>
      <c r="W144" s="304">
        <f t="shared" ca="1" si="62"/>
        <v>41.892831673871761</v>
      </c>
      <c r="Y144" s="314" t="str">
        <f t="shared" ca="1" si="80"/>
        <v/>
      </c>
      <c r="Z144" s="315" t="str">
        <f t="shared" ca="1" si="81"/>
        <v/>
      </c>
      <c r="AA144" s="316" t="str">
        <f t="shared" ca="1" si="82"/>
        <v/>
      </c>
      <c r="AC144" s="310" t="e">
        <f t="shared" ca="1" si="83"/>
        <v>#N/A</v>
      </c>
      <c r="AD144" s="323" t="e">
        <f t="shared" ca="1" si="84"/>
        <v>#N/A</v>
      </c>
      <c r="AE144" s="324">
        <f t="shared" ca="1" si="63"/>
        <v>73.050553058877668</v>
      </c>
      <c r="AG144" s="306">
        <f t="shared" ca="1" si="85"/>
        <v>63.180003544664395</v>
      </c>
      <c r="AH144" s="304">
        <f t="shared" ca="1" si="86"/>
        <v>72.778144080515574</v>
      </c>
    </row>
    <row r="145" spans="1:34" x14ac:dyDescent="0.2">
      <c r="A145" s="347">
        <f t="shared" ca="1" si="64"/>
        <v>0.01</v>
      </c>
      <c r="B145" s="304">
        <f t="shared" ca="1" si="65"/>
        <v>1.410000000000001</v>
      </c>
      <c r="D145" s="306">
        <f t="shared" ca="1" si="66"/>
        <v>15.013267391633686</v>
      </c>
      <c r="E145" s="307">
        <f t="shared" ca="1" si="67"/>
        <v>61.184573141832502</v>
      </c>
      <c r="F145" s="304">
        <f t="shared" ca="1" si="68"/>
        <v>62.99960466797345</v>
      </c>
      <c r="G145" s="306">
        <f t="shared" ca="1" si="69"/>
        <v>21.526265270956323</v>
      </c>
      <c r="H145" s="307">
        <f t="shared" ca="1" si="70"/>
        <v>101.69506563035641</v>
      </c>
      <c r="I145" s="304">
        <f t="shared" ca="1" si="71"/>
        <v>103.94838368189319</v>
      </c>
      <c r="J145" s="306">
        <f t="shared" ca="1" si="72"/>
        <v>14.756477388882905</v>
      </c>
      <c r="K145" s="307">
        <f t="shared" ca="1" si="73"/>
        <v>74.064444486524138</v>
      </c>
      <c r="L145" s="304">
        <f t="shared" ca="1" si="58"/>
        <v>75.52016659161994</v>
      </c>
      <c r="M145" s="306">
        <f t="shared" ca="1" si="74"/>
        <v>1.3622007770174143</v>
      </c>
      <c r="N145" s="304">
        <f t="shared" ca="1" si="75"/>
        <v>78.048355372539191</v>
      </c>
      <c r="P145" s="310">
        <f t="shared" ca="1" si="76"/>
        <v>4</v>
      </c>
      <c r="Q145" s="304">
        <f t="shared" ca="1" si="77"/>
        <v>674.19999999999982</v>
      </c>
      <c r="R145" s="306">
        <f t="shared" ca="1" si="78"/>
        <v>0.33834956786194892</v>
      </c>
      <c r="S145" s="307">
        <f t="shared" ca="1" si="79"/>
        <v>8.7137086354737008</v>
      </c>
      <c r="T145" s="304">
        <f t="shared" ca="1" si="59"/>
        <v>85.481481713997013</v>
      </c>
      <c r="U145" s="311">
        <f t="shared" ca="1" si="60"/>
        <v>0</v>
      </c>
      <c r="V145" s="306">
        <f t="shared" ca="1" si="61"/>
        <v>1.2159605805294791</v>
      </c>
      <c r="W145" s="304">
        <f t="shared" ca="1" si="62"/>
        <v>42.400716181190369</v>
      </c>
      <c r="Y145" s="314" t="str">
        <f t="shared" ca="1" si="80"/>
        <v/>
      </c>
      <c r="Z145" s="315" t="str">
        <f t="shared" ca="1" si="81"/>
        <v/>
      </c>
      <c r="AA145" s="316" t="str">
        <f t="shared" ca="1" si="82"/>
        <v/>
      </c>
      <c r="AC145" s="310" t="e">
        <f t="shared" ca="1" si="83"/>
        <v>#N/A</v>
      </c>
      <c r="AD145" s="323" t="e">
        <f t="shared" ca="1" si="84"/>
        <v>#N/A</v>
      </c>
      <c r="AE145" s="324">
        <f t="shared" ca="1" si="63"/>
        <v>74.064444486524138</v>
      </c>
      <c r="AG145" s="306">
        <f t="shared" ca="1" si="85"/>
        <v>62.966901996917045</v>
      </c>
      <c r="AH145" s="304">
        <f t="shared" ca="1" si="86"/>
        <v>72.564644375644093</v>
      </c>
    </row>
    <row r="146" spans="1:34" x14ac:dyDescent="0.2">
      <c r="A146" s="347">
        <f t="shared" ca="1" si="64"/>
        <v>0.01</v>
      </c>
      <c r="B146" s="304">
        <f t="shared" ca="1" si="65"/>
        <v>1.420000000000001</v>
      </c>
      <c r="D146" s="306">
        <f t="shared" ca="1" si="66"/>
        <v>14.982838052357906</v>
      </c>
      <c r="E146" s="307">
        <f t="shared" ca="1" si="67"/>
        <v>60.972399077805647</v>
      </c>
      <c r="F146" s="304">
        <f t="shared" ca="1" si="68"/>
        <v>62.786295362972155</v>
      </c>
      <c r="G146" s="306">
        <f t="shared" ca="1" si="69"/>
        <v>21.676093651479903</v>
      </c>
      <c r="H146" s="307">
        <f t="shared" ca="1" si="70"/>
        <v>102.30478962113446</v>
      </c>
      <c r="I146" s="304">
        <f t="shared" ca="1" si="71"/>
        <v>104.57591986405049</v>
      </c>
      <c r="J146" s="306">
        <f t="shared" ca="1" si="72"/>
        <v>14.972489183495085</v>
      </c>
      <c r="K146" s="307">
        <f t="shared" ca="1" si="73"/>
        <v>75.084443762781589</v>
      </c>
      <c r="L146" s="304">
        <f t="shared" ca="1" si="58"/>
        <v>76.562713689603427</v>
      </c>
      <c r="M146" s="306">
        <f t="shared" ca="1" si="74"/>
        <v>1.362006514834847</v>
      </c>
      <c r="N146" s="304">
        <f t="shared" ca="1" si="75"/>
        <v>78.037224969359087</v>
      </c>
      <c r="P146" s="310">
        <f t="shared" ca="1" si="76"/>
        <v>4</v>
      </c>
      <c r="Q146" s="304">
        <f t="shared" ca="1" si="77"/>
        <v>672.5999999999998</v>
      </c>
      <c r="R146" s="306">
        <f t="shared" ca="1" si="78"/>
        <v>0.33754660240870188</v>
      </c>
      <c r="S146" s="307">
        <f t="shared" ca="1" si="79"/>
        <v>8.7103331694496138</v>
      </c>
      <c r="T146" s="304">
        <f t="shared" ca="1" si="59"/>
        <v>85.448368392300722</v>
      </c>
      <c r="U146" s="311">
        <f t="shared" ca="1" si="60"/>
        <v>0</v>
      </c>
      <c r="V146" s="306">
        <f t="shared" ca="1" si="61"/>
        <v>1.2158365572391918</v>
      </c>
      <c r="W146" s="304">
        <f t="shared" ca="1" si="62"/>
        <v>42.909830481961222</v>
      </c>
      <c r="Y146" s="314" t="str">
        <f t="shared" ca="1" si="80"/>
        <v/>
      </c>
      <c r="Z146" s="315" t="str">
        <f t="shared" ca="1" si="81"/>
        <v/>
      </c>
      <c r="AA146" s="316" t="str">
        <f t="shared" ca="1" si="82"/>
        <v/>
      </c>
      <c r="AC146" s="310" t="e">
        <f t="shared" ca="1" si="83"/>
        <v>#N/A</v>
      </c>
      <c r="AD146" s="323" t="e">
        <f t="shared" ca="1" si="84"/>
        <v>#N/A</v>
      </c>
      <c r="AE146" s="324">
        <f t="shared" ca="1" si="63"/>
        <v>75.084443762781589</v>
      </c>
      <c r="AG146" s="306">
        <f t="shared" ca="1" si="85"/>
        <v>62.75342089249655</v>
      </c>
      <c r="AH146" s="304">
        <f t="shared" ca="1" si="86"/>
        <v>72.350766791464807</v>
      </c>
    </row>
    <row r="147" spans="1:34" x14ac:dyDescent="0.2">
      <c r="A147" s="347">
        <f t="shared" ca="1" si="64"/>
        <v>0.01</v>
      </c>
      <c r="B147" s="304">
        <f t="shared" ca="1" si="65"/>
        <v>1.430000000000001</v>
      </c>
      <c r="D147" s="306">
        <f t="shared" ca="1" si="66"/>
        <v>14.952178953639605</v>
      </c>
      <c r="E147" s="307">
        <f t="shared" ca="1" si="67"/>
        <v>60.759888967296348</v>
      </c>
      <c r="F147" s="304">
        <f t="shared" ca="1" si="68"/>
        <v>62.572611922308653</v>
      </c>
      <c r="G147" s="306">
        <f t="shared" ca="1" si="69"/>
        <v>21.8256154410163</v>
      </c>
      <c r="H147" s="307">
        <f t="shared" ca="1" si="70"/>
        <v>102.91238851080742</v>
      </c>
      <c r="I147" s="304">
        <f t="shared" ca="1" si="71"/>
        <v>105.2013174745378</v>
      </c>
      <c r="J147" s="306">
        <f t="shared" ca="1" si="72"/>
        <v>15.189997728957566</v>
      </c>
      <c r="K147" s="307">
        <f t="shared" ca="1" si="73"/>
        <v>76.110529653441304</v>
      </c>
      <c r="L147" s="304">
        <f t="shared" ca="1" si="58"/>
        <v>77.611524628325029</v>
      </c>
      <c r="M147" s="306">
        <f t="shared" ca="1" si="74"/>
        <v>1.3618132302776389</v>
      </c>
      <c r="N147" s="304">
        <f t="shared" ca="1" si="75"/>
        <v>78.026150579986009</v>
      </c>
      <c r="P147" s="310">
        <f t="shared" ca="1" si="76"/>
        <v>4</v>
      </c>
      <c r="Q147" s="304">
        <f t="shared" ca="1" si="77"/>
        <v>670.99999999999977</v>
      </c>
      <c r="R147" s="306">
        <f t="shared" ca="1" si="78"/>
        <v>0.33674363695545489</v>
      </c>
      <c r="S147" s="307">
        <f t="shared" ca="1" si="79"/>
        <v>8.7069657330800592</v>
      </c>
      <c r="T147" s="304">
        <f t="shared" ca="1" si="59"/>
        <v>85.415333841515391</v>
      </c>
      <c r="U147" s="311">
        <f t="shared" ca="1" si="60"/>
        <v>0</v>
      </c>
      <c r="V147" s="306">
        <f t="shared" ca="1" si="61"/>
        <v>1.2157118065834764</v>
      </c>
      <c r="W147" s="304">
        <f t="shared" ca="1" si="62"/>
        <v>43.420138702372988</v>
      </c>
      <c r="Y147" s="314" t="str">
        <f t="shared" ca="1" si="80"/>
        <v/>
      </c>
      <c r="Z147" s="315" t="str">
        <f t="shared" ca="1" si="81"/>
        <v/>
      </c>
      <c r="AA147" s="316" t="str">
        <f t="shared" ca="1" si="82"/>
        <v/>
      </c>
      <c r="AC147" s="310" t="e">
        <f t="shared" ca="1" si="83"/>
        <v>#N/A</v>
      </c>
      <c r="AD147" s="323" t="e">
        <f t="shared" ca="1" si="84"/>
        <v>#N/A</v>
      </c>
      <c r="AE147" s="324">
        <f t="shared" ca="1" si="63"/>
        <v>76.110529653441304</v>
      </c>
      <c r="AG147" s="306">
        <f t="shared" ca="1" si="85"/>
        <v>62.539564538354</v>
      </c>
      <c r="AH147" s="304">
        <f t="shared" ca="1" si="86"/>
        <v>72.136515609767287</v>
      </c>
    </row>
    <row r="148" spans="1:34" x14ac:dyDescent="0.2">
      <c r="A148" s="347">
        <f t="shared" ca="1" si="64"/>
        <v>0.01</v>
      </c>
      <c r="B148" s="304">
        <f t="shared" ca="1" si="65"/>
        <v>1.4400000000000011</v>
      </c>
      <c r="D148" s="306">
        <f t="shared" ca="1" si="66"/>
        <v>14.921292453159417</v>
      </c>
      <c r="E148" s="307">
        <f t="shared" ca="1" si="67"/>
        <v>60.547046754206747</v>
      </c>
      <c r="F148" s="304">
        <f t="shared" ca="1" si="68"/>
        <v>62.358558667826905</v>
      </c>
      <c r="G148" s="306">
        <f t="shared" ca="1" si="69"/>
        <v>21.974828365547893</v>
      </c>
      <c r="H148" s="307">
        <f t="shared" ca="1" si="70"/>
        <v>103.51785897834948</v>
      </c>
      <c r="I148" s="304">
        <f t="shared" ca="1" si="71"/>
        <v>105.82457280403611</v>
      </c>
      <c r="J148" s="306">
        <f t="shared" ca="1" si="72"/>
        <v>15.408999947990388</v>
      </c>
      <c r="K148" s="307">
        <f t="shared" ca="1" si="73"/>
        <v>77.142680890887092</v>
      </c>
      <c r="L148" s="304">
        <f t="shared" ca="1" si="58"/>
        <v>78.666578001273223</v>
      </c>
      <c r="M148" s="306">
        <f t="shared" ca="1" si="74"/>
        <v>1.3616209087915248</v>
      </c>
      <c r="N148" s="304">
        <f t="shared" ca="1" si="75"/>
        <v>78.015131370521985</v>
      </c>
      <c r="P148" s="310">
        <f t="shared" ca="1" si="76"/>
        <v>4</v>
      </c>
      <c r="Q148" s="304">
        <f t="shared" ca="1" si="77"/>
        <v>669.39999999999986</v>
      </c>
      <c r="R148" s="306">
        <f t="shared" ca="1" si="78"/>
        <v>0.33594067150220797</v>
      </c>
      <c r="S148" s="307">
        <f t="shared" ca="1" si="79"/>
        <v>8.7036063263650369</v>
      </c>
      <c r="T148" s="304">
        <f t="shared" ca="1" si="59"/>
        <v>85.38237806164102</v>
      </c>
      <c r="U148" s="311">
        <f t="shared" ca="1" si="60"/>
        <v>0</v>
      </c>
      <c r="V148" s="306">
        <f t="shared" ca="1" si="61"/>
        <v>1.2155863313726132</v>
      </c>
      <c r="W148" s="304">
        <f t="shared" ca="1" si="62"/>
        <v>43.931605052555447</v>
      </c>
      <c r="Y148" s="314" t="str">
        <f t="shared" ca="1" si="80"/>
        <v/>
      </c>
      <c r="Z148" s="315" t="str">
        <f t="shared" ca="1" si="81"/>
        <v/>
      </c>
      <c r="AA148" s="316" t="str">
        <f t="shared" ca="1" si="82"/>
        <v/>
      </c>
      <c r="AC148" s="310" t="e">
        <f t="shared" ca="1" si="83"/>
        <v>#N/A</v>
      </c>
      <c r="AD148" s="323" t="e">
        <f t="shared" ca="1" si="84"/>
        <v>#N/A</v>
      </c>
      <c r="AE148" s="324">
        <f t="shared" ca="1" si="63"/>
        <v>77.142680890887092</v>
      </c>
      <c r="AG148" s="306">
        <f t="shared" ca="1" si="85"/>
        <v>62.325337240224968</v>
      </c>
      <c r="AH148" s="304">
        <f t="shared" ca="1" si="86"/>
        <v>71.921895111616365</v>
      </c>
    </row>
    <row r="149" spans="1:34" x14ac:dyDescent="0.2">
      <c r="A149" s="347">
        <f t="shared" ca="1" si="64"/>
        <v>0.01</v>
      </c>
      <c r="B149" s="304">
        <f t="shared" ca="1" si="65"/>
        <v>1.4500000000000011</v>
      </c>
      <c r="D149" s="306">
        <f t="shared" ca="1" si="66"/>
        <v>14.89018087980792</v>
      </c>
      <c r="E149" s="307">
        <f t="shared" ca="1" si="67"/>
        <v>60.333876386068894</v>
      </c>
      <c r="F149" s="304">
        <f t="shared" ca="1" si="68"/>
        <v>62.144139920050698</v>
      </c>
      <c r="G149" s="306">
        <f t="shared" ca="1" si="69"/>
        <v>22.123730174345972</v>
      </c>
      <c r="H149" s="307">
        <f t="shared" ca="1" si="70"/>
        <v>104.12119774221017</v>
      </c>
      <c r="I149" s="304">
        <f t="shared" ca="1" si="71"/>
        <v>106.44568218626671</v>
      </c>
      <c r="J149" s="306">
        <f t="shared" ca="1" si="72"/>
        <v>15.629492740689857</v>
      </c>
      <c r="K149" s="307">
        <f t="shared" ca="1" si="73"/>
        <v>78.180876174489896</v>
      </c>
      <c r="L149" s="304">
        <f t="shared" ca="1" si="58"/>
        <v>79.72785236504366</v>
      </c>
      <c r="M149" s="306">
        <f t="shared" ca="1" si="74"/>
        <v>1.3614295361162243</v>
      </c>
      <c r="N149" s="304">
        <f t="shared" ca="1" si="75"/>
        <v>78.004166523913142</v>
      </c>
      <c r="P149" s="310">
        <f t="shared" ca="1" si="76"/>
        <v>4</v>
      </c>
      <c r="Q149" s="304">
        <f t="shared" ca="1" si="77"/>
        <v>667.79999999999984</v>
      </c>
      <c r="R149" s="306">
        <f t="shared" ca="1" si="78"/>
        <v>0.33513770604896098</v>
      </c>
      <c r="S149" s="307">
        <f t="shared" ca="1" si="79"/>
        <v>8.7002549493045471</v>
      </c>
      <c r="T149" s="304">
        <f t="shared" ca="1" si="59"/>
        <v>85.34950105267761</v>
      </c>
      <c r="U149" s="311">
        <f t="shared" ca="1" si="60"/>
        <v>0</v>
      </c>
      <c r="V149" s="306">
        <f t="shared" ca="1" si="61"/>
        <v>1.2154601344211022</v>
      </c>
      <c r="W149" s="304">
        <f t="shared" ca="1" si="62"/>
        <v>44.44419382845377</v>
      </c>
      <c r="Y149" s="314" t="str">
        <f t="shared" ca="1" si="80"/>
        <v/>
      </c>
      <c r="Z149" s="315" t="str">
        <f t="shared" ca="1" si="81"/>
        <v/>
      </c>
      <c r="AA149" s="316" t="str">
        <f t="shared" ca="1" si="82"/>
        <v/>
      </c>
      <c r="AC149" s="310" t="e">
        <f t="shared" ca="1" si="83"/>
        <v>#N/A</v>
      </c>
      <c r="AD149" s="323" t="e">
        <f t="shared" ca="1" si="84"/>
        <v>#N/A</v>
      </c>
      <c r="AE149" s="324">
        <f t="shared" ca="1" si="63"/>
        <v>78.180876174489896</v>
      </c>
      <c r="AG149" s="306">
        <f t="shared" ca="1" si="85"/>
        <v>62.110743302384556</v>
      </c>
      <c r="AH149" s="304">
        <f t="shared" ca="1" si="86"/>
        <v>71.706909577093839</v>
      </c>
    </row>
    <row r="150" spans="1:34" x14ac:dyDescent="0.2">
      <c r="A150" s="347">
        <f t="shared" ca="1" si="64"/>
        <v>0.01</v>
      </c>
      <c r="B150" s="304">
        <f t="shared" ca="1" si="65"/>
        <v>1.4600000000000011</v>
      </c>
      <c r="D150" s="306">
        <f t="shared" ca="1" si="66"/>
        <v>14.858846534448746</v>
      </c>
      <c r="E150" s="307">
        <f t="shared" ca="1" si="67"/>
        <v>60.120381813663911</v>
      </c>
      <c r="F150" s="304">
        <f t="shared" ca="1" si="68"/>
        <v>61.929359997944673</v>
      </c>
      <c r="G150" s="306">
        <f t="shared" ca="1" si="69"/>
        <v>22.272318639690461</v>
      </c>
      <c r="H150" s="307">
        <f t="shared" ca="1" si="70"/>
        <v>104.72240156034681</v>
      </c>
      <c r="I150" s="304">
        <f t="shared" ca="1" si="71"/>
        <v>107.06464199797443</v>
      </c>
      <c r="J150" s="306">
        <f t="shared" ca="1" si="72"/>
        <v>15.85147298476004</v>
      </c>
      <c r="K150" s="307">
        <f t="shared" ca="1" si="73"/>
        <v>79.225094171002681</v>
      </c>
      <c r="L150" s="304">
        <f t="shared" ca="1" si="58"/>
        <v>80.795326239769707</v>
      </c>
      <c r="M150" s="306">
        <f t="shared" ca="1" si="74"/>
        <v>1.3612390982773679</v>
      </c>
      <c r="N150" s="304">
        <f t="shared" ca="1" si="75"/>
        <v>77.99325523948707</v>
      </c>
      <c r="P150" s="310">
        <f t="shared" ca="1" si="76"/>
        <v>4</v>
      </c>
      <c r="Q150" s="304">
        <f t="shared" ca="1" si="77"/>
        <v>666.19999999999982</v>
      </c>
      <c r="R150" s="306">
        <f t="shared" ca="1" si="78"/>
        <v>0.33433474059571394</v>
      </c>
      <c r="S150" s="307">
        <f t="shared" ca="1" si="79"/>
        <v>8.6969116018985897</v>
      </c>
      <c r="T150" s="304">
        <f t="shared" ca="1" si="59"/>
        <v>85.316702814625174</v>
      </c>
      <c r="U150" s="311">
        <f t="shared" ca="1" si="60"/>
        <v>0</v>
      </c>
      <c r="V150" s="306">
        <f t="shared" ca="1" si="61"/>
        <v>1.2153332185475969</v>
      </c>
      <c r="W150" s="304">
        <f t="shared" ca="1" si="62"/>
        <v>44.957869413687412</v>
      </c>
      <c r="Y150" s="314" t="str">
        <f t="shared" ca="1" si="80"/>
        <v/>
      </c>
      <c r="Z150" s="315" t="str">
        <f t="shared" ca="1" si="81"/>
        <v/>
      </c>
      <c r="AA150" s="316" t="str">
        <f t="shared" ca="1" si="82"/>
        <v/>
      </c>
      <c r="AC150" s="310" t="e">
        <f t="shared" ca="1" si="83"/>
        <v>#N/A</v>
      </c>
      <c r="AD150" s="323" t="e">
        <f t="shared" ca="1" si="84"/>
        <v>#N/A</v>
      </c>
      <c r="AE150" s="324">
        <f t="shared" ca="1" si="63"/>
        <v>79.225094171002681</v>
      </c>
      <c r="AG150" s="306">
        <f t="shared" ca="1" si="85"/>
        <v>61.895787027403443</v>
      </c>
      <c r="AH150" s="304">
        <f t="shared" ca="1" si="86"/>
        <v>71.491563285041664</v>
      </c>
    </row>
    <row r="151" spans="1:34" x14ac:dyDescent="0.2">
      <c r="A151" s="347">
        <f t="shared" ca="1" si="64"/>
        <v>0.01</v>
      </c>
      <c r="B151" s="304">
        <f t="shared" ca="1" si="65"/>
        <v>1.4700000000000011</v>
      </c>
      <c r="D151" s="306">
        <f t="shared" ca="1" si="66"/>
        <v>14.827291690653407</v>
      </c>
      <c r="E151" s="307">
        <f t="shared" ca="1" si="67"/>
        <v>59.906566990646283</v>
      </c>
      <c r="F151" s="304">
        <f t="shared" ca="1" si="68"/>
        <v>61.714223218675535</v>
      </c>
      <c r="G151" s="306">
        <f t="shared" ca="1" si="69"/>
        <v>22.420591556596996</v>
      </c>
      <c r="H151" s="307">
        <f t="shared" ca="1" si="70"/>
        <v>105.32146723025328</v>
      </c>
      <c r="I151" s="304">
        <f t="shared" ca="1" si="71"/>
        <v>107.68144865890811</v>
      </c>
      <c r="J151" s="306">
        <f t="shared" ca="1" si="72"/>
        <v>16.074937535741476</v>
      </c>
      <c r="K151" s="307">
        <f t="shared" ca="1" si="73"/>
        <v>80.275313514955684</v>
      </c>
      <c r="L151" s="304">
        <f t="shared" ca="1" si="58"/>
        <v>81.868978109552685</v>
      </c>
      <c r="M151" s="306">
        <f t="shared" ca="1" si="74"/>
        <v>1.3610495815786958</v>
      </c>
      <c r="N151" s="304">
        <f t="shared" ca="1" si="75"/>
        <v>77.982396732505904</v>
      </c>
      <c r="P151" s="310">
        <f t="shared" ca="1" si="76"/>
        <v>4</v>
      </c>
      <c r="Q151" s="304">
        <f t="shared" ca="1" si="77"/>
        <v>664.5999999999998</v>
      </c>
      <c r="R151" s="306">
        <f t="shared" ca="1" si="78"/>
        <v>0.33353177514246696</v>
      </c>
      <c r="S151" s="307">
        <f t="shared" ca="1" si="79"/>
        <v>8.6935762841471647</v>
      </c>
      <c r="T151" s="304">
        <f t="shared" ca="1" si="59"/>
        <v>85.283983347483684</v>
      </c>
      <c r="U151" s="311">
        <f t="shared" ca="1" si="60"/>
        <v>0</v>
      </c>
      <c r="V151" s="306">
        <f t="shared" ca="1" si="61"/>
        <v>1.2152055865748381</v>
      </c>
      <c r="W151" s="304">
        <f t="shared" ca="1" si="62"/>
        <v>45.472596281393116</v>
      </c>
      <c r="Y151" s="314" t="str">
        <f t="shared" ca="1" si="80"/>
        <v/>
      </c>
      <c r="Z151" s="315" t="str">
        <f t="shared" ca="1" si="81"/>
        <v/>
      </c>
      <c r="AA151" s="316" t="str">
        <f t="shared" ca="1" si="82"/>
        <v/>
      </c>
      <c r="AC151" s="310" t="e">
        <f t="shared" ca="1" si="83"/>
        <v>#N/A</v>
      </c>
      <c r="AD151" s="323" t="e">
        <f t="shared" ca="1" si="84"/>
        <v>#N/A</v>
      </c>
      <c r="AE151" s="324">
        <f t="shared" ca="1" si="63"/>
        <v>80.275313514955684</v>
      </c>
      <c r="AG151" s="306">
        <f t="shared" ca="1" si="85"/>
        <v>61.680472715904493</v>
      </c>
      <c r="AH151" s="304">
        <f t="shared" ca="1" si="86"/>
        <v>71.275860512806091</v>
      </c>
    </row>
    <row r="152" spans="1:34" x14ac:dyDescent="0.2">
      <c r="A152" s="347">
        <f t="shared" ca="1" si="64"/>
        <v>0.01</v>
      </c>
      <c r="B152" s="304">
        <f t="shared" ca="1" si="65"/>
        <v>1.4800000000000011</v>
      </c>
      <c r="D152" s="306">
        <f t="shared" ca="1" si="66"/>
        <v>14.795518595409352</v>
      </c>
      <c r="E152" s="307">
        <f t="shared" ca="1" si="67"/>
        <v>59.692435873173991</v>
      </c>
      <c r="F152" s="304">
        <f t="shared" ca="1" si="68"/>
        <v>61.498733897374613</v>
      </c>
      <c r="G152" s="306">
        <f t="shared" ca="1" si="69"/>
        <v>22.568546742551089</v>
      </c>
      <c r="H152" s="307">
        <f t="shared" ca="1" si="70"/>
        <v>105.91839158898502</v>
      </c>
      <c r="I152" s="304">
        <f t="shared" ca="1" si="71"/>
        <v>108.29609863179876</v>
      </c>
      <c r="J152" s="306">
        <f t="shared" ca="1" si="72"/>
        <v>16.299883227237217</v>
      </c>
      <c r="K152" s="307">
        <f t="shared" ca="1" si="73"/>
        <v>81.331512809051873</v>
      </c>
      <c r="L152" s="304">
        <f t="shared" ca="1" si="58"/>
        <v>82.948786422891914</v>
      </c>
      <c r="M152" s="306">
        <f t="shared" ca="1" si="74"/>
        <v>1.3608609725945253</v>
      </c>
      <c r="N152" s="304">
        <f t="shared" ca="1" si="75"/>
        <v>77.971590233734688</v>
      </c>
      <c r="P152" s="310">
        <f t="shared" ca="1" si="76"/>
        <v>4</v>
      </c>
      <c r="Q152" s="304">
        <f t="shared" ca="1" si="77"/>
        <v>662.99999999999977</v>
      </c>
      <c r="R152" s="306">
        <f t="shared" ca="1" si="78"/>
        <v>0.33272880968921997</v>
      </c>
      <c r="S152" s="307">
        <f t="shared" ca="1" si="79"/>
        <v>8.690248996050272</v>
      </c>
      <c r="T152" s="304">
        <f t="shared" ca="1" si="59"/>
        <v>85.251342651253168</v>
      </c>
      <c r="U152" s="311">
        <f t="shared" ca="1" si="60"/>
        <v>0</v>
      </c>
      <c r="V152" s="306">
        <f t="shared" ca="1" si="61"/>
        <v>1.2150772413295865</v>
      </c>
      <c r="W152" s="304">
        <f t="shared" ca="1" si="62"/>
        <v>45.988338996052015</v>
      </c>
      <c r="Y152" s="314" t="str">
        <f t="shared" ca="1" si="80"/>
        <v/>
      </c>
      <c r="Z152" s="315" t="str">
        <f t="shared" ca="1" si="81"/>
        <v/>
      </c>
      <c r="AA152" s="316" t="str">
        <f t="shared" ca="1" si="82"/>
        <v/>
      </c>
      <c r="AC152" s="310" t="e">
        <f t="shared" ca="1" si="83"/>
        <v>#N/A</v>
      </c>
      <c r="AD152" s="323" t="e">
        <f t="shared" ca="1" si="84"/>
        <v>#N/A</v>
      </c>
      <c r="AE152" s="324">
        <f t="shared" ca="1" si="63"/>
        <v>81.331512809051873</v>
      </c>
      <c r="AG152" s="306">
        <f t="shared" ca="1" si="85"/>
        <v>61.464804666320425</v>
      </c>
      <c r="AH152" s="304">
        <f t="shared" ca="1" si="86"/>
        <v>71.05980553598333</v>
      </c>
    </row>
    <row r="153" spans="1:34" x14ac:dyDescent="0.2">
      <c r="A153" s="347">
        <f t="shared" ca="1" si="64"/>
        <v>0.01</v>
      </c>
      <c r="B153" s="304">
        <f t="shared" ca="1" si="65"/>
        <v>1.4900000000000011</v>
      </c>
      <c r="D153" s="306">
        <f t="shared" ca="1" si="66"/>
        <v>14.763529469801915</v>
      </c>
      <c r="E153" s="307">
        <f t="shared" ca="1" si="67"/>
        <v>59.477992419543824</v>
      </c>
      <c r="F153" s="304">
        <f t="shared" ca="1" si="68"/>
        <v>61.282896346901083</v>
      </c>
      <c r="G153" s="306">
        <f t="shared" ca="1" si="69"/>
        <v>22.716182037249109</v>
      </c>
      <c r="H153" s="307">
        <f t="shared" ca="1" si="70"/>
        <v>106.51317151318045</v>
      </c>
      <c r="I153" s="304">
        <f t="shared" ca="1" si="71"/>
        <v>108.90858842233534</v>
      </c>
      <c r="J153" s="306">
        <f t="shared" ca="1" si="72"/>
        <v>16.526306871136217</v>
      </c>
      <c r="K153" s="307">
        <f t="shared" ca="1" si="73"/>
        <v>82.393670624562702</v>
      </c>
      <c r="L153" s="304">
        <f t="shared" ca="1" si="58"/>
        <v>84.034729593114591</v>
      </c>
      <c r="M153" s="306">
        <f t="shared" ca="1" si="74"/>
        <v>1.3606732581624685</v>
      </c>
      <c r="N153" s="304">
        <f t="shared" ca="1" si="75"/>
        <v>77.960834989024136</v>
      </c>
      <c r="P153" s="310">
        <f t="shared" ca="1" si="76"/>
        <v>4</v>
      </c>
      <c r="Q153" s="304">
        <f t="shared" ca="1" si="77"/>
        <v>661.39999999999986</v>
      </c>
      <c r="R153" s="306">
        <f t="shared" ca="1" si="78"/>
        <v>0.33192584423597304</v>
      </c>
      <c r="S153" s="307">
        <f t="shared" ca="1" si="79"/>
        <v>8.6869297376079118</v>
      </c>
      <c r="T153" s="304">
        <f t="shared" ca="1" si="59"/>
        <v>85.218780725933613</v>
      </c>
      <c r="U153" s="311">
        <f t="shared" ca="1" si="60"/>
        <v>0</v>
      </c>
      <c r="V153" s="306">
        <f t="shared" ca="1" si="61"/>
        <v>1.2149481856425586</v>
      </c>
      <c r="W153" s="304">
        <f t="shared" ca="1" si="62"/>
        <v>46.505062215301024</v>
      </c>
      <c r="Y153" s="314" t="str">
        <f t="shared" ca="1" si="80"/>
        <v/>
      </c>
      <c r="Z153" s="315" t="str">
        <f t="shared" ca="1" si="81"/>
        <v/>
      </c>
      <c r="AA153" s="316" t="str">
        <f t="shared" ca="1" si="82"/>
        <v/>
      </c>
      <c r="AC153" s="310" t="e">
        <f t="shared" ca="1" si="83"/>
        <v>#N/A</v>
      </c>
      <c r="AD153" s="323" t="e">
        <f t="shared" ca="1" si="84"/>
        <v>#N/A</v>
      </c>
      <c r="AE153" s="324">
        <f t="shared" ca="1" si="63"/>
        <v>82.393670624562702</v>
      </c>
      <c r="AG153" s="306">
        <f t="shared" ca="1" si="85"/>
        <v>61.248787174652151</v>
      </c>
      <c r="AH153" s="304">
        <f t="shared" ca="1" si="86"/>
        <v>70.843402628166245</v>
      </c>
    </row>
    <row r="154" spans="1:34" x14ac:dyDescent="0.2">
      <c r="A154" s="347">
        <f t="shared" ca="1" si="64"/>
        <v>0.01</v>
      </c>
      <c r="B154" s="304">
        <f t="shared" ca="1" si="65"/>
        <v>1.5000000000000011</v>
      </c>
      <c r="D154" s="306">
        <f t="shared" ca="1" si="66"/>
        <v>14.731326509671685</v>
      </c>
      <c r="E154" s="307">
        <f t="shared" ca="1" si="67"/>
        <v>59.263240589831796</v>
      </c>
      <c r="F154" s="304">
        <f t="shared" ca="1" si="68"/>
        <v>61.066714877606138</v>
      </c>
      <c r="G154" s="306">
        <f t="shared" ca="1" si="69"/>
        <v>22.863495302345825</v>
      </c>
      <c r="H154" s="307">
        <f t="shared" ca="1" si="70"/>
        <v>107.10580391907877</v>
      </c>
      <c r="I154" s="304">
        <f t="shared" ca="1" si="71"/>
        <v>109.51891457913806</v>
      </c>
      <c r="J154" s="306">
        <f t="shared" ca="1" si="72"/>
        <v>16.754205257834194</v>
      </c>
      <c r="K154" s="307">
        <f t="shared" ca="1" si="73"/>
        <v>83.461765501724003</v>
      </c>
      <c r="L154" s="304">
        <f t="shared" ca="1" si="58"/>
        <v>85.126785998805374</v>
      </c>
      <c r="M154" s="306">
        <f t="shared" ca="1" si="74"/>
        <v>1.3604864253763964</v>
      </c>
      <c r="N154" s="304">
        <f t="shared" ca="1" si="75"/>
        <v>77.950130258907535</v>
      </c>
      <c r="P154" s="310">
        <f t="shared" ca="1" si="76"/>
        <v>4</v>
      </c>
      <c r="Q154" s="304">
        <f t="shared" ca="1" si="77"/>
        <v>659.79999999999984</v>
      </c>
      <c r="R154" s="306">
        <f t="shared" ca="1" si="78"/>
        <v>0.331122878782726</v>
      </c>
      <c r="S154" s="307">
        <f t="shared" ca="1" si="79"/>
        <v>8.6836185088200839</v>
      </c>
      <c r="T154" s="304">
        <f t="shared" ca="1" si="59"/>
        <v>85.186297571525031</v>
      </c>
      <c r="U154" s="311">
        <f t="shared" ca="1" si="60"/>
        <v>0</v>
      </c>
      <c r="V154" s="306">
        <f t="shared" ca="1" si="61"/>
        <v>1.2148184223483587</v>
      </c>
      <c r="W154" s="304">
        <f t="shared" ca="1" si="62"/>
        <v>47.022730691727638</v>
      </c>
      <c r="Y154" s="314" t="str">
        <f t="shared" ca="1" si="80"/>
        <v/>
      </c>
      <c r="Z154" s="315" t="str">
        <f t="shared" ca="1" si="81"/>
        <v/>
      </c>
      <c r="AA154" s="316" t="str">
        <f t="shared" ca="1" si="82"/>
        <v/>
      </c>
      <c r="AC154" s="310" t="e">
        <f t="shared" ca="1" si="83"/>
        <v>#N/A</v>
      </c>
      <c r="AD154" s="323" t="e">
        <f t="shared" ca="1" si="84"/>
        <v>#N/A</v>
      </c>
      <c r="AE154" s="324">
        <f t="shared" ca="1" si="63"/>
        <v>83.461765501724003</v>
      </c>
      <c r="AG154" s="306">
        <f t="shared" ca="1" si="85"/>
        <v>61.03242453422807</v>
      </c>
      <c r="AH154" s="304">
        <f t="shared" ca="1" si="86"/>
        <v>70.626656060692426</v>
      </c>
    </row>
    <row r="155" spans="1:34" x14ac:dyDescent="0.2">
      <c r="A155" s="347">
        <f t="shared" ca="1" si="64"/>
        <v>0.01</v>
      </c>
      <c r="B155" s="304">
        <f t="shared" ca="1" si="65"/>
        <v>1.5100000000000011</v>
      </c>
      <c r="D155" s="306">
        <f t="shared" ca="1" si="66"/>
        <v>14.700595992477876</v>
      </c>
      <c r="E155" s="307">
        <f t="shared" ca="1" si="67"/>
        <v>59.056073670825938</v>
      </c>
      <c r="F155" s="304">
        <f t="shared" ca="1" si="68"/>
        <v>60.858256300588152</v>
      </c>
      <c r="G155" s="306">
        <f t="shared" ca="1" si="69"/>
        <v>23.010501262270605</v>
      </c>
      <c r="H155" s="307">
        <f t="shared" ca="1" si="70"/>
        <v>107.69636465578702</v>
      </c>
      <c r="I155" s="304">
        <f t="shared" ca="1" si="71"/>
        <v>110.12715436445822</v>
      </c>
      <c r="J155" s="306">
        <f t="shared" ca="1" si="72"/>
        <v>16.983575240657277</v>
      </c>
      <c r="K155" s="307">
        <f t="shared" ca="1" si="73"/>
        <v>84.535776344598332</v>
      </c>
      <c r="L155" s="304">
        <f t="shared" ca="1" si="58"/>
        <v>86.224934387559955</v>
      </c>
      <c r="M155" s="306">
        <f t="shared" ca="1" si="74"/>
        <v>1.3603004617158585</v>
      </c>
      <c r="N155" s="304">
        <f t="shared" ca="1" si="75"/>
        <v>77.939475326015909</v>
      </c>
      <c r="P155" s="310">
        <f t="shared" ca="1" si="76"/>
        <v>5</v>
      </c>
      <c r="Q155" s="304">
        <f t="shared" ca="1" si="77"/>
        <v>658.26999999999987</v>
      </c>
      <c r="R155" s="306">
        <f t="shared" ca="1" si="78"/>
        <v>0.33035504306805863</v>
      </c>
      <c r="S155" s="307">
        <f t="shared" ca="1" si="79"/>
        <v>8.6803149583894026</v>
      </c>
      <c r="T155" s="304">
        <f t="shared" ca="1" si="59"/>
        <v>85.153889741800043</v>
      </c>
      <c r="U155" s="311">
        <f t="shared" ca="1" si="60"/>
        <v>0</v>
      </c>
      <c r="V155" s="306">
        <f t="shared" ca="1" si="61"/>
        <v>1.2146879542374986</v>
      </c>
      <c r="W155" s="304">
        <f t="shared" ca="1" si="62"/>
        <v>47.541378923103018</v>
      </c>
      <c r="Y155" s="314" t="str">
        <f t="shared" ca="1" si="80"/>
        <v/>
      </c>
      <c r="Z155" s="315" t="str">
        <f t="shared" ca="1" si="81"/>
        <v/>
      </c>
      <c r="AA155" s="316" t="str">
        <f t="shared" ca="1" si="82"/>
        <v/>
      </c>
      <c r="AC155" s="310" t="e">
        <f t="shared" ca="1" si="83"/>
        <v>#N/A</v>
      </c>
      <c r="AD155" s="323" t="e">
        <f t="shared" ca="1" si="84"/>
        <v>#N/A</v>
      </c>
      <c r="AE155" s="324">
        <f t="shared" ca="1" si="63"/>
        <v>84.535776344598332</v>
      </c>
      <c r="AG155" s="306">
        <f t="shared" ca="1" si="85"/>
        <v>60.823788108494988</v>
      </c>
      <c r="AH155" s="304">
        <f t="shared" ca="1" si="86"/>
        <v>70.41763717542419</v>
      </c>
    </row>
    <row r="156" spans="1:34" x14ac:dyDescent="0.2">
      <c r="A156" s="347">
        <f t="shared" ca="1" si="64"/>
        <v>0.01</v>
      </c>
      <c r="B156" s="304">
        <f t="shared" ca="1" si="65"/>
        <v>1.5200000000000011</v>
      </c>
      <c r="D156" s="306">
        <f t="shared" ca="1" si="66"/>
        <v>14.671345289447993</v>
      </c>
      <c r="E156" s="307">
        <f t="shared" ca="1" si="67"/>
        <v>58.856498581415067</v>
      </c>
      <c r="F156" s="304">
        <f t="shared" ca="1" si="68"/>
        <v>60.657528781399606</v>
      </c>
      <c r="G156" s="306">
        <f t="shared" ca="1" si="69"/>
        <v>23.157214715165086</v>
      </c>
      <c r="H156" s="307">
        <f t="shared" ca="1" si="70"/>
        <v>108.28492964160117</v>
      </c>
      <c r="I156" s="304">
        <f t="shared" ca="1" si="71"/>
        <v>110.73338512323541</v>
      </c>
      <c r="J156" s="306">
        <f t="shared" ca="1" si="72"/>
        <v>17.214413820544454</v>
      </c>
      <c r="K156" s="307">
        <f t="shared" ca="1" si="73"/>
        <v>85.615682816085268</v>
      </c>
      <c r="L156" s="304">
        <f t="shared" ca="1" si="58"/>
        <v>87.329154279939473</v>
      </c>
      <c r="M156" s="306">
        <f t="shared" ca="1" si="74"/>
        <v>1.3601153550342093</v>
      </c>
      <c r="N156" s="304">
        <f t="shared" ca="1" si="75"/>
        <v>77.928869494397745</v>
      </c>
      <c r="P156" s="310">
        <f t="shared" ca="1" si="76"/>
        <v>5</v>
      </c>
      <c r="Q156" s="304">
        <f t="shared" ca="1" si="77"/>
        <v>656.80999999999983</v>
      </c>
      <c r="R156" s="306">
        <f t="shared" ca="1" si="78"/>
        <v>0.3296223370919707</v>
      </c>
      <c r="S156" s="307">
        <f t="shared" ca="1" si="79"/>
        <v>8.6770187350184838</v>
      </c>
      <c r="T156" s="304">
        <f t="shared" ca="1" si="59"/>
        <v>85.121553790531337</v>
      </c>
      <c r="U156" s="311">
        <f t="shared" ca="1" si="60"/>
        <v>0</v>
      </c>
      <c r="V156" s="306">
        <f t="shared" ca="1" si="61"/>
        <v>1.2145567840084253</v>
      </c>
      <c r="W156" s="304">
        <f t="shared" ca="1" si="62"/>
        <v>48.061043039474569</v>
      </c>
      <c r="Y156" s="314" t="str">
        <f t="shared" ca="1" si="80"/>
        <v/>
      </c>
      <c r="Z156" s="315" t="str">
        <f t="shared" ca="1" si="81"/>
        <v/>
      </c>
      <c r="AA156" s="316" t="str">
        <f t="shared" ca="1" si="82"/>
        <v/>
      </c>
      <c r="AC156" s="310" t="e">
        <f t="shared" ca="1" si="83"/>
        <v>#N/A</v>
      </c>
      <c r="AD156" s="323" t="e">
        <f t="shared" ca="1" si="84"/>
        <v>#N/A</v>
      </c>
      <c r="AE156" s="324">
        <f t="shared" ca="1" si="63"/>
        <v>85.615682816085268</v>
      </c>
      <c r="AG156" s="306">
        <f t="shared" ca="1" si="85"/>
        <v>60.62288616660728</v>
      </c>
      <c r="AH156" s="304">
        <f t="shared" ca="1" si="86"/>
        <v>70.216354220606505</v>
      </c>
    </row>
    <row r="157" spans="1:34" x14ac:dyDescent="0.2">
      <c r="A157" s="347">
        <f t="shared" ca="1" si="64"/>
        <v>0.01</v>
      </c>
      <c r="B157" s="304">
        <f t="shared" ca="1" si="65"/>
        <v>1.5300000000000011</v>
      </c>
      <c r="D157" s="306">
        <f t="shared" ca="1" si="66"/>
        <v>14.641893339142149</v>
      </c>
      <c r="E157" s="307">
        <f t="shared" ca="1" si="67"/>
        <v>58.656627336254473</v>
      </c>
      <c r="F157" s="304">
        <f t="shared" ca="1" si="68"/>
        <v>60.456471705013108</v>
      </c>
      <c r="G157" s="306">
        <f t="shared" ca="1" si="69"/>
        <v>23.303633648556506</v>
      </c>
      <c r="H157" s="307">
        <f t="shared" ca="1" si="70"/>
        <v>108.87149591496372</v>
      </c>
      <c r="I157" s="304">
        <f t="shared" ca="1" si="71"/>
        <v>111.33760354879252</v>
      </c>
      <c r="J157" s="306">
        <f t="shared" ca="1" si="72"/>
        <v>17.446718062363061</v>
      </c>
      <c r="K157" s="307">
        <f t="shared" ca="1" si="73"/>
        <v>86.701464943868089</v>
      </c>
      <c r="L157" s="304">
        <f t="shared" ca="1" si="58"/>
        <v>88.439425566657619</v>
      </c>
      <c r="M157" s="306">
        <f t="shared" ca="1" si="74"/>
        <v>1.3599310934135873</v>
      </c>
      <c r="N157" s="304">
        <f t="shared" ca="1" si="75"/>
        <v>77.918312081209862</v>
      </c>
      <c r="P157" s="310">
        <f t="shared" ca="1" si="76"/>
        <v>5</v>
      </c>
      <c r="Q157" s="304">
        <f t="shared" ca="1" si="77"/>
        <v>655.3499999999998</v>
      </c>
      <c r="R157" s="306">
        <f t="shared" ca="1" si="78"/>
        <v>0.32888963111588282</v>
      </c>
      <c r="S157" s="307">
        <f t="shared" ca="1" si="79"/>
        <v>8.6737298387073256</v>
      </c>
      <c r="T157" s="304">
        <f t="shared" ca="1" si="59"/>
        <v>85.08928971771887</v>
      </c>
      <c r="U157" s="311">
        <f t="shared" ca="1" si="60"/>
        <v>0</v>
      </c>
      <c r="V157" s="306">
        <f t="shared" ca="1" si="61"/>
        <v>1.2144249143154142</v>
      </c>
      <c r="W157" s="304">
        <f t="shared" ca="1" si="62"/>
        <v>48.581690337196044</v>
      </c>
      <c r="Y157" s="314" t="str">
        <f t="shared" ca="1" si="80"/>
        <v/>
      </c>
      <c r="Z157" s="315" t="str">
        <f t="shared" ca="1" si="81"/>
        <v/>
      </c>
      <c r="AA157" s="316" t="str">
        <f t="shared" ca="1" si="82"/>
        <v/>
      </c>
      <c r="AC157" s="310" t="e">
        <f t="shared" ca="1" si="83"/>
        <v>#N/A</v>
      </c>
      <c r="AD157" s="323" t="e">
        <f t="shared" ca="1" si="84"/>
        <v>#N/A</v>
      </c>
      <c r="AE157" s="324">
        <f t="shared" ca="1" si="63"/>
        <v>86.701464943868089</v>
      </c>
      <c r="AG157" s="306">
        <f t="shared" ca="1" si="85"/>
        <v>60.421653547075323</v>
      </c>
      <c r="AH157" s="304">
        <f t="shared" ca="1" si="86"/>
        <v>70.014742014495511</v>
      </c>
    </row>
    <row r="158" spans="1:34" x14ac:dyDescent="0.2">
      <c r="A158" s="347">
        <f t="shared" ca="1" si="64"/>
        <v>0.01</v>
      </c>
      <c r="B158" s="304">
        <f t="shared" ca="1" si="65"/>
        <v>1.5400000000000011</v>
      </c>
      <c r="D158" s="306">
        <f t="shared" ca="1" si="66"/>
        <v>14.612242112134066</v>
      </c>
      <c r="E158" s="307">
        <f t="shared" ca="1" si="67"/>
        <v>58.456463565788454</v>
      </c>
      <c r="F158" s="304">
        <f t="shared" ca="1" si="68"/>
        <v>60.25508901463823</v>
      </c>
      <c r="G158" s="306">
        <f t="shared" ca="1" si="69"/>
        <v>23.449756069677846</v>
      </c>
      <c r="H158" s="307">
        <f t="shared" ca="1" si="70"/>
        <v>109.4560605506216</v>
      </c>
      <c r="I158" s="304">
        <f t="shared" ca="1" si="71"/>
        <v>111.93980637373255</v>
      </c>
      <c r="J158" s="306">
        <f t="shared" ca="1" si="72"/>
        <v>17.680485010954232</v>
      </c>
      <c r="K158" s="307">
        <f t="shared" ca="1" si="73"/>
        <v>87.793102726196011</v>
      </c>
      <c r="L158" s="304">
        <f t="shared" ca="1" si="58"/>
        <v>89.555728105548795</v>
      </c>
      <c r="M158" s="306">
        <f t="shared" ca="1" si="74"/>
        <v>1.3597476651590441</v>
      </c>
      <c r="N158" s="304">
        <f t="shared" ca="1" si="75"/>
        <v>77.907802416381088</v>
      </c>
      <c r="P158" s="310">
        <f t="shared" ca="1" si="76"/>
        <v>5</v>
      </c>
      <c r="Q158" s="304">
        <f t="shared" ca="1" si="77"/>
        <v>653.88999999999987</v>
      </c>
      <c r="R158" s="306">
        <f t="shared" ca="1" si="78"/>
        <v>0.328156925139795</v>
      </c>
      <c r="S158" s="307">
        <f t="shared" ca="1" si="79"/>
        <v>8.6704482694559282</v>
      </c>
      <c r="T158" s="304">
        <f t="shared" ca="1" si="59"/>
        <v>85.057097523362657</v>
      </c>
      <c r="U158" s="311">
        <f t="shared" ca="1" si="60"/>
        <v>0</v>
      </c>
      <c r="V158" s="306">
        <f t="shared" ca="1" si="61"/>
        <v>1.2142923478164467</v>
      </c>
      <c r="W158" s="304">
        <f t="shared" ca="1" si="62"/>
        <v>49.103288194067737</v>
      </c>
      <c r="Y158" s="314" t="str">
        <f t="shared" ca="1" si="80"/>
        <v/>
      </c>
      <c r="Z158" s="315" t="str">
        <f t="shared" ca="1" si="81"/>
        <v/>
      </c>
      <c r="AA158" s="316" t="str">
        <f t="shared" ca="1" si="82"/>
        <v/>
      </c>
      <c r="AC158" s="310" t="e">
        <f t="shared" ca="1" si="83"/>
        <v>#N/A</v>
      </c>
      <c r="AD158" s="323" t="e">
        <f t="shared" ca="1" si="84"/>
        <v>#N/A</v>
      </c>
      <c r="AE158" s="324">
        <f t="shared" ca="1" si="63"/>
        <v>87.793102726196011</v>
      </c>
      <c r="AG158" s="306">
        <f t="shared" ca="1" si="85"/>
        <v>60.220094178090108</v>
      </c>
      <c r="AH158" s="304">
        <f t="shared" ca="1" si="86"/>
        <v>69.812804465389775</v>
      </c>
    </row>
    <row r="159" spans="1:34" x14ac:dyDescent="0.2">
      <c r="A159" s="347">
        <f t="shared" ca="1" si="64"/>
        <v>0.01</v>
      </c>
      <c r="B159" s="304">
        <f t="shared" ca="1" si="65"/>
        <v>1.5500000000000012</v>
      </c>
      <c r="D159" s="306">
        <f t="shared" ca="1" si="66"/>
        <v>14.582393558264929</v>
      </c>
      <c r="E159" s="307">
        <f t="shared" ca="1" si="67"/>
        <v>58.256010901936335</v>
      </c>
      <c r="F159" s="304">
        <f t="shared" ca="1" si="68"/>
        <v>60.053384651447011</v>
      </c>
      <c r="G159" s="306">
        <f t="shared" ca="1" si="69"/>
        <v>23.595580005260494</v>
      </c>
      <c r="H159" s="307">
        <f t="shared" ca="1" si="70"/>
        <v>110.03862065964097</v>
      </c>
      <c r="I159" s="304">
        <f t="shared" ca="1" si="71"/>
        <v>112.53999036991702</v>
      </c>
      <c r="J159" s="306">
        <f t="shared" ca="1" si="72"/>
        <v>17.915711691328923</v>
      </c>
      <c r="K159" s="307">
        <f t="shared" ca="1" si="73"/>
        <v>88.890576132247318</v>
      </c>
      <c r="L159" s="304">
        <f t="shared" ca="1" si="58"/>
        <v>90.678041721960867</v>
      </c>
      <c r="M159" s="306">
        <f t="shared" ca="1" si="74"/>
        <v>1.359565058792862</v>
      </c>
      <c r="N159" s="304">
        <f t="shared" ca="1" si="75"/>
        <v>77.897339842286627</v>
      </c>
      <c r="P159" s="310">
        <f t="shared" ca="1" si="76"/>
        <v>5</v>
      </c>
      <c r="Q159" s="304">
        <f t="shared" ca="1" si="77"/>
        <v>652.42999999999984</v>
      </c>
      <c r="R159" s="306">
        <f t="shared" ca="1" si="78"/>
        <v>0.32742421916370706</v>
      </c>
      <c r="S159" s="307">
        <f t="shared" ca="1" si="79"/>
        <v>8.6671740272642914</v>
      </c>
      <c r="T159" s="304">
        <f t="shared" ca="1" si="59"/>
        <v>85.024977207462697</v>
      </c>
      <c r="U159" s="311">
        <f t="shared" ca="1" si="60"/>
        <v>0</v>
      </c>
      <c r="V159" s="306">
        <f t="shared" ca="1" si="61"/>
        <v>1.2141590871731489</v>
      </c>
      <c r="W159" s="304">
        <f t="shared" ca="1" si="62"/>
        <v>49.625804070937335</v>
      </c>
      <c r="Y159" s="314" t="str">
        <f t="shared" ca="1" si="80"/>
        <v/>
      </c>
      <c r="Z159" s="315" t="str">
        <f t="shared" ca="1" si="81"/>
        <v/>
      </c>
      <c r="AA159" s="316" t="str">
        <f t="shared" ca="1" si="82"/>
        <v/>
      </c>
      <c r="AC159" s="310" t="e">
        <f t="shared" ca="1" si="83"/>
        <v>#N/A</v>
      </c>
      <c r="AD159" s="323" t="e">
        <f t="shared" ca="1" si="84"/>
        <v>#N/A</v>
      </c>
      <c r="AE159" s="324">
        <f t="shared" ca="1" si="63"/>
        <v>88.890576132247318</v>
      </c>
      <c r="AG159" s="306">
        <f t="shared" ca="1" si="85"/>
        <v>60.018211985668529</v>
      </c>
      <c r="AH159" s="304">
        <f t="shared" ca="1" si="86"/>
        <v>69.610545479766515</v>
      </c>
    </row>
    <row r="160" spans="1:34" x14ac:dyDescent="0.2">
      <c r="A160" s="347">
        <f t="shared" ca="1" si="64"/>
        <v>0.01</v>
      </c>
      <c r="B160" s="304">
        <f t="shared" ca="1" si="65"/>
        <v>1.5600000000000012</v>
      </c>
      <c r="D160" s="306">
        <f t="shared" ca="1" si="66"/>
        <v>14.552349607137655</v>
      </c>
      <c r="E160" s="307">
        <f t="shared" ca="1" si="67"/>
        <v>58.055272977790366</v>
      </c>
      <c r="F160" s="304">
        <f t="shared" ca="1" si="68"/>
        <v>59.851362554365593</v>
      </c>
      <c r="G160" s="306">
        <f t="shared" ca="1" si="69"/>
        <v>23.741103501331871</v>
      </c>
      <c r="H160" s="307">
        <f t="shared" ca="1" si="70"/>
        <v>110.61917338941888</v>
      </c>
      <c r="I160" s="304">
        <f t="shared" ca="1" si="71"/>
        <v>113.13815234844199</v>
      </c>
      <c r="J160" s="306">
        <f t="shared" ca="1" si="72"/>
        <v>18.152395108861885</v>
      </c>
      <c r="K160" s="307">
        <f t="shared" ca="1" si="73"/>
        <v>89.99386510249262</v>
      </c>
      <c r="L160" s="304">
        <f t="shared" ca="1" si="58"/>
        <v>91.806346209147605</v>
      </c>
      <c r="M160" s="306">
        <f t="shared" ca="1" si="74"/>
        <v>1.359383263049051</v>
      </c>
      <c r="N160" s="304">
        <f t="shared" ca="1" si="75"/>
        <v>77.886923713432807</v>
      </c>
      <c r="P160" s="310">
        <f t="shared" ca="1" si="76"/>
        <v>5</v>
      </c>
      <c r="Q160" s="304">
        <f t="shared" ca="1" si="77"/>
        <v>650.9699999999998</v>
      </c>
      <c r="R160" s="306">
        <f t="shared" ca="1" si="78"/>
        <v>0.32669151318761919</v>
      </c>
      <c r="S160" s="307">
        <f t="shared" ca="1" si="79"/>
        <v>8.6639071121324154</v>
      </c>
      <c r="T160" s="304">
        <f t="shared" ca="1" si="59"/>
        <v>84.992928770019006</v>
      </c>
      <c r="U160" s="311">
        <f t="shared" ca="1" si="60"/>
        <v>0</v>
      </c>
      <c r="V160" s="306">
        <f t="shared" ca="1" si="61"/>
        <v>1.2140251350507327</v>
      </c>
      <c r="W160" s="304">
        <f t="shared" ca="1" si="62"/>
        <v>50.149205513286752</v>
      </c>
      <c r="Y160" s="314" t="str">
        <f t="shared" ca="1" si="80"/>
        <v/>
      </c>
      <c r="Z160" s="315" t="str">
        <f t="shared" ca="1" si="81"/>
        <v/>
      </c>
      <c r="AA160" s="316" t="str">
        <f t="shared" ca="1" si="82"/>
        <v/>
      </c>
      <c r="AC160" s="310" t="e">
        <f t="shared" ca="1" si="83"/>
        <v>#N/A</v>
      </c>
      <c r="AD160" s="323" t="e">
        <f t="shared" ca="1" si="84"/>
        <v>#N/A</v>
      </c>
      <c r="AE160" s="324">
        <f t="shared" ca="1" si="63"/>
        <v>89.99386510249262</v>
      </c>
      <c r="AG160" s="306">
        <f t="shared" ca="1" si="85"/>
        <v>59.816010893441138</v>
      </c>
      <c r="AH160" s="304">
        <f t="shared" ca="1" si="86"/>
        <v>69.407968962060565</v>
      </c>
    </row>
    <row r="161" spans="1:34" x14ac:dyDescent="0.2">
      <c r="A161" s="347">
        <f t="shared" ca="1" si="64"/>
        <v>0.01</v>
      </c>
      <c r="B161" s="304">
        <f t="shared" ca="1" si="65"/>
        <v>1.5700000000000012</v>
      </c>
      <c r="D161" s="306">
        <f t="shared" ca="1" si="66"/>
        <v>14.522112168593946</v>
      </c>
      <c r="E161" s="307">
        <f t="shared" ca="1" si="67"/>
        <v>57.854253427317076</v>
      </c>
      <c r="F161" s="304">
        <f t="shared" ca="1" si="68"/>
        <v>59.649026659866415</v>
      </c>
      <c r="G161" s="306">
        <f t="shared" ca="1" si="69"/>
        <v>23.88632462301781</v>
      </c>
      <c r="H161" s="307">
        <f t="shared" ca="1" si="70"/>
        <v>111.19771592369204</v>
      </c>
      <c r="I161" s="304">
        <f t="shared" ca="1" si="71"/>
        <v>113.73428915961229</v>
      </c>
      <c r="J161" s="306">
        <f t="shared" ca="1" si="72"/>
        <v>18.390532249483634</v>
      </c>
      <c r="K161" s="307">
        <f t="shared" ca="1" si="73"/>
        <v>91.102949549058181</v>
      </c>
      <c r="L161" s="304">
        <f t="shared" ca="1" si="58"/>
        <v>92.94062132866091</v>
      </c>
      <c r="M161" s="306">
        <f t="shared" ca="1" si="74"/>
        <v>1.3592022668680193</v>
      </c>
      <c r="N161" s="304">
        <f t="shared" ca="1" si="75"/>
        <v>77.876553396151706</v>
      </c>
      <c r="P161" s="310">
        <f t="shared" ca="1" si="76"/>
        <v>5</v>
      </c>
      <c r="Q161" s="304">
        <f t="shared" ca="1" si="77"/>
        <v>649.50999999999976</v>
      </c>
      <c r="R161" s="306">
        <f t="shared" ca="1" si="78"/>
        <v>0.32595880721153131</v>
      </c>
      <c r="S161" s="307">
        <f t="shared" ca="1" si="79"/>
        <v>8.6606475240603</v>
      </c>
      <c r="T161" s="304">
        <f t="shared" ca="1" si="59"/>
        <v>84.960952211031554</v>
      </c>
      <c r="U161" s="311">
        <f t="shared" ca="1" si="60"/>
        <v>0</v>
      </c>
      <c r="V161" s="306">
        <f t="shared" ca="1" si="61"/>
        <v>1.2138904941179349</v>
      </c>
      <c r="W161" s="304">
        <f t="shared" ca="1" si="62"/>
        <v>50.673460152804942</v>
      </c>
      <c r="Y161" s="314" t="str">
        <f t="shared" ca="1" si="80"/>
        <v/>
      </c>
      <c r="Z161" s="315" t="str">
        <f t="shared" ca="1" si="81"/>
        <v/>
      </c>
      <c r="AA161" s="316" t="str">
        <f t="shared" ca="1" si="82"/>
        <v/>
      </c>
      <c r="AC161" s="310" t="e">
        <f t="shared" ca="1" si="83"/>
        <v>#N/A</v>
      </c>
      <c r="AD161" s="323" t="e">
        <f t="shared" ca="1" si="84"/>
        <v>#N/A</v>
      </c>
      <c r="AE161" s="324">
        <f t="shared" ca="1" si="63"/>
        <v>91.102949549058181</v>
      </c>
      <c r="AG161" s="306">
        <f t="shared" ca="1" si="85"/>
        <v>59.613494822440302</v>
      </c>
      <c r="AH161" s="304">
        <f t="shared" ca="1" si="86"/>
        <v>69.205078814444065</v>
      </c>
    </row>
    <row r="162" spans="1:34" x14ac:dyDescent="0.2">
      <c r="A162" s="347">
        <f t="shared" ca="1" si="64"/>
        <v>0.01</v>
      </c>
      <c r="B162" s="304">
        <f t="shared" ca="1" si="65"/>
        <v>1.5800000000000012</v>
      </c>
      <c r="D162" s="306">
        <f t="shared" ca="1" si="66"/>
        <v>14.491683133174853</v>
      </c>
      <c r="E162" s="307">
        <f t="shared" ca="1" si="67"/>
        <v>57.652955885062681</v>
      </c>
      <c r="F162" s="304">
        <f t="shared" ca="1" si="68"/>
        <v>59.446380901761614</v>
      </c>
      <c r="G162" s="306">
        <f t="shared" ca="1" si="69"/>
        <v>24.031241454349558</v>
      </c>
      <c r="H162" s="307">
        <f t="shared" ca="1" si="70"/>
        <v>111.77424548254267</v>
      </c>
      <c r="I162" s="304">
        <f t="shared" ca="1" si="71"/>
        <v>114.32839769291336</v>
      </c>
      <c r="J162" s="306">
        <f t="shared" ca="1" si="72"/>
        <v>18.630120079870473</v>
      </c>
      <c r="K162" s="307">
        <f t="shared" ca="1" si="73"/>
        <v>92.217809356089361</v>
      </c>
      <c r="L162" s="304">
        <f t="shared" ca="1" si="58"/>
        <v>94.080846810742713</v>
      </c>
      <c r="M162" s="306">
        <f t="shared" ca="1" si="74"/>
        <v>1.3590220593914117</v>
      </c>
      <c r="N162" s="304">
        <f t="shared" ca="1" si="75"/>
        <v>77.866228268305392</v>
      </c>
      <c r="P162" s="310">
        <f t="shared" ca="1" si="76"/>
        <v>5</v>
      </c>
      <c r="Q162" s="304">
        <f t="shared" ca="1" si="77"/>
        <v>648.04999999999984</v>
      </c>
      <c r="R162" s="306">
        <f t="shared" ca="1" si="78"/>
        <v>0.32522610123544349</v>
      </c>
      <c r="S162" s="307">
        <f t="shared" ca="1" si="79"/>
        <v>8.6573952630479454</v>
      </c>
      <c r="T162" s="304">
        <f t="shared" ca="1" si="59"/>
        <v>84.929047530500355</v>
      </c>
      <c r="U162" s="311">
        <f t="shared" ca="1" si="60"/>
        <v>0</v>
      </c>
      <c r="V162" s="306">
        <f t="shared" ca="1" si="61"/>
        <v>1.2137551670469542</v>
      </c>
      <c r="W162" s="304">
        <f t="shared" ca="1" si="62"/>
        <v>51.198535708946295</v>
      </c>
      <c r="Y162" s="314" t="str">
        <f t="shared" ca="1" si="80"/>
        <v/>
      </c>
      <c r="Z162" s="315" t="str">
        <f t="shared" ca="1" si="81"/>
        <v/>
      </c>
      <c r="AA162" s="316" t="str">
        <f t="shared" ca="1" si="82"/>
        <v/>
      </c>
      <c r="AC162" s="310" t="e">
        <f t="shared" ca="1" si="83"/>
        <v>#N/A</v>
      </c>
      <c r="AD162" s="323" t="e">
        <f t="shared" ca="1" si="84"/>
        <v>#N/A</v>
      </c>
      <c r="AE162" s="324">
        <f t="shared" ca="1" si="63"/>
        <v>92.217809356089361</v>
      </c>
      <c r="AG162" s="306">
        <f t="shared" ca="1" si="85"/>
        <v>59.410667690889625</v>
      </c>
      <c r="AH162" s="304">
        <f t="shared" ca="1" si="86"/>
        <v>69.001878936607653</v>
      </c>
    </row>
    <row r="163" spans="1:34" x14ac:dyDescent="0.2">
      <c r="A163" s="347">
        <f t="shared" ca="1" si="64"/>
        <v>0.01</v>
      </c>
      <c r="B163" s="304">
        <f t="shared" ca="1" si="65"/>
        <v>1.5900000000000012</v>
      </c>
      <c r="D163" s="306">
        <f t="shared" ca="1" si="66"/>
        <v>14.461064372565332</v>
      </c>
      <c r="E163" s="307">
        <f t="shared" ca="1" si="67"/>
        <v>57.451383985861938</v>
      </c>
      <c r="F163" s="304">
        <f t="shared" ca="1" si="68"/>
        <v>59.243429210997164</v>
      </c>
      <c r="G163" s="306">
        <f t="shared" ca="1" si="69"/>
        <v>24.175852098075211</v>
      </c>
      <c r="H163" s="307">
        <f t="shared" ca="1" si="70"/>
        <v>112.34875932240129</v>
      </c>
      <c r="I163" s="304">
        <f t="shared" ca="1" si="71"/>
        <v>114.92047487698116</v>
      </c>
      <c r="J163" s="306">
        <f t="shared" ca="1" si="72"/>
        <v>18.871155547632597</v>
      </c>
      <c r="K163" s="307">
        <f t="shared" ca="1" si="73"/>
        <v>93.338424380114077</v>
      </c>
      <c r="L163" s="304">
        <f t="shared" ca="1" si="58"/>
        <v>95.227002354716689</v>
      </c>
      <c r="M163" s="306">
        <f t="shared" ca="1" si="74"/>
        <v>1.3588426299571084</v>
      </c>
      <c r="N163" s="304">
        <f t="shared" ca="1" si="75"/>
        <v>77.855947718999388</v>
      </c>
      <c r="P163" s="310">
        <f t="shared" ca="1" si="76"/>
        <v>5</v>
      </c>
      <c r="Q163" s="304">
        <f t="shared" ca="1" si="77"/>
        <v>646.5899999999998</v>
      </c>
      <c r="R163" s="306">
        <f t="shared" ca="1" si="78"/>
        <v>0.32449339525935555</v>
      </c>
      <c r="S163" s="307">
        <f t="shared" ca="1" si="79"/>
        <v>8.6541503290953514</v>
      </c>
      <c r="T163" s="304">
        <f t="shared" ca="1" si="59"/>
        <v>84.897214728425396</v>
      </c>
      <c r="U163" s="311">
        <f t="shared" ca="1" si="60"/>
        <v>0</v>
      </c>
      <c r="V163" s="306">
        <f t="shared" ca="1" si="61"/>
        <v>1.2136191565133938</v>
      </c>
      <c r="W163" s="304">
        <f t="shared" ca="1" si="62"/>
        <v>51.724399990475206</v>
      </c>
      <c r="Y163" s="314" t="str">
        <f t="shared" ca="1" si="80"/>
        <v/>
      </c>
      <c r="Z163" s="315" t="str">
        <f t="shared" ca="1" si="81"/>
        <v/>
      </c>
      <c r="AA163" s="316" t="str">
        <f t="shared" ca="1" si="82"/>
        <v/>
      </c>
      <c r="AC163" s="310" t="e">
        <f t="shared" ca="1" si="83"/>
        <v>#N/A</v>
      </c>
      <c r="AD163" s="323" t="e">
        <f t="shared" ca="1" si="84"/>
        <v>#N/A</v>
      </c>
      <c r="AE163" s="324">
        <f t="shared" ca="1" si="63"/>
        <v>93.338424380114077</v>
      </c>
      <c r="AG163" s="306">
        <f t="shared" ca="1" si="85"/>
        <v>59.207533413994</v>
      </c>
      <c r="AH163" s="304">
        <f t="shared" ca="1" si="86"/>
        <v>68.798373225542505</v>
      </c>
    </row>
    <row r="164" spans="1:34" x14ac:dyDescent="0.2">
      <c r="A164" s="347">
        <f t="shared" ca="1" si="64"/>
        <v>0.01</v>
      </c>
      <c r="B164" s="304">
        <f t="shared" ca="1" si="65"/>
        <v>1.6000000000000012</v>
      </c>
      <c r="D164" s="306">
        <f t="shared" ca="1" si="66"/>
        <v>14.430257740023654</v>
      </c>
      <c r="E164" s="307">
        <f t="shared" ca="1" si="67"/>
        <v>57.249541364550794</v>
      </c>
      <c r="F164" s="304">
        <f t="shared" ca="1" si="68"/>
        <v>59.040175515448162</v>
      </c>
      <c r="G164" s="306">
        <f t="shared" ca="1" si="69"/>
        <v>24.320154675475447</v>
      </c>
      <c r="H164" s="307">
        <f t="shared" ca="1" si="70"/>
        <v>112.92125473604681</v>
      </c>
      <c r="I164" s="304">
        <f t="shared" ca="1" si="71"/>
        <v>115.51051767956986</v>
      </c>
      <c r="J164" s="306">
        <f t="shared" ca="1" si="72"/>
        <v>19.11363558150035</v>
      </c>
      <c r="K164" s="307">
        <f t="shared" ca="1" si="73"/>
        <v>94.464774450406324</v>
      </c>
      <c r="L164" s="304">
        <f t="shared" ca="1" si="58"/>
        <v>96.379067629379648</v>
      </c>
      <c r="M164" s="306">
        <f t="shared" ca="1" si="74"/>
        <v>1.358663968094376</v>
      </c>
      <c r="N164" s="304">
        <f t="shared" ca="1" si="75"/>
        <v>77.845711148304886</v>
      </c>
      <c r="P164" s="310">
        <f t="shared" ca="1" si="76"/>
        <v>5</v>
      </c>
      <c r="Q164" s="304">
        <f t="shared" ca="1" si="77"/>
        <v>645.12999999999977</v>
      </c>
      <c r="R164" s="306">
        <f t="shared" ca="1" si="78"/>
        <v>0.32376068928326768</v>
      </c>
      <c r="S164" s="307">
        <f t="shared" ca="1" si="79"/>
        <v>8.6509127222025182</v>
      </c>
      <c r="T164" s="304">
        <f t="shared" ca="1" si="59"/>
        <v>84.865453804806705</v>
      </c>
      <c r="U164" s="311">
        <f t="shared" ca="1" si="60"/>
        <v>0</v>
      </c>
      <c r="V164" s="306">
        <f t="shared" ca="1" si="61"/>
        <v>1.2134824651961986</v>
      </c>
      <c r="W164" s="304">
        <f t="shared" ca="1" si="62"/>
        <v>52.251020896995719</v>
      </c>
      <c r="Y164" s="314" t="str">
        <f t="shared" ca="1" si="80"/>
        <v/>
      </c>
      <c r="Z164" s="315" t="str">
        <f t="shared" ca="1" si="81"/>
        <v/>
      </c>
      <c r="AA164" s="316" t="str">
        <f t="shared" ca="1" si="82"/>
        <v/>
      </c>
      <c r="AC164" s="310" t="e">
        <f t="shared" ca="1" si="83"/>
        <v>#N/A</v>
      </c>
      <c r="AD164" s="323" t="e">
        <f t="shared" ca="1" si="84"/>
        <v>#N/A</v>
      </c>
      <c r="AE164" s="324">
        <f t="shared" ca="1" si="63"/>
        <v>94.464774450406324</v>
      </c>
      <c r="AG164" s="306">
        <f t="shared" ca="1" si="85"/>
        <v>59.004095903730885</v>
      </c>
      <c r="AH164" s="304">
        <f t="shared" ca="1" si="86"/>
        <v>68.594565575323912</v>
      </c>
    </row>
    <row r="165" spans="1:34" x14ac:dyDescent="0.2">
      <c r="A165" s="347">
        <f t="shared" ca="1" si="64"/>
        <v>0.01</v>
      </c>
      <c r="B165" s="304">
        <f t="shared" ca="1" si="65"/>
        <v>1.6100000000000012</v>
      </c>
      <c r="D165" s="306">
        <f t="shared" ca="1" si="66"/>
        <v>14.399265070796083</v>
      </c>
      <c r="E165" s="307">
        <f t="shared" ca="1" si="67"/>
        <v>57.047431655682459</v>
      </c>
      <c r="F165" s="304">
        <f t="shared" ca="1" si="68"/>
        <v>58.836623739715122</v>
      </c>
      <c r="G165" s="306">
        <f t="shared" ca="1" si="69"/>
        <v>24.464147326183408</v>
      </c>
      <c r="H165" s="307">
        <f t="shared" ca="1" si="70"/>
        <v>113.49172905260363</v>
      </c>
      <c r="I165" s="304">
        <f t="shared" ca="1" si="71"/>
        <v>116.09852310751762</v>
      </c>
      <c r="J165" s="306">
        <f t="shared" ca="1" si="72"/>
        <v>19.357557091508646</v>
      </c>
      <c r="K165" s="307">
        <f t="shared" ca="1" si="73"/>
        <v>95.596839369349581</v>
      </c>
      <c r="L165" s="304">
        <f t="shared" ca="1" si="58"/>
        <v>97.537022273392395</v>
      </c>
      <c r="M165" s="306">
        <f t="shared" ca="1" si="74"/>
        <v>1.3584860635191718</v>
      </c>
      <c r="N165" s="304">
        <f t="shared" ca="1" si="75"/>
        <v>77.835517966989613</v>
      </c>
      <c r="P165" s="310">
        <f t="shared" ca="1" si="76"/>
        <v>5</v>
      </c>
      <c r="Q165" s="304">
        <f t="shared" ca="1" si="77"/>
        <v>643.66999999999985</v>
      </c>
      <c r="R165" s="306">
        <f t="shared" ca="1" si="78"/>
        <v>0.32302798330717986</v>
      </c>
      <c r="S165" s="307">
        <f t="shared" ca="1" si="79"/>
        <v>8.6476824423694456</v>
      </c>
      <c r="T165" s="304">
        <f t="shared" ca="1" si="59"/>
        <v>84.833764759644268</v>
      </c>
      <c r="U165" s="311">
        <f t="shared" ca="1" si="60"/>
        <v>0</v>
      </c>
      <c r="V165" s="306">
        <f t="shared" ca="1" si="61"/>
        <v>1.2133450957775953</v>
      </c>
      <c r="W165" s="304">
        <f t="shared" ca="1" si="62"/>
        <v>52.778366420467371</v>
      </c>
      <c r="Y165" s="314" t="str">
        <f t="shared" ca="1" si="80"/>
        <v/>
      </c>
      <c r="Z165" s="315" t="str">
        <f t="shared" ca="1" si="81"/>
        <v/>
      </c>
      <c r="AA165" s="316" t="str">
        <f t="shared" ca="1" si="82"/>
        <v/>
      </c>
      <c r="AC165" s="310" t="e">
        <f t="shared" ca="1" si="83"/>
        <v>#N/A</v>
      </c>
      <c r="AD165" s="323" t="e">
        <f t="shared" ca="1" si="84"/>
        <v>#N/A</v>
      </c>
      <c r="AE165" s="324">
        <f t="shared" ca="1" si="63"/>
        <v>95.596839369349581</v>
      </c>
      <c r="AG165" s="306">
        <f t="shared" ca="1" si="85"/>
        <v>58.800359068642365</v>
      </c>
      <c r="AH165" s="304">
        <f t="shared" ca="1" si="86"/>
        <v>68.390459876895832</v>
      </c>
    </row>
    <row r="166" spans="1:34" x14ac:dyDescent="0.2">
      <c r="A166" s="347">
        <f t="shared" ca="1" si="64"/>
        <v>0.01</v>
      </c>
      <c r="B166" s="304">
        <f t="shared" ca="1" si="65"/>
        <v>1.6200000000000012</v>
      </c>
      <c r="D166" s="306">
        <f t="shared" ca="1" si="66"/>
        <v>14.368088182517239</v>
      </c>
      <c r="E166" s="307">
        <f t="shared" ca="1" si="67"/>
        <v>56.845058493246825</v>
      </c>
      <c r="F166" s="304">
        <f t="shared" ca="1" si="68"/>
        <v>58.632777804921062</v>
      </c>
      <c r="G166" s="306">
        <f t="shared" ca="1" si="69"/>
        <v>24.607828208008581</v>
      </c>
      <c r="H166" s="307">
        <f t="shared" ca="1" si="70"/>
        <v>114.06017963753609</v>
      </c>
      <c r="I166" s="304">
        <f t="shared" ca="1" si="71"/>
        <v>116.6844882067101</v>
      </c>
      <c r="J166" s="306">
        <f t="shared" ca="1" si="72"/>
        <v>19.602916969179606</v>
      </c>
      <c r="K166" s="307">
        <f t="shared" ca="1" si="73"/>
        <v>96.73459891280028</v>
      </c>
      <c r="L166" s="304">
        <f t="shared" ca="1" si="58"/>
        <v>98.700845895670483</v>
      </c>
      <c r="M166" s="306">
        <f t="shared" ca="1" si="74"/>
        <v>1.3583089061295881</v>
      </c>
      <c r="N166" s="304">
        <f t="shared" ca="1" si="75"/>
        <v>77.82536759625691</v>
      </c>
      <c r="P166" s="310">
        <f t="shared" ca="1" si="76"/>
        <v>5</v>
      </c>
      <c r="Q166" s="304">
        <f t="shared" ca="1" si="77"/>
        <v>642.20999999999981</v>
      </c>
      <c r="R166" s="306">
        <f t="shared" ca="1" si="78"/>
        <v>0.32229527733109198</v>
      </c>
      <c r="S166" s="307">
        <f t="shared" ca="1" si="79"/>
        <v>8.6444594895961355</v>
      </c>
      <c r="T166" s="304">
        <f t="shared" ca="1" si="59"/>
        <v>84.802147592938098</v>
      </c>
      <c r="U166" s="311">
        <f t="shared" ca="1" si="60"/>
        <v>0</v>
      </c>
      <c r="V166" s="306">
        <f t="shared" ca="1" si="61"/>
        <v>1.213207050943033</v>
      </c>
      <c r="W166" s="304">
        <f t="shared" ca="1" si="62"/>
        <v>53.306404646705971</v>
      </c>
      <c r="Y166" s="314" t="str">
        <f t="shared" ca="1" si="80"/>
        <v/>
      </c>
      <c r="Z166" s="315" t="str">
        <f t="shared" ca="1" si="81"/>
        <v/>
      </c>
      <c r="AA166" s="316" t="str">
        <f t="shared" ca="1" si="82"/>
        <v/>
      </c>
      <c r="AC166" s="310" t="e">
        <f t="shared" ca="1" si="83"/>
        <v>#N/A</v>
      </c>
      <c r="AD166" s="323" t="e">
        <f t="shared" ca="1" si="84"/>
        <v>#N/A</v>
      </c>
      <c r="AE166" s="324">
        <f t="shared" ca="1" si="63"/>
        <v>96.73459891280028</v>
      </c>
      <c r="AG166" s="306">
        <f t="shared" ca="1" si="85"/>
        <v>58.596326813628217</v>
      </c>
      <c r="AH166" s="304">
        <f t="shared" ca="1" si="86"/>
        <v>68.186060017856633</v>
      </c>
    </row>
    <row r="167" spans="1:34" x14ac:dyDescent="0.2">
      <c r="A167" s="347">
        <f t="shared" ca="1" si="64"/>
        <v>0.01</v>
      </c>
      <c r="B167" s="304">
        <f t="shared" ca="1" si="65"/>
        <v>1.6300000000000012</v>
      </c>
      <c r="D167" s="306">
        <f t="shared" ca="1" si="66"/>
        <v>14.336728875597078</v>
      </c>
      <c r="E167" s="307">
        <f t="shared" ca="1" si="67"/>
        <v>56.642425510393636</v>
      </c>
      <c r="F167" s="304">
        <f t="shared" ca="1" si="68"/>
        <v>58.428641628510164</v>
      </c>
      <c r="G167" s="306">
        <f t="shared" ca="1" si="69"/>
        <v>24.751195496764552</v>
      </c>
      <c r="H167" s="307">
        <f t="shared" ca="1" si="70"/>
        <v>114.62660389264003</v>
      </c>
      <c r="I167" s="304">
        <f t="shared" ca="1" si="71"/>
        <v>117.26841006204209</v>
      </c>
      <c r="J167" s="306">
        <f t="shared" ca="1" si="72"/>
        <v>19.849712087703473</v>
      </c>
      <c r="K167" s="307">
        <f t="shared" ca="1" si="73"/>
        <v>97.878032830451161</v>
      </c>
      <c r="L167" s="304">
        <f t="shared" ca="1" si="58"/>
        <v>99.87051807577447</v>
      </c>
      <c r="M167" s="306">
        <f t="shared" ca="1" si="74"/>
        <v>1.3581324860014361</v>
      </c>
      <c r="N167" s="304">
        <f t="shared" ca="1" si="75"/>
        <v>77.815259467492652</v>
      </c>
      <c r="P167" s="310">
        <f t="shared" ca="1" si="76"/>
        <v>5</v>
      </c>
      <c r="Q167" s="304">
        <f t="shared" ca="1" si="77"/>
        <v>640.74999999999977</v>
      </c>
      <c r="R167" s="306">
        <f t="shared" ca="1" si="78"/>
        <v>0.32156257135500405</v>
      </c>
      <c r="S167" s="307">
        <f t="shared" ca="1" si="79"/>
        <v>8.6412438638825861</v>
      </c>
      <c r="T167" s="304">
        <f t="shared" ca="1" si="59"/>
        <v>84.770602304688168</v>
      </c>
      <c r="U167" s="311">
        <f t="shared" ca="1" si="60"/>
        <v>0</v>
      </c>
      <c r="V167" s="306">
        <f t="shared" ca="1" si="61"/>
        <v>1.2130683333811219</v>
      </c>
      <c r="W167" s="304">
        <f t="shared" ca="1" si="62"/>
        <v>53.835103756870147</v>
      </c>
      <c r="Y167" s="314" t="str">
        <f t="shared" ca="1" si="80"/>
        <v/>
      </c>
      <c r="Z167" s="315" t="str">
        <f t="shared" ca="1" si="81"/>
        <v/>
      </c>
      <c r="AA167" s="316" t="str">
        <f t="shared" ca="1" si="82"/>
        <v/>
      </c>
      <c r="AC167" s="310" t="e">
        <f t="shared" ca="1" si="83"/>
        <v>#N/A</v>
      </c>
      <c r="AD167" s="323" t="e">
        <f t="shared" ca="1" si="84"/>
        <v>#N/A</v>
      </c>
      <c r="AE167" s="324">
        <f t="shared" ca="1" si="63"/>
        <v>97.878032830451161</v>
      </c>
      <c r="AG167" s="306">
        <f t="shared" ca="1" si="85"/>
        <v>58.392003039740189</v>
      </c>
      <c r="AH167" s="304">
        <f t="shared" ca="1" si="86"/>
        <v>67.981369882246369</v>
      </c>
    </row>
    <row r="168" spans="1:34" x14ac:dyDescent="0.2">
      <c r="A168" s="347">
        <f t="shared" ca="1" si="64"/>
        <v>0.01</v>
      </c>
      <c r="B168" s="304">
        <f t="shared" ca="1" si="65"/>
        <v>1.6400000000000012</v>
      </c>
      <c r="D168" s="306">
        <f t="shared" ca="1" si="66"/>
        <v>14.30518893359455</v>
      </c>
      <c r="E168" s="307">
        <f t="shared" ca="1" si="67"/>
        <v>56.439536339158551</v>
      </c>
      <c r="F168" s="304">
        <f t="shared" ca="1" si="68"/>
        <v>58.224219124046947</v>
      </c>
      <c r="G168" s="306">
        <f t="shared" ca="1" si="69"/>
        <v>24.894247386100499</v>
      </c>
      <c r="H168" s="307">
        <f t="shared" ca="1" si="70"/>
        <v>115.19099925603162</v>
      </c>
      <c r="I168" s="304">
        <f t="shared" ca="1" si="71"/>
        <v>117.85028579737704</v>
      </c>
      <c r="J168" s="306">
        <f t="shared" ca="1" si="72"/>
        <v>20.097939302117798</v>
      </c>
      <c r="K168" s="307">
        <f t="shared" ca="1" si="73"/>
        <v>99.027120846194521</v>
      </c>
      <c r="L168" s="304">
        <f t="shared" ca="1" si="58"/>
        <v>101.04601836429985</v>
      </c>
      <c r="M168" s="306">
        <f t="shared" ca="1" si="74"/>
        <v>1.3579567933839622</v>
      </c>
      <c r="N168" s="304">
        <f t="shared" ca="1" si="75"/>
        <v>77.805193022019793</v>
      </c>
      <c r="P168" s="310">
        <f t="shared" ca="1" si="76"/>
        <v>5</v>
      </c>
      <c r="Q168" s="304">
        <f t="shared" ca="1" si="77"/>
        <v>639.28999999999985</v>
      </c>
      <c r="R168" s="306">
        <f t="shared" ca="1" si="78"/>
        <v>0.32082986537891622</v>
      </c>
      <c r="S168" s="307">
        <f t="shared" ca="1" si="79"/>
        <v>8.6380355652287975</v>
      </c>
      <c r="T168" s="304">
        <f t="shared" ca="1" si="59"/>
        <v>84.739128894894506</v>
      </c>
      <c r="U168" s="311">
        <f t="shared" ca="1" si="60"/>
        <v>0</v>
      </c>
      <c r="V168" s="306">
        <f t="shared" ca="1" si="61"/>
        <v>1.212928945783573</v>
      </c>
      <c r="W168" s="304">
        <f t="shared" ca="1" si="62"/>
        <v>54.364432028933059</v>
      </c>
      <c r="Y168" s="314" t="str">
        <f t="shared" ca="1" si="80"/>
        <v/>
      </c>
      <c r="Z168" s="315" t="str">
        <f t="shared" ca="1" si="81"/>
        <v/>
      </c>
      <c r="AA168" s="316" t="str">
        <f t="shared" ca="1" si="82"/>
        <v/>
      </c>
      <c r="AC168" s="310" t="e">
        <f t="shared" ca="1" si="83"/>
        <v>#N/A</v>
      </c>
      <c r="AD168" s="323" t="e">
        <f t="shared" ca="1" si="84"/>
        <v>#N/A</v>
      </c>
      <c r="AE168" s="324">
        <f t="shared" ca="1" si="63"/>
        <v>99.027120846194521</v>
      </c>
      <c r="AG168" s="306">
        <f t="shared" ca="1" si="85"/>
        <v>58.187391643977037</v>
      </c>
      <c r="AH168" s="304">
        <f t="shared" ca="1" si="86"/>
        <v>67.776393350334928</v>
      </c>
    </row>
    <row r="169" spans="1:34" x14ac:dyDescent="0.2">
      <c r="A169" s="347">
        <f t="shared" ca="1" si="64"/>
        <v>0.01</v>
      </c>
      <c r="B169" s="304">
        <f t="shared" ca="1" si="65"/>
        <v>1.6500000000000012</v>
      </c>
      <c r="D169" s="306">
        <f t="shared" ca="1" si="66"/>
        <v>14.273470123578795</v>
      </c>
      <c r="E169" s="307">
        <f t="shared" ca="1" si="67"/>
        <v>56.236394610192775</v>
      </c>
      <c r="F169" s="304">
        <f t="shared" ca="1" si="68"/>
        <v>58.019514201017017</v>
      </c>
      <c r="G169" s="306">
        <f t="shared" ca="1" si="69"/>
        <v>25.036982087336288</v>
      </c>
      <c r="H169" s="307">
        <f t="shared" ca="1" si="70"/>
        <v>115.75336320213354</v>
      </c>
      <c r="I169" s="304">
        <f t="shared" ca="1" si="71"/>
        <v>118.43011257550438</v>
      </c>
      <c r="J169" s="306">
        <f t="shared" ca="1" si="72"/>
        <v>20.347595449484981</v>
      </c>
      <c r="K169" s="307">
        <f t="shared" ca="1" si="73"/>
        <v>100.18184265848535</v>
      </c>
      <c r="L169" s="304">
        <f t="shared" ca="1" si="58"/>
        <v>102.22732628326644</v>
      </c>
      <c r="M169" s="306">
        <f t="shared" ca="1" si="74"/>
        <v>1.3577818186956945</v>
      </c>
      <c r="N169" s="304">
        <f t="shared" ca="1" si="75"/>
        <v>77.795167710860426</v>
      </c>
      <c r="P169" s="310">
        <f t="shared" ca="1" si="76"/>
        <v>5</v>
      </c>
      <c r="Q169" s="304">
        <f t="shared" ca="1" si="77"/>
        <v>637.82999999999981</v>
      </c>
      <c r="R169" s="306">
        <f t="shared" ca="1" si="78"/>
        <v>0.32009715940282835</v>
      </c>
      <c r="S169" s="307">
        <f t="shared" ca="1" si="79"/>
        <v>8.6348345936347695</v>
      </c>
      <c r="T169" s="304">
        <f t="shared" ca="1" si="59"/>
        <v>84.707727363557098</v>
      </c>
      <c r="U169" s="311">
        <f t="shared" ca="1" si="60"/>
        <v>0</v>
      </c>
      <c r="V169" s="306">
        <f t="shared" ca="1" si="61"/>
        <v>1.2127888908451374</v>
      </c>
      <c r="W169" s="304">
        <f t="shared" ca="1" si="62"/>
        <v>54.894357839139175</v>
      </c>
      <c r="Y169" s="314" t="str">
        <f t="shared" ca="1" si="80"/>
        <v/>
      </c>
      <c r="Z169" s="315" t="str">
        <f t="shared" ca="1" si="81"/>
        <v/>
      </c>
      <c r="AA169" s="316" t="str">
        <f t="shared" ca="1" si="82"/>
        <v/>
      </c>
      <c r="AC169" s="310" t="e">
        <f t="shared" ca="1" si="83"/>
        <v>#N/A</v>
      </c>
      <c r="AD169" s="323" t="e">
        <f t="shared" ca="1" si="84"/>
        <v>#N/A</v>
      </c>
      <c r="AE169" s="324">
        <f t="shared" ca="1" si="63"/>
        <v>100.18184265848535</v>
      </c>
      <c r="AG169" s="306">
        <f t="shared" ca="1" si="85"/>
        <v>57.98249651908089</v>
      </c>
      <c r="AH169" s="304">
        <f t="shared" ca="1" si="86"/>
        <v>67.571134298411764</v>
      </c>
    </row>
    <row r="170" spans="1:34" x14ac:dyDescent="0.2">
      <c r="A170" s="347">
        <f t="shared" ca="1" si="64"/>
        <v>0.01</v>
      </c>
      <c r="B170" s="304">
        <f t="shared" ca="1" si="65"/>
        <v>1.6600000000000013</v>
      </c>
      <c r="D170" s="306">
        <f t="shared" ca="1" si="66"/>
        <v>14.241574196478011</v>
      </c>
      <c r="E170" s="307">
        <f t="shared" ca="1" si="67"/>
        <v>56.033003952495875</v>
      </c>
      <c r="F170" s="304">
        <f t="shared" ca="1" si="68"/>
        <v>57.81453076462877</v>
      </c>
      <c r="G170" s="306">
        <f t="shared" ca="1" si="69"/>
        <v>25.179397829301067</v>
      </c>
      <c r="H170" s="307">
        <f t="shared" ca="1" si="70"/>
        <v>116.3136932416585</v>
      </c>
      <c r="I170" s="304">
        <f t="shared" ca="1" si="71"/>
        <v>119.00788759809514</v>
      </c>
      <c r="J170" s="306">
        <f t="shared" ca="1" si="72"/>
        <v>20.598677349068168</v>
      </c>
      <c r="K170" s="307">
        <f t="shared" ca="1" si="73"/>
        <v>101.34217794070432</v>
      </c>
      <c r="L170" s="304">
        <f t="shared" ca="1" si="58"/>
        <v>103.41442132650741</v>
      </c>
      <c r="M170" s="306">
        <f t="shared" ca="1" si="74"/>
        <v>1.3576075525204101</v>
      </c>
      <c r="N170" s="304">
        <f t="shared" ca="1" si="75"/>
        <v>77.785182994504751</v>
      </c>
      <c r="P170" s="310">
        <f t="shared" ca="1" si="76"/>
        <v>5</v>
      </c>
      <c r="Q170" s="304">
        <f t="shared" ca="1" si="77"/>
        <v>636.36999999999978</v>
      </c>
      <c r="R170" s="306">
        <f t="shared" ca="1" si="78"/>
        <v>0.31936445342674041</v>
      </c>
      <c r="S170" s="307">
        <f t="shared" ca="1" si="79"/>
        <v>8.6316409491005022</v>
      </c>
      <c r="T170" s="304">
        <f t="shared" ca="1" si="59"/>
        <v>84.676397710675928</v>
      </c>
      <c r="U170" s="311">
        <f t="shared" ca="1" si="60"/>
        <v>0</v>
      </c>
      <c r="V170" s="306">
        <f t="shared" ca="1" si="61"/>
        <v>1.2126481712635491</v>
      </c>
      <c r="W170" s="304">
        <f t="shared" ca="1" si="62"/>
        <v>55.424849663446771</v>
      </c>
      <c r="Y170" s="314" t="str">
        <f t="shared" ca="1" si="80"/>
        <v/>
      </c>
      <c r="Z170" s="315" t="str">
        <f t="shared" ca="1" si="81"/>
        <v/>
      </c>
      <c r="AA170" s="316" t="str">
        <f t="shared" ca="1" si="82"/>
        <v/>
      </c>
      <c r="AC170" s="310" t="e">
        <f t="shared" ca="1" si="83"/>
        <v>#N/A</v>
      </c>
      <c r="AD170" s="323" t="e">
        <f t="shared" ca="1" si="84"/>
        <v>#N/A</v>
      </c>
      <c r="AE170" s="324">
        <f t="shared" ca="1" si="63"/>
        <v>101.34217794070432</v>
      </c>
      <c r="AG170" s="306">
        <f t="shared" ca="1" si="85"/>
        <v>57.777321553334588</v>
      </c>
      <c r="AH170" s="304">
        <f t="shared" ca="1" si="86"/>
        <v>67.365596598576758</v>
      </c>
    </row>
    <row r="171" spans="1:34" x14ac:dyDescent="0.2">
      <c r="A171" s="347">
        <f t="shared" ca="1" si="64"/>
        <v>0.01</v>
      </c>
      <c r="B171" s="304">
        <f t="shared" ca="1" si="65"/>
        <v>1.6700000000000013</v>
      </c>
      <c r="D171" s="306">
        <f t="shared" ca="1" si="66"/>
        <v>14.209502887416768</v>
      </c>
      <c r="E171" s="307">
        <f t="shared" ca="1" si="67"/>
        <v>55.829367993151592</v>
      </c>
      <c r="F171" s="304">
        <f t="shared" ca="1" si="68"/>
        <v>57.609272715616235</v>
      </c>
      <c r="G171" s="306">
        <f t="shared" ca="1" si="69"/>
        <v>25.321492858175233</v>
      </c>
      <c r="H171" s="307">
        <f t="shared" ca="1" si="70"/>
        <v>116.87198692159001</v>
      </c>
      <c r="I171" s="304">
        <f t="shared" ca="1" si="71"/>
        <v>119.5836081056552</v>
      </c>
      <c r="J171" s="306">
        <f t="shared" ca="1" si="72"/>
        <v>20.85118180250555</v>
      </c>
      <c r="K171" s="307">
        <f t="shared" ca="1" si="73"/>
        <v>102.50810634152056</v>
      </c>
      <c r="L171" s="304">
        <f t="shared" ca="1" si="58"/>
        <v>104.60728296005793</v>
      </c>
      <c r="M171" s="306">
        <f t="shared" ca="1" si="74"/>
        <v>1.3574339856032243</v>
      </c>
      <c r="N171" s="304">
        <f t="shared" ca="1" si="75"/>
        <v>77.775238342686905</v>
      </c>
      <c r="P171" s="310">
        <f t="shared" ca="1" si="76"/>
        <v>5</v>
      </c>
      <c r="Q171" s="304">
        <f t="shared" ca="1" si="77"/>
        <v>634.90999999999985</v>
      </c>
      <c r="R171" s="306">
        <f t="shared" ca="1" si="78"/>
        <v>0.31863174745065259</v>
      </c>
      <c r="S171" s="307">
        <f t="shared" ca="1" si="79"/>
        <v>8.6284546316259956</v>
      </c>
      <c r="T171" s="304">
        <f t="shared" ca="1" si="59"/>
        <v>84.645139936251027</v>
      </c>
      <c r="U171" s="311">
        <f t="shared" ca="1" si="60"/>
        <v>0</v>
      </c>
      <c r="V171" s="306">
        <f t="shared" ca="1" si="61"/>
        <v>1.2125067897394606</v>
      </c>
      <c r="W171" s="304">
        <f t="shared" ca="1" si="62"/>
        <v>55.955876078954716</v>
      </c>
      <c r="Y171" s="314" t="str">
        <f t="shared" ca="1" si="80"/>
        <v/>
      </c>
      <c r="Z171" s="315" t="str">
        <f t="shared" ca="1" si="81"/>
        <v/>
      </c>
      <c r="AA171" s="316" t="str">
        <f t="shared" ca="1" si="82"/>
        <v/>
      </c>
      <c r="AC171" s="310" t="e">
        <f t="shared" ca="1" si="83"/>
        <v>#N/A</v>
      </c>
      <c r="AD171" s="323" t="e">
        <f t="shared" ca="1" si="84"/>
        <v>#N/A</v>
      </c>
      <c r="AE171" s="324">
        <f t="shared" ca="1" si="63"/>
        <v>102.50810634152056</v>
      </c>
      <c r="AG171" s="306">
        <f t="shared" ca="1" si="85"/>
        <v>57.57187063036011</v>
      </c>
      <c r="AH171" s="304">
        <f t="shared" ca="1" si="86"/>
        <v>67.159784118532414</v>
      </c>
    </row>
    <row r="172" spans="1:34" x14ac:dyDescent="0.2">
      <c r="A172" s="347">
        <f t="shared" ca="1" si="64"/>
        <v>0.01</v>
      </c>
      <c r="B172" s="304">
        <f t="shared" ca="1" si="65"/>
        <v>1.6800000000000013</v>
      </c>
      <c r="D172" s="306">
        <f t="shared" ca="1" si="66"/>
        <v>14.177257916041972</v>
      </c>
      <c r="E172" s="307">
        <f t="shared" ca="1" si="67"/>
        <v>55.62549035706698</v>
      </c>
      <c r="F172" s="304">
        <f t="shared" ca="1" si="68"/>
        <v>57.403743950043243</v>
      </c>
      <c r="G172" s="306">
        <f t="shared" ca="1" si="69"/>
        <v>25.463265437335654</v>
      </c>
      <c r="H172" s="307">
        <f t="shared" ca="1" si="70"/>
        <v>117.42824182516068</v>
      </c>
      <c r="I172" s="304">
        <f t="shared" ca="1" si="71"/>
        <v>120.1572713774769</v>
      </c>
      <c r="J172" s="306">
        <f t="shared" ca="1" si="72"/>
        <v>21.105105593983104</v>
      </c>
      <c r="K172" s="307">
        <f t="shared" ca="1" si="73"/>
        <v>103.67960748525431</v>
      </c>
      <c r="L172" s="304">
        <f t="shared" ca="1" si="58"/>
        <v>105.8058906225432</v>
      </c>
      <c r="M172" s="306">
        <f t="shared" ca="1" si="74"/>
        <v>1.3572611088467939</v>
      </c>
      <c r="N172" s="304">
        <f t="shared" ca="1" si="75"/>
        <v>77.765333234167528</v>
      </c>
      <c r="P172" s="310">
        <f t="shared" ca="1" si="76"/>
        <v>5</v>
      </c>
      <c r="Q172" s="304">
        <f t="shared" ca="1" si="77"/>
        <v>633.44999999999982</v>
      </c>
      <c r="R172" s="306">
        <f t="shared" ca="1" si="78"/>
        <v>0.31789904147456471</v>
      </c>
      <c r="S172" s="307">
        <f t="shared" ca="1" si="79"/>
        <v>8.6252756412112497</v>
      </c>
      <c r="T172" s="304">
        <f t="shared" ca="1" si="59"/>
        <v>84.613954040282366</v>
      </c>
      <c r="U172" s="311">
        <f t="shared" ca="1" si="60"/>
        <v>0</v>
      </c>
      <c r="V172" s="306">
        <f t="shared" ca="1" si="61"/>
        <v>1.2123647489763869</v>
      </c>
      <c r="W172" s="304">
        <f t="shared" ca="1" si="62"/>
        <v>56.487405765315174</v>
      </c>
      <c r="Y172" s="314" t="str">
        <f t="shared" ca="1" si="80"/>
        <v/>
      </c>
      <c r="Z172" s="315" t="str">
        <f t="shared" ca="1" si="81"/>
        <v/>
      </c>
      <c r="AA172" s="316" t="str">
        <f t="shared" ca="1" si="82"/>
        <v/>
      </c>
      <c r="AC172" s="310" t="e">
        <f t="shared" ca="1" si="83"/>
        <v>#N/A</v>
      </c>
      <c r="AD172" s="323" t="e">
        <f t="shared" ca="1" si="84"/>
        <v>#N/A</v>
      </c>
      <c r="AE172" s="324">
        <f t="shared" ca="1" si="63"/>
        <v>103.67960748525431</v>
      </c>
      <c r="AG172" s="306">
        <f t="shared" ca="1" si="85"/>
        <v>57.366147628918306</v>
      </c>
      <c r="AH172" s="304">
        <f t="shared" ca="1" si="86"/>
        <v>66.953700721377459</v>
      </c>
    </row>
    <row r="173" spans="1:34" x14ac:dyDescent="0.2">
      <c r="A173" s="347">
        <f t="shared" ca="1" si="64"/>
        <v>0.01</v>
      </c>
      <c r="B173" s="304">
        <f t="shared" ca="1" si="65"/>
        <v>1.6900000000000013</v>
      </c>
      <c r="D173" s="306">
        <f t="shared" ca="1" si="66"/>
        <v>14.144840986837888</v>
      </c>
      <c r="E173" s="307">
        <f t="shared" ca="1" si="67"/>
        <v>55.42137466671447</v>
      </c>
      <c r="F173" s="304">
        <f t="shared" ca="1" si="68"/>
        <v>57.197948359108736</v>
      </c>
      <c r="G173" s="306">
        <f t="shared" ca="1" si="69"/>
        <v>25.604713847204032</v>
      </c>
      <c r="H173" s="307">
        <f t="shared" ca="1" si="70"/>
        <v>117.98245557182783</v>
      </c>
      <c r="I173" s="304">
        <f t="shared" ca="1" si="71"/>
        <v>120.72887473158825</v>
      </c>
      <c r="J173" s="306">
        <f t="shared" ca="1" si="72"/>
        <v>21.360445490405802</v>
      </c>
      <c r="K173" s="307">
        <f t="shared" ca="1" si="73"/>
        <v>104.85666097223925</v>
      </c>
      <c r="L173" s="304">
        <f t="shared" ca="1" si="58"/>
        <v>107.01022372556615</v>
      </c>
      <c r="M173" s="306">
        <f t="shared" ca="1" si="74"/>
        <v>1.3570889133076318</v>
      </c>
      <c r="N173" s="304">
        <f t="shared" ca="1" si="75"/>
        <v>77.75546715652257</v>
      </c>
      <c r="P173" s="310">
        <f t="shared" ca="1" si="76"/>
        <v>5</v>
      </c>
      <c r="Q173" s="304">
        <f t="shared" ca="1" si="77"/>
        <v>631.98999999999978</v>
      </c>
      <c r="R173" s="306">
        <f t="shared" ca="1" si="78"/>
        <v>0.31716633549847684</v>
      </c>
      <c r="S173" s="307">
        <f t="shared" ca="1" si="79"/>
        <v>8.6221039778562645</v>
      </c>
      <c r="T173" s="304">
        <f t="shared" ca="1" si="59"/>
        <v>84.582840022769957</v>
      </c>
      <c r="U173" s="311">
        <f t="shared" ca="1" si="60"/>
        <v>0</v>
      </c>
      <c r="V173" s="306">
        <f t="shared" ca="1" si="61"/>
        <v>1.212222051680643</v>
      </c>
      <c r="W173" s="304">
        <f t="shared" ca="1" si="62"/>
        <v>57.019407506130428</v>
      </c>
      <c r="Y173" s="314" t="str">
        <f t="shared" ca="1" si="80"/>
        <v/>
      </c>
      <c r="Z173" s="315" t="str">
        <f t="shared" ca="1" si="81"/>
        <v/>
      </c>
      <c r="AA173" s="316" t="str">
        <f t="shared" ca="1" si="82"/>
        <v/>
      </c>
      <c r="AC173" s="310" t="e">
        <f t="shared" ca="1" si="83"/>
        <v>#N/A</v>
      </c>
      <c r="AD173" s="323" t="e">
        <f t="shared" ca="1" si="84"/>
        <v>#N/A</v>
      </c>
      <c r="AE173" s="324">
        <f t="shared" ca="1" si="63"/>
        <v>104.85666097223925</v>
      </c>
      <c r="AG173" s="306">
        <f t="shared" ca="1" si="85"/>
        <v>57.160156422709541</v>
      </c>
      <c r="AH173" s="304">
        <f t="shared" ca="1" si="86"/>
        <v>66.747350265401607</v>
      </c>
    </row>
    <row r="174" spans="1:34" x14ac:dyDescent="0.2">
      <c r="A174" s="347">
        <f t="shared" ca="1" si="64"/>
        <v>0.01</v>
      </c>
      <c r="B174" s="304">
        <f t="shared" ca="1" si="65"/>
        <v>1.7000000000000013</v>
      </c>
      <c r="D174" s="306">
        <f t="shared" ca="1" si="66"/>
        <v>14.112253789430788</v>
      </c>
      <c r="E174" s="307">
        <f t="shared" ca="1" si="67"/>
        <v>55.21702454187708</v>
      </c>
      <c r="F174" s="304">
        <f t="shared" ca="1" si="68"/>
        <v>56.991889828953376</v>
      </c>
      <c r="G174" s="306">
        <f t="shared" ca="1" si="69"/>
        <v>25.74583638509834</v>
      </c>
      <c r="H174" s="307">
        <f t="shared" ca="1" si="70"/>
        <v>118.53462581724659</v>
      </c>
      <c r="I174" s="304">
        <f t="shared" ca="1" si="71"/>
        <v>121.29841552470054</v>
      </c>
      <c r="J174" s="306">
        <f t="shared" ca="1" si="72"/>
        <v>21.617198241567312</v>
      </c>
      <c r="K174" s="307">
        <f t="shared" ca="1" si="73"/>
        <v>106.03924637918463</v>
      </c>
      <c r="L174" s="304">
        <f t="shared" ca="1" si="58"/>
        <v>108.22026165409434</v>
      </c>
      <c r="M174" s="306">
        <f t="shared" ca="1" si="74"/>
        <v>1.356917390192528</v>
      </c>
      <c r="N174" s="304">
        <f t="shared" ca="1" si="75"/>
        <v>77.74563960593818</v>
      </c>
      <c r="P174" s="310">
        <f t="shared" ca="1" si="76"/>
        <v>5</v>
      </c>
      <c r="Q174" s="304">
        <f t="shared" ca="1" si="77"/>
        <v>630.52999999999975</v>
      </c>
      <c r="R174" s="306">
        <f t="shared" ca="1" si="78"/>
        <v>0.3164336295223889</v>
      </c>
      <c r="S174" s="307">
        <f t="shared" ca="1" si="79"/>
        <v>8.61893964156104</v>
      </c>
      <c r="T174" s="304">
        <f t="shared" ca="1" si="59"/>
        <v>84.551797883713803</v>
      </c>
      <c r="U174" s="311">
        <f t="shared" ca="1" si="60"/>
        <v>0</v>
      </c>
      <c r="V174" s="306">
        <f t="shared" ca="1" si="61"/>
        <v>1.2120787005612863</v>
      </c>
      <c r="W174" s="304">
        <f t="shared" ca="1" si="62"/>
        <v>57.551850190335323</v>
      </c>
      <c r="Y174" s="314" t="str">
        <f t="shared" ca="1" si="80"/>
        <v/>
      </c>
      <c r="Z174" s="315" t="str">
        <f t="shared" ca="1" si="81"/>
        <v/>
      </c>
      <c r="AA174" s="316" t="str">
        <f t="shared" ca="1" si="82"/>
        <v/>
      </c>
      <c r="AC174" s="310" t="e">
        <f t="shared" ca="1" si="83"/>
        <v>#N/A</v>
      </c>
      <c r="AD174" s="323" t="e">
        <f t="shared" ca="1" si="84"/>
        <v>#N/A</v>
      </c>
      <c r="AE174" s="324">
        <f t="shared" ca="1" si="63"/>
        <v>106.03924637918463</v>
      </c>
      <c r="AG174" s="306">
        <f t="shared" ca="1" si="85"/>
        <v>56.95390088017578</v>
      </c>
      <c r="AH174" s="304">
        <f t="shared" ca="1" si="86"/>
        <v>66.540736603881896</v>
      </c>
    </row>
    <row r="175" spans="1:34" x14ac:dyDescent="0.2">
      <c r="A175" s="347">
        <f t="shared" ca="1" si="64"/>
        <v>0.01</v>
      </c>
      <c r="B175" s="304">
        <f t="shared" ca="1" si="65"/>
        <v>1.7100000000000013</v>
      </c>
      <c r="D175" s="306">
        <f t="shared" ca="1" si="66"/>
        <v>14.079497998883475</v>
      </c>
      <c r="E175" s="307">
        <f t="shared" ca="1" si="67"/>
        <v>55.012443599396391</v>
      </c>
      <c r="F175" s="304">
        <f t="shared" ca="1" si="68"/>
        <v>56.785572240467324</v>
      </c>
      <c r="G175" s="306">
        <f t="shared" ca="1" si="69"/>
        <v>25.886631365087176</v>
      </c>
      <c r="H175" s="307">
        <f t="shared" ca="1" si="70"/>
        <v>119.08475025324056</v>
      </c>
      <c r="I175" s="304">
        <f t="shared" ca="1" si="71"/>
        <v>121.86589115215378</v>
      </c>
      <c r="J175" s="306">
        <f t="shared" ca="1" si="72"/>
        <v>21.87536058031824</v>
      </c>
      <c r="K175" s="307">
        <f t="shared" ca="1" si="73"/>
        <v>107.22734325953707</v>
      </c>
      <c r="L175" s="304">
        <f t="shared" ca="1" si="58"/>
        <v>109.43598376684668</v>
      </c>
      <c r="M175" s="306">
        <f t="shared" ca="1" si="74"/>
        <v>1.3567465308550748</v>
      </c>
      <c r="N175" s="304">
        <f t="shared" ca="1" si="75"/>
        <v>77.735850087011713</v>
      </c>
      <c r="P175" s="310">
        <f t="shared" ca="1" si="76"/>
        <v>5</v>
      </c>
      <c r="Q175" s="304">
        <f t="shared" ca="1" si="77"/>
        <v>629.06999999999982</v>
      </c>
      <c r="R175" s="306">
        <f t="shared" ca="1" si="78"/>
        <v>0.31570092354630108</v>
      </c>
      <c r="S175" s="307">
        <f t="shared" ca="1" si="79"/>
        <v>8.6157826323255762</v>
      </c>
      <c r="T175" s="304">
        <f t="shared" ca="1" si="59"/>
        <v>84.520827623113902</v>
      </c>
      <c r="U175" s="311">
        <f t="shared" ca="1" si="60"/>
        <v>0</v>
      </c>
      <c r="V175" s="306">
        <f t="shared" ca="1" si="61"/>
        <v>1.2119346983300545</v>
      </c>
      <c r="W175" s="304">
        <f t="shared" ca="1" si="62"/>
        <v>58.084702813564</v>
      </c>
      <c r="Y175" s="314" t="str">
        <f t="shared" ca="1" si="80"/>
        <v/>
      </c>
      <c r="Z175" s="315" t="str">
        <f t="shared" ca="1" si="81"/>
        <v/>
      </c>
      <c r="AA175" s="316" t="str">
        <f t="shared" ca="1" si="82"/>
        <v/>
      </c>
      <c r="AC175" s="310" t="e">
        <f t="shared" ca="1" si="83"/>
        <v>#N/A</v>
      </c>
      <c r="AD175" s="323" t="e">
        <f t="shared" ca="1" si="84"/>
        <v>#N/A</v>
      </c>
      <c r="AE175" s="324">
        <f t="shared" ca="1" si="63"/>
        <v>107.22734325953707</v>
      </c>
      <c r="AG175" s="306">
        <f t="shared" ca="1" si="85"/>
        <v>56.747384864303655</v>
      </c>
      <c r="AH175" s="304">
        <f t="shared" ca="1" si="86"/>
        <v>66.333863584880163</v>
      </c>
    </row>
    <row r="176" spans="1:34" x14ac:dyDescent="0.2">
      <c r="A176" s="347">
        <f t="shared" ca="1" si="64"/>
        <v>0.01</v>
      </c>
      <c r="B176" s="304">
        <f t="shared" ca="1" si="65"/>
        <v>1.7200000000000013</v>
      </c>
      <c r="D176" s="306">
        <f t="shared" ca="1" si="66"/>
        <v>14.046575275980027</v>
      </c>
      <c r="E176" s="307">
        <f t="shared" ca="1" si="67"/>
        <v>54.807635452923719</v>
      </c>
      <c r="F176" s="304">
        <f t="shared" ca="1" si="68"/>
        <v>56.578999469099436</v>
      </c>
      <c r="G176" s="306">
        <f t="shared" ca="1" si="69"/>
        <v>26.027097117846978</v>
      </c>
      <c r="H176" s="307">
        <f t="shared" ca="1" si="70"/>
        <v>119.6328266077698</v>
      </c>
      <c r="I176" s="304">
        <f t="shared" ca="1" si="71"/>
        <v>122.43129904786011</v>
      </c>
      <c r="J176" s="306">
        <f t="shared" ca="1" si="72"/>
        <v>22.134929222732911</v>
      </c>
      <c r="K176" s="307">
        <f t="shared" ca="1" si="73"/>
        <v>108.42093114384211</v>
      </c>
      <c r="L176" s="304">
        <f t="shared" ca="1" si="58"/>
        <v>110.65736939667936</v>
      </c>
      <c r="M176" s="306">
        <f t="shared" ca="1" si="74"/>
        <v>1.3565763267922921</v>
      </c>
      <c r="N176" s="304">
        <f t="shared" ca="1" si="75"/>
        <v>77.726098112558276</v>
      </c>
      <c r="P176" s="310">
        <f t="shared" ca="1" si="76"/>
        <v>5</v>
      </c>
      <c r="Q176" s="304">
        <f t="shared" ca="1" si="77"/>
        <v>627.60999999999979</v>
      </c>
      <c r="R176" s="306">
        <f t="shared" ca="1" si="78"/>
        <v>0.3149682175702132</v>
      </c>
      <c r="S176" s="307">
        <f t="shared" ca="1" si="79"/>
        <v>8.6126329501498748</v>
      </c>
      <c r="T176" s="304">
        <f t="shared" ca="1" si="59"/>
        <v>84.48992924097027</v>
      </c>
      <c r="U176" s="311">
        <f t="shared" ca="1" si="60"/>
        <v>0</v>
      </c>
      <c r="V176" s="306">
        <f t="shared" ca="1" si="61"/>
        <v>1.2117900477013088</v>
      </c>
      <c r="W176" s="304">
        <f t="shared" ca="1" si="62"/>
        <v>58.617934479501663</v>
      </c>
      <c r="Y176" s="314" t="str">
        <f t="shared" ca="1" si="80"/>
        <v/>
      </c>
      <c r="Z176" s="315" t="str">
        <f t="shared" ca="1" si="81"/>
        <v/>
      </c>
      <c r="AA176" s="316" t="str">
        <f t="shared" ca="1" si="82"/>
        <v/>
      </c>
      <c r="AC176" s="310" t="e">
        <f t="shared" ca="1" si="83"/>
        <v>#N/A</v>
      </c>
      <c r="AD176" s="323" t="e">
        <f t="shared" ca="1" si="84"/>
        <v>#N/A</v>
      </c>
      <c r="AE176" s="324">
        <f t="shared" ca="1" si="63"/>
        <v>108.42093114384211</v>
      </c>
      <c r="AG176" s="306">
        <f t="shared" ca="1" si="85"/>
        <v>56.540612232428927</v>
      </c>
      <c r="AH176" s="304">
        <f t="shared" ca="1" si="86"/>
        <v>66.12673505104209</v>
      </c>
    </row>
    <row r="177" spans="1:34" x14ac:dyDescent="0.2">
      <c r="A177" s="347">
        <f t="shared" ca="1" si="64"/>
        <v>0.01</v>
      </c>
      <c r="B177" s="304">
        <f t="shared" ca="1" si="65"/>
        <v>1.7300000000000013</v>
      </c>
      <c r="D177" s="306">
        <f t="shared" ca="1" si="66"/>
        <v>14.013487267501183</v>
      </c>
      <c r="E177" s="307">
        <f t="shared" ca="1" si="67"/>
        <v>54.602603712674053</v>
      </c>
      <c r="F177" s="304">
        <f t="shared" ca="1" si="68"/>
        <v>56.372175384667784</v>
      </c>
      <c r="G177" s="306">
        <f t="shared" ca="1" si="69"/>
        <v>26.167231990521991</v>
      </c>
      <c r="H177" s="307">
        <f t="shared" ca="1" si="70"/>
        <v>120.17885264489654</v>
      </c>
      <c r="I177" s="304">
        <f t="shared" ca="1" si="71"/>
        <v>122.99463668424552</v>
      </c>
      <c r="J177" s="306">
        <f t="shared" ca="1" si="72"/>
        <v>22.395900868274754</v>
      </c>
      <c r="K177" s="307">
        <f t="shared" ca="1" si="73"/>
        <v>109.61998954010544</v>
      </c>
      <c r="L177" s="304">
        <f t="shared" ca="1" si="58"/>
        <v>111.88439785097123</v>
      </c>
      <c r="M177" s="306">
        <f t="shared" ca="1" si="74"/>
        <v>1.3564067696413478</v>
      </c>
      <c r="N177" s="304">
        <f t="shared" ca="1" si="75"/>
        <v>77.716383203422907</v>
      </c>
      <c r="P177" s="310">
        <f t="shared" ca="1" si="76"/>
        <v>5</v>
      </c>
      <c r="Q177" s="304">
        <f t="shared" ca="1" si="77"/>
        <v>626.14999999999975</v>
      </c>
      <c r="R177" s="306">
        <f t="shared" ca="1" si="78"/>
        <v>0.31423551159412527</v>
      </c>
      <c r="S177" s="307">
        <f t="shared" ca="1" si="79"/>
        <v>8.6094905950339342</v>
      </c>
      <c r="T177" s="304">
        <f t="shared" ca="1" si="59"/>
        <v>84.459102737282905</v>
      </c>
      <c r="U177" s="311">
        <f t="shared" ca="1" si="60"/>
        <v>0</v>
      </c>
      <c r="V177" s="306">
        <f t="shared" ca="1" si="61"/>
        <v>1.2116447513919733</v>
      </c>
      <c r="W177" s="304">
        <f t="shared" ca="1" si="62"/>
        <v>59.151514401221149</v>
      </c>
      <c r="Y177" s="314" t="str">
        <f t="shared" ca="1" si="80"/>
        <v/>
      </c>
      <c r="Z177" s="315" t="str">
        <f t="shared" ca="1" si="81"/>
        <v/>
      </c>
      <c r="AA177" s="316" t="str">
        <f t="shared" ca="1" si="82"/>
        <v/>
      </c>
      <c r="AC177" s="310" t="e">
        <f t="shared" ca="1" si="83"/>
        <v>#N/A</v>
      </c>
      <c r="AD177" s="323" t="e">
        <f t="shared" ca="1" si="84"/>
        <v>#N/A</v>
      </c>
      <c r="AE177" s="324">
        <f t="shared" ca="1" si="63"/>
        <v>109.61998954010544</v>
      </c>
      <c r="AG177" s="306">
        <f t="shared" ca="1" si="85"/>
        <v>56.333586836042116</v>
      </c>
      <c r="AH177" s="304">
        <f t="shared" ca="1" si="86"/>
        <v>65.919354839397585</v>
      </c>
    </row>
    <row r="178" spans="1:34" x14ac:dyDescent="0.2">
      <c r="A178" s="347">
        <f t="shared" ca="1" si="64"/>
        <v>0.01</v>
      </c>
      <c r="B178" s="304">
        <f t="shared" ca="1" si="65"/>
        <v>1.7400000000000013</v>
      </c>
      <c r="D178" s="306">
        <f t="shared" ca="1" si="66"/>
        <v>13.980235606490691</v>
      </c>
      <c r="E178" s="307">
        <f t="shared" ca="1" si="67"/>
        <v>54.397351985182752</v>
      </c>
      <c r="F178" s="304">
        <f t="shared" ca="1" si="68"/>
        <v>56.165103851171288</v>
      </c>
      <c r="G178" s="306">
        <f t="shared" ca="1" si="69"/>
        <v>26.307034346586899</v>
      </c>
      <c r="H178" s="307">
        <f t="shared" ca="1" si="70"/>
        <v>120.72282616474837</v>
      </c>
      <c r="I178" s="304">
        <f t="shared" ca="1" si="71"/>
        <v>123.55590157218941</v>
      </c>
      <c r="J178" s="306">
        <f t="shared" ca="1" si="72"/>
        <v>22.658272199960297</v>
      </c>
      <c r="K178" s="307">
        <f t="shared" ca="1" si="73"/>
        <v>110.82449793415365</v>
      </c>
      <c r="L178" s="304">
        <f t="shared" ca="1" si="58"/>
        <v>113.11704841200871</v>
      </c>
      <c r="M178" s="306">
        <f t="shared" ca="1" si="74"/>
        <v>1.3562378511763726</v>
      </c>
      <c r="N178" s="304">
        <f t="shared" ca="1" si="75"/>
        <v>77.706704888298006</v>
      </c>
      <c r="P178" s="310">
        <f t="shared" ca="1" si="76"/>
        <v>5</v>
      </c>
      <c r="Q178" s="304">
        <f t="shared" ca="1" si="77"/>
        <v>624.68999999999983</v>
      </c>
      <c r="R178" s="306">
        <f t="shared" ca="1" si="78"/>
        <v>0.31350280561803745</v>
      </c>
      <c r="S178" s="307">
        <f t="shared" ca="1" si="79"/>
        <v>8.6063555669777543</v>
      </c>
      <c r="T178" s="304">
        <f t="shared" ca="1" si="59"/>
        <v>84.428348112051779</v>
      </c>
      <c r="U178" s="311">
        <f t="shared" ca="1" si="60"/>
        <v>0</v>
      </c>
      <c r="V178" s="306">
        <f t="shared" ca="1" si="61"/>
        <v>1.2114988121214738</v>
      </c>
      <c r="W178" s="304">
        <f t="shared" ca="1" si="62"/>
        <v>59.685411902503866</v>
      </c>
      <c r="Y178" s="314" t="str">
        <f t="shared" ca="1" si="80"/>
        <v/>
      </c>
      <c r="Z178" s="315" t="str">
        <f t="shared" ca="1" si="81"/>
        <v/>
      </c>
      <c r="AA178" s="316" t="str">
        <f t="shared" ca="1" si="82"/>
        <v/>
      </c>
      <c r="AC178" s="310" t="e">
        <f t="shared" ca="1" si="83"/>
        <v>#N/A</v>
      </c>
      <c r="AD178" s="323" t="e">
        <f t="shared" ca="1" si="84"/>
        <v>#N/A</v>
      </c>
      <c r="AE178" s="324">
        <f t="shared" ca="1" si="63"/>
        <v>110.82449793415365</v>
      </c>
      <c r="AG178" s="306">
        <f t="shared" ca="1" si="85"/>
        <v>56.126312520595363</v>
      </c>
      <c r="AH178" s="304">
        <f t="shared" ca="1" si="86"/>
        <v>65.711726781162454</v>
      </c>
    </row>
    <row r="179" spans="1:34" x14ac:dyDescent="0.2">
      <c r="A179" s="347">
        <f t="shared" ca="1" si="64"/>
        <v>0.01</v>
      </c>
      <c r="B179" s="304">
        <f t="shared" ca="1" si="65"/>
        <v>1.7500000000000013</v>
      </c>
      <c r="D179" s="306">
        <f t="shared" ca="1" si="66"/>
        <v>13.946821912512867</v>
      </c>
      <c r="E179" s="307">
        <f t="shared" ca="1" si="67"/>
        <v>54.191883873065294</v>
      </c>
      <c r="F179" s="304">
        <f t="shared" ca="1" si="68"/>
        <v>55.957788726603049</v>
      </c>
      <c r="G179" s="306">
        <f t="shared" ca="1" si="69"/>
        <v>26.446502565712027</v>
      </c>
      <c r="H179" s="307">
        <f t="shared" ca="1" si="70"/>
        <v>121.26474500347902</v>
      </c>
      <c r="I179" s="304">
        <f t="shared" ca="1" si="71"/>
        <v>124.11509126096232</v>
      </c>
      <c r="J179" s="306">
        <f t="shared" ca="1" si="72"/>
        <v>22.922039884521791</v>
      </c>
      <c r="K179" s="307">
        <f t="shared" ca="1" si="73"/>
        <v>112.03443578999479</v>
      </c>
      <c r="L179" s="304">
        <f t="shared" ca="1" si="58"/>
        <v>114.3553003373699</v>
      </c>
      <c r="M179" s="306">
        <f t="shared" ca="1" si="74"/>
        <v>1.3560695633053641</v>
      </c>
      <c r="N179" s="304">
        <f t="shared" ca="1" si="75"/>
        <v>77.697062703545967</v>
      </c>
      <c r="P179" s="310">
        <f t="shared" ca="1" si="76"/>
        <v>5</v>
      </c>
      <c r="Q179" s="304">
        <f t="shared" ca="1" si="77"/>
        <v>623.22999999999979</v>
      </c>
      <c r="R179" s="306">
        <f t="shared" ca="1" si="78"/>
        <v>0.31277009964194957</v>
      </c>
      <c r="S179" s="307">
        <f t="shared" ca="1" si="79"/>
        <v>8.603227865981335</v>
      </c>
      <c r="T179" s="304">
        <f t="shared" ca="1" si="59"/>
        <v>84.397665365276907</v>
      </c>
      <c r="U179" s="311">
        <f t="shared" ca="1" si="60"/>
        <v>0</v>
      </c>
      <c r="V179" s="306">
        <f t="shared" ca="1" si="61"/>
        <v>1.2113522326116828</v>
      </c>
      <c r="W179" s="304">
        <f t="shared" ca="1" si="62"/>
        <v>60.219596419145638</v>
      </c>
      <c r="Y179" s="314" t="str">
        <f t="shared" ca="1" si="80"/>
        <v/>
      </c>
      <c r="Z179" s="315" t="str">
        <f t="shared" ca="1" si="81"/>
        <v/>
      </c>
      <c r="AA179" s="316" t="str">
        <f t="shared" ca="1" si="82"/>
        <v/>
      </c>
      <c r="AC179" s="310" t="e">
        <f t="shared" ca="1" si="83"/>
        <v>#N/A</v>
      </c>
      <c r="AD179" s="323" t="e">
        <f t="shared" ca="1" si="84"/>
        <v>#N/A</v>
      </c>
      <c r="AE179" s="324">
        <f t="shared" ca="1" si="63"/>
        <v>112.03443578999479</v>
      </c>
      <c r="AG179" s="306">
        <f t="shared" ca="1" si="85"/>
        <v>55.918793125310607</v>
      </c>
      <c r="AH179" s="304">
        <f t="shared" ca="1" si="86"/>
        <v>65.503854701541684</v>
      </c>
    </row>
    <row r="180" spans="1:34" x14ac:dyDescent="0.2">
      <c r="A180" s="347">
        <f t="shared" ca="1" si="64"/>
        <v>0.01</v>
      </c>
      <c r="B180" s="304">
        <f t="shared" ca="1" si="65"/>
        <v>1.7600000000000013</v>
      </c>
      <c r="D180" s="306">
        <f t="shared" ca="1" si="66"/>
        <v>13.913247791901831</v>
      </c>
      <c r="E180" s="307">
        <f t="shared" ca="1" si="67"/>
        <v>53.98620297477958</v>
      </c>
      <c r="F180" s="304">
        <f t="shared" ca="1" si="68"/>
        <v>55.750233862764745</v>
      </c>
      <c r="G180" s="306">
        <f t="shared" ca="1" si="69"/>
        <v>26.585635043631047</v>
      </c>
      <c r="H180" s="307">
        <f t="shared" ca="1" si="70"/>
        <v>121.80460703322682</v>
      </c>
      <c r="I180" s="304">
        <f t="shared" ca="1" si="71"/>
        <v>124.67220333816175</v>
      </c>
      <c r="J180" s="306">
        <f t="shared" ca="1" si="72"/>
        <v>23.187200572568507</v>
      </c>
      <c r="K180" s="307">
        <f t="shared" ca="1" si="73"/>
        <v>113.24978255017832</v>
      </c>
      <c r="L180" s="304">
        <f t="shared" ca="1" si="58"/>
        <v>115.59913286030823</v>
      </c>
      <c r="M180" s="306">
        <f t="shared" ca="1" si="74"/>
        <v>1.3559018980671778</v>
      </c>
      <c r="N180" s="304">
        <f t="shared" ca="1" si="75"/>
        <v>77.687456193026833</v>
      </c>
      <c r="P180" s="310">
        <f t="shared" ca="1" si="76"/>
        <v>5</v>
      </c>
      <c r="Q180" s="304">
        <f t="shared" ca="1" si="77"/>
        <v>621.76999999999975</v>
      </c>
      <c r="R180" s="306">
        <f t="shared" ca="1" si="78"/>
        <v>0.3120373936658617</v>
      </c>
      <c r="S180" s="307">
        <f t="shared" ca="1" si="79"/>
        <v>8.6001074920446765</v>
      </c>
      <c r="T180" s="304">
        <f t="shared" ca="1" si="59"/>
        <v>84.367054496958275</v>
      </c>
      <c r="U180" s="311">
        <f t="shared" ca="1" si="60"/>
        <v>0</v>
      </c>
      <c r="V180" s="306">
        <f t="shared" ca="1" si="61"/>
        <v>1.211205015586857</v>
      </c>
      <c r="W180" s="304">
        <f t="shared" ca="1" si="62"/>
        <v>60.754037500246973</v>
      </c>
      <c r="Y180" s="314" t="str">
        <f t="shared" ca="1" si="80"/>
        <v/>
      </c>
      <c r="Z180" s="315" t="str">
        <f t="shared" ca="1" si="81"/>
        <v/>
      </c>
      <c r="AA180" s="316" t="str">
        <f t="shared" ca="1" si="82"/>
        <v/>
      </c>
      <c r="AC180" s="310" t="e">
        <f t="shared" ca="1" si="83"/>
        <v>#N/A</v>
      </c>
      <c r="AD180" s="323" t="e">
        <f t="shared" ca="1" si="84"/>
        <v>#N/A</v>
      </c>
      <c r="AE180" s="324">
        <f t="shared" ca="1" si="63"/>
        <v>113.24978255017832</v>
      </c>
      <c r="AG180" s="306">
        <f t="shared" ca="1" si="85"/>
        <v>55.711032482989083</v>
      </c>
      <c r="AH180" s="304">
        <f t="shared" ca="1" si="86"/>
        <v>65.295742419534037</v>
      </c>
    </row>
    <row r="181" spans="1:34" x14ac:dyDescent="0.2">
      <c r="A181" s="347">
        <f t="shared" ca="1" si="64"/>
        <v>0.01</v>
      </c>
      <c r="B181" s="304">
        <f t="shared" ca="1" si="65"/>
        <v>1.7700000000000014</v>
      </c>
      <c r="D181" s="306">
        <f t="shared" ca="1" si="66"/>
        <v>13.879514838002493</v>
      </c>
      <c r="E181" s="307">
        <f t="shared" ca="1" si="67"/>
        <v>53.780312884391215</v>
      </c>
      <c r="F181" s="304">
        <f t="shared" ca="1" si="68"/>
        <v>55.542443105082683</v>
      </c>
      <c r="G181" s="306">
        <f t="shared" ca="1" si="69"/>
        <v>26.724430192011074</v>
      </c>
      <c r="H181" s="307">
        <f t="shared" ca="1" si="70"/>
        <v>122.34241016207073</v>
      </c>
      <c r="I181" s="304">
        <f t="shared" ca="1" si="71"/>
        <v>125.22723542964613</v>
      </c>
      <c r="J181" s="306">
        <f t="shared" ca="1" si="72"/>
        <v>23.453750898746719</v>
      </c>
      <c r="K181" s="307">
        <f t="shared" ca="1" si="73"/>
        <v>114.47051763615481</v>
      </c>
      <c r="L181" s="304">
        <f t="shared" ca="1" si="58"/>
        <v>116.84852519013533</v>
      </c>
      <c r="M181" s="306">
        <f t="shared" ca="1" si="74"/>
        <v>1.3557348476286024</v>
      </c>
      <c r="N181" s="304">
        <f t="shared" ca="1" si="75"/>
        <v>77.677884907930661</v>
      </c>
      <c r="P181" s="310">
        <f t="shared" ca="1" si="76"/>
        <v>5</v>
      </c>
      <c r="Q181" s="304">
        <f t="shared" ca="1" si="77"/>
        <v>620.30999999999983</v>
      </c>
      <c r="R181" s="306">
        <f t="shared" ca="1" si="78"/>
        <v>0.31130468768977382</v>
      </c>
      <c r="S181" s="307">
        <f t="shared" ca="1" si="79"/>
        <v>8.5969944451677787</v>
      </c>
      <c r="T181" s="304">
        <f t="shared" ca="1" si="59"/>
        <v>84.33651550709591</v>
      </c>
      <c r="U181" s="311">
        <f t="shared" ca="1" si="60"/>
        <v>0</v>
      </c>
      <c r="V181" s="306">
        <f t="shared" ca="1" si="61"/>
        <v>1.2110571637735792</v>
      </c>
      <c r="W181" s="304">
        <f t="shared" ca="1" si="62"/>
        <v>61.288704809487868</v>
      </c>
      <c r="Y181" s="314" t="str">
        <f t="shared" ca="1" si="80"/>
        <v/>
      </c>
      <c r="Z181" s="315" t="str">
        <f t="shared" ca="1" si="81"/>
        <v/>
      </c>
      <c r="AA181" s="316" t="str">
        <f t="shared" ca="1" si="82"/>
        <v/>
      </c>
      <c r="AC181" s="310" t="e">
        <f t="shared" ca="1" si="83"/>
        <v>#N/A</v>
      </c>
      <c r="AD181" s="323" t="e">
        <f t="shared" ca="1" si="84"/>
        <v>#N/A</v>
      </c>
      <c r="AE181" s="324">
        <f t="shared" ca="1" si="63"/>
        <v>114.47051763615481</v>
      </c>
      <c r="AG181" s="306">
        <f t="shared" ca="1" si="85"/>
        <v>55.503034419822114</v>
      </c>
      <c r="AH181" s="304">
        <f t="shared" ca="1" si="86"/>
        <v>65.087393747738147</v>
      </c>
    </row>
    <row r="182" spans="1:34" x14ac:dyDescent="0.2">
      <c r="A182" s="347">
        <f t="shared" ca="1" si="64"/>
        <v>0.01</v>
      </c>
      <c r="B182" s="304">
        <f t="shared" ca="1" si="65"/>
        <v>1.7800000000000014</v>
      </c>
      <c r="D182" s="306">
        <f t="shared" ca="1" si="66"/>
        <v>13.845624631403746</v>
      </c>
      <c r="E182" s="307">
        <f t="shared" ca="1" si="67"/>
        <v>53.574217191341234</v>
      </c>
      <c r="F182" s="304">
        <f t="shared" ca="1" si="68"/>
        <v>55.334420292425008</v>
      </c>
      <c r="G182" s="306">
        <f t="shared" ca="1" si="69"/>
        <v>26.862886438325113</v>
      </c>
      <c r="H182" s="307">
        <f t="shared" ca="1" si="70"/>
        <v>122.87815233398415</v>
      </c>
      <c r="I182" s="304">
        <f t="shared" ca="1" si="71"/>
        <v>125.78018519946679</v>
      </c>
      <c r="J182" s="306">
        <f t="shared" ca="1" si="72"/>
        <v>23.7216874818984</v>
      </c>
      <c r="K182" s="307">
        <f t="shared" ca="1" si="73"/>
        <v>115.69662044863509</v>
      </c>
      <c r="L182" s="304">
        <f t="shared" ca="1" si="58"/>
        <v>118.10345651260332</v>
      </c>
      <c r="M182" s="306">
        <f t="shared" ca="1" si="74"/>
        <v>1.3555684042815155</v>
      </c>
      <c r="N182" s="304">
        <f t="shared" ca="1" si="75"/>
        <v>77.668348406614555</v>
      </c>
      <c r="P182" s="310">
        <f t="shared" ca="1" si="76"/>
        <v>5</v>
      </c>
      <c r="Q182" s="304">
        <f t="shared" ca="1" si="77"/>
        <v>618.8499999999998</v>
      </c>
      <c r="R182" s="306">
        <f t="shared" ca="1" si="78"/>
        <v>0.31057198171368594</v>
      </c>
      <c r="S182" s="307">
        <f t="shared" ca="1" si="79"/>
        <v>8.5938887253506415</v>
      </c>
      <c r="T182" s="304">
        <f t="shared" ca="1" si="59"/>
        <v>84.3060483956898</v>
      </c>
      <c r="U182" s="311">
        <f t="shared" ca="1" si="60"/>
        <v>0</v>
      </c>
      <c r="V182" s="306">
        <f t="shared" ca="1" si="61"/>
        <v>1.2109086799006998</v>
      </c>
      <c r="W182" s="304">
        <f t="shared" ca="1" si="62"/>
        <v>61.823568126386995</v>
      </c>
      <c r="Y182" s="314" t="str">
        <f t="shared" ca="1" si="80"/>
        <v/>
      </c>
      <c r="Z182" s="315" t="str">
        <f t="shared" ca="1" si="81"/>
        <v/>
      </c>
      <c r="AA182" s="316" t="str">
        <f t="shared" ca="1" si="82"/>
        <v/>
      </c>
      <c r="AC182" s="310" t="e">
        <f t="shared" ca="1" si="83"/>
        <v>#N/A</v>
      </c>
      <c r="AD182" s="323" t="e">
        <f t="shared" ca="1" si="84"/>
        <v>#N/A</v>
      </c>
      <c r="AE182" s="324">
        <f t="shared" ca="1" si="63"/>
        <v>115.69662044863509</v>
      </c>
      <c r="AG182" s="306">
        <f t="shared" ca="1" si="85"/>
        <v>55.294802755203136</v>
      </c>
      <c r="AH182" s="304">
        <f t="shared" ca="1" si="86"/>
        <v>64.878812492159966</v>
      </c>
    </row>
    <row r="183" spans="1:34" x14ac:dyDescent="0.2">
      <c r="A183" s="347">
        <f t="shared" ca="1" si="64"/>
        <v>0.01</v>
      </c>
      <c r="B183" s="304">
        <f t="shared" ca="1" si="65"/>
        <v>1.7900000000000014</v>
      </c>
      <c r="D183" s="306">
        <f t="shared" ca="1" si="66"/>
        <v>13.811578740164197</v>
      </c>
      <c r="E183" s="307">
        <f t="shared" ca="1" si="67"/>
        <v>53.367919480216869</v>
      </c>
      <c r="F183" s="304">
        <f t="shared" ca="1" si="68"/>
        <v>55.126169256920683</v>
      </c>
      <c r="G183" s="306">
        <f t="shared" ca="1" si="69"/>
        <v>27.001002225726754</v>
      </c>
      <c r="H183" s="307">
        <f t="shared" ca="1" si="70"/>
        <v>123.41183152878632</v>
      </c>
      <c r="I183" s="304">
        <f t="shared" ca="1" si="71"/>
        <v>126.33105034979816</v>
      </c>
      <c r="J183" s="306">
        <f t="shared" ca="1" si="72"/>
        <v>23.99100692521866</v>
      </c>
      <c r="K183" s="307">
        <f t="shared" ca="1" si="73"/>
        <v>116.92807036794893</v>
      </c>
      <c r="L183" s="304">
        <f t="shared" ca="1" si="58"/>
        <v>119.36390599028631</v>
      </c>
      <c r="M183" s="306">
        <f t="shared" ca="1" si="74"/>
        <v>1.3554025604401185</v>
      </c>
      <c r="N183" s="304">
        <f t="shared" ca="1" si="75"/>
        <v>77.658846254444271</v>
      </c>
      <c r="P183" s="310">
        <f t="shared" ca="1" si="76"/>
        <v>5</v>
      </c>
      <c r="Q183" s="304">
        <f t="shared" ca="1" si="77"/>
        <v>617.38999999999976</v>
      </c>
      <c r="R183" s="306">
        <f t="shared" ca="1" si="78"/>
        <v>0.30983927573759806</v>
      </c>
      <c r="S183" s="307">
        <f t="shared" ca="1" si="79"/>
        <v>8.5907903325932651</v>
      </c>
      <c r="T183" s="304">
        <f t="shared" ca="1" si="59"/>
        <v>84.275653162739928</v>
      </c>
      <c r="U183" s="311">
        <f t="shared" ca="1" si="60"/>
        <v>0</v>
      </c>
      <c r="V183" s="306">
        <f t="shared" ca="1" si="61"/>
        <v>1.210759566699279</v>
      </c>
      <c r="W183" s="304">
        <f t="shared" ca="1" si="62"/>
        <v>62.358597347545668</v>
      </c>
      <c r="Y183" s="314" t="str">
        <f t="shared" ca="1" si="80"/>
        <v/>
      </c>
      <c r="Z183" s="315" t="str">
        <f t="shared" ca="1" si="81"/>
        <v/>
      </c>
      <c r="AA183" s="316" t="str">
        <f t="shared" ca="1" si="82"/>
        <v/>
      </c>
      <c r="AC183" s="310" t="e">
        <f t="shared" ca="1" si="83"/>
        <v>#N/A</v>
      </c>
      <c r="AD183" s="323" t="e">
        <f t="shared" ca="1" si="84"/>
        <v>#N/A</v>
      </c>
      <c r="AE183" s="324">
        <f t="shared" ca="1" si="63"/>
        <v>116.92807036794893</v>
      </c>
      <c r="AG183" s="306">
        <f t="shared" ca="1" si="85"/>
        <v>55.086341301541339</v>
      </c>
      <c r="AH183" s="304">
        <f t="shared" ca="1" si="86"/>
        <v>64.670002452021933</v>
      </c>
    </row>
    <row r="184" spans="1:34" x14ac:dyDescent="0.2">
      <c r="A184" s="347">
        <f t="shared" ca="1" si="64"/>
        <v>0.01</v>
      </c>
      <c r="B184" s="304">
        <f t="shared" ca="1" si="65"/>
        <v>1.8000000000000014</v>
      </c>
      <c r="D184" s="306">
        <f t="shared" ca="1" si="66"/>
        <v>13.777378720030402</v>
      </c>
      <c r="E184" s="307">
        <f t="shared" ca="1" si="67"/>
        <v>53.161423330524663</v>
      </c>
      <c r="F184" s="304">
        <f t="shared" ca="1" si="68"/>
        <v>54.917693823779587</v>
      </c>
      <c r="G184" s="306">
        <f t="shared" ca="1" si="69"/>
        <v>27.138776012927057</v>
      </c>
      <c r="H184" s="307">
        <f t="shared" ca="1" si="70"/>
        <v>123.94344576209157</v>
      </c>
      <c r="I184" s="304">
        <f t="shared" ca="1" si="71"/>
        <v>126.87982862086614</v>
      </c>
      <c r="J184" s="306">
        <f t="shared" ca="1" si="72"/>
        <v>24.261705816411929</v>
      </c>
      <c r="K184" s="307">
        <f t="shared" ca="1" si="73"/>
        <v>118.16484675440333</v>
      </c>
      <c r="L184" s="304">
        <f t="shared" ca="1" si="58"/>
        <v>120.62985276296138</v>
      </c>
      <c r="M184" s="306">
        <f t="shared" ca="1" si="74"/>
        <v>1.3552373086382472</v>
      </c>
      <c r="N184" s="304">
        <f t="shared" ca="1" si="75"/>
        <v>77.649378023640111</v>
      </c>
      <c r="P184" s="310">
        <f t="shared" ca="1" si="76"/>
        <v>5</v>
      </c>
      <c r="Q184" s="304">
        <f t="shared" ca="1" si="77"/>
        <v>615.92999999999984</v>
      </c>
      <c r="R184" s="306">
        <f t="shared" ca="1" si="78"/>
        <v>0.30910656976151019</v>
      </c>
      <c r="S184" s="307">
        <f t="shared" ca="1" si="79"/>
        <v>8.5876992668956493</v>
      </c>
      <c r="T184" s="304">
        <f t="shared" ca="1" si="59"/>
        <v>84.245329808246325</v>
      </c>
      <c r="U184" s="311">
        <f t="shared" ca="1" si="60"/>
        <v>0</v>
      </c>
      <c r="V184" s="306">
        <f t="shared" ca="1" si="61"/>
        <v>1.2106098269025272</v>
      </c>
      <c r="W184" s="304">
        <f t="shared" ca="1" si="62"/>
        <v>62.893762487875669</v>
      </c>
      <c r="Y184" s="314" t="str">
        <f t="shared" ca="1" si="80"/>
        <v/>
      </c>
      <c r="Z184" s="315" t="str">
        <f t="shared" ca="1" si="81"/>
        <v/>
      </c>
      <c r="AA184" s="316" t="str">
        <f t="shared" ca="1" si="82"/>
        <v/>
      </c>
      <c r="AC184" s="310" t="e">
        <f t="shared" ca="1" si="83"/>
        <v>#N/A</v>
      </c>
      <c r="AD184" s="323" t="e">
        <f t="shared" ca="1" si="84"/>
        <v>#N/A</v>
      </c>
      <c r="AE184" s="324">
        <f t="shared" ca="1" si="63"/>
        <v>118.16484675440333</v>
      </c>
      <c r="AG184" s="306">
        <f t="shared" ca="1" si="85"/>
        <v>54.877653864076329</v>
      </c>
      <c r="AH184" s="304">
        <f t="shared" ca="1" si="86"/>
        <v>64.460967419573322</v>
      </c>
    </row>
    <row r="185" spans="1:34" x14ac:dyDescent="0.2">
      <c r="A185" s="347">
        <f t="shared" ca="1" si="64"/>
        <v>0.01</v>
      </c>
      <c r="B185" s="304">
        <f t="shared" ca="1" si="65"/>
        <v>1.8100000000000014</v>
      </c>
      <c r="D185" s="306">
        <f t="shared" ca="1" si="66"/>
        <v>13.74302611464819</v>
      </c>
      <c r="E185" s="307">
        <f t="shared" ca="1" si="67"/>
        <v>52.954732316466384</v>
      </c>
      <c r="F185" s="304">
        <f t="shared" ca="1" si="68"/>
        <v>54.708997811114315</v>
      </c>
      <c r="G185" s="306">
        <f t="shared" ca="1" si="69"/>
        <v>27.276206274073537</v>
      </c>
      <c r="H185" s="307">
        <f t="shared" ca="1" si="70"/>
        <v>124.47299308525623</v>
      </c>
      <c r="I185" s="304">
        <f t="shared" ca="1" si="71"/>
        <v>127.4265177908745</v>
      </c>
      <c r="J185" s="306">
        <f t="shared" ca="1" si="72"/>
        <v>24.533780727846931</v>
      </c>
      <c r="K185" s="307">
        <f t="shared" ca="1" si="73"/>
        <v>119.40692894864007</v>
      </c>
      <c r="L185" s="304">
        <f t="shared" ca="1" si="58"/>
        <v>121.90127594798855</v>
      </c>
      <c r="M185" s="306">
        <f t="shared" ca="1" si="74"/>
        <v>1.3550726415267556</v>
      </c>
      <c r="N185" s="304">
        <f t="shared" ca="1" si="75"/>
        <v>77.639943293127033</v>
      </c>
      <c r="P185" s="310">
        <f t="shared" ca="1" si="76"/>
        <v>5</v>
      </c>
      <c r="Q185" s="304">
        <f t="shared" ca="1" si="77"/>
        <v>614.4699999999998</v>
      </c>
      <c r="R185" s="306">
        <f t="shared" ca="1" si="78"/>
        <v>0.30837386378542231</v>
      </c>
      <c r="S185" s="307">
        <f t="shared" ca="1" si="79"/>
        <v>8.5846155282577943</v>
      </c>
      <c r="T185" s="304">
        <f t="shared" ca="1" si="59"/>
        <v>84.215078332208961</v>
      </c>
      <c r="U185" s="311">
        <f t="shared" ca="1" si="60"/>
        <v>0</v>
      </c>
      <c r="V185" s="306">
        <f t="shared" ca="1" si="61"/>
        <v>1.2104594632457464</v>
      </c>
      <c r="W185" s="304">
        <f t="shared" ca="1" si="62"/>
        <v>63.42903368181188</v>
      </c>
      <c r="Y185" s="314" t="str">
        <f t="shared" ca="1" si="80"/>
        <v/>
      </c>
      <c r="Z185" s="315" t="str">
        <f t="shared" ca="1" si="81"/>
        <v/>
      </c>
      <c r="AA185" s="316" t="str">
        <f t="shared" ca="1" si="82"/>
        <v/>
      </c>
      <c r="AC185" s="310" t="e">
        <f t="shared" ca="1" si="83"/>
        <v>#N/A</v>
      </c>
      <c r="AD185" s="323" t="e">
        <f t="shared" ca="1" si="84"/>
        <v>#N/A</v>
      </c>
      <c r="AE185" s="324">
        <f t="shared" ca="1" si="63"/>
        <v>119.40692894864007</v>
      </c>
      <c r="AG185" s="306">
        <f t="shared" ca="1" si="85"/>
        <v>54.668744240694451</v>
      </c>
      <c r="AH185" s="304">
        <f t="shared" ca="1" si="86"/>
        <v>64.251711179902301</v>
      </c>
    </row>
    <row r="186" spans="1:34" x14ac:dyDescent="0.2">
      <c r="A186" s="347">
        <f t="shared" ca="1" si="64"/>
        <v>0.01</v>
      </c>
      <c r="B186" s="304">
        <f t="shared" ca="1" si="65"/>
        <v>1.8200000000000014</v>
      </c>
      <c r="D186" s="306">
        <f t="shared" ca="1" si="66"/>
        <v>13.708522455767103</v>
      </c>
      <c r="E186" s="307">
        <f t="shared" ca="1" si="67"/>
        <v>52.747850006717485</v>
      </c>
      <c r="F186" s="304">
        <f t="shared" ca="1" si="68"/>
        <v>54.500085029763362</v>
      </c>
      <c r="G186" s="306">
        <f t="shared" ca="1" si="69"/>
        <v>27.41329149863121</v>
      </c>
      <c r="H186" s="307">
        <f t="shared" ca="1" si="70"/>
        <v>125.00047158532341</v>
      </c>
      <c r="I186" s="304">
        <f t="shared" ca="1" si="71"/>
        <v>127.97111567592967</v>
      </c>
      <c r="J186" s="306">
        <f t="shared" ca="1" si="72"/>
        <v>24.807228216710456</v>
      </c>
      <c r="K186" s="307">
        <f t="shared" ca="1" si="73"/>
        <v>120.65429627199298</v>
      </c>
      <c r="L186" s="304">
        <f t="shared" ca="1" si="58"/>
        <v>123.17815464069031</v>
      </c>
      <c r="M186" s="306">
        <f t="shared" ca="1" si="74"/>
        <v>1.3549085518709696</v>
      </c>
      <c r="N186" s="304">
        <f t="shared" ca="1" si="75"/>
        <v>77.630541648388743</v>
      </c>
      <c r="P186" s="310">
        <f t="shared" ca="1" si="76"/>
        <v>5</v>
      </c>
      <c r="Q186" s="304">
        <f t="shared" ca="1" si="77"/>
        <v>613.00999999999976</v>
      </c>
      <c r="R186" s="306">
        <f t="shared" ca="1" si="78"/>
        <v>0.30764115780933443</v>
      </c>
      <c r="S186" s="307">
        <f t="shared" ca="1" si="79"/>
        <v>8.5815391166797017</v>
      </c>
      <c r="T186" s="304">
        <f t="shared" ca="1" si="59"/>
        <v>84.184898734627879</v>
      </c>
      <c r="U186" s="311">
        <f t="shared" ca="1" si="60"/>
        <v>0</v>
      </c>
      <c r="V186" s="306">
        <f t="shared" ca="1" si="61"/>
        <v>1.2103084784662717</v>
      </c>
      <c r="W186" s="304">
        <f t="shared" ca="1" si="62"/>
        <v>63.964381184508959</v>
      </c>
      <c r="Y186" s="314" t="str">
        <f t="shared" ca="1" si="80"/>
        <v/>
      </c>
      <c r="Z186" s="315" t="str">
        <f t="shared" ca="1" si="81"/>
        <v/>
      </c>
      <c r="AA186" s="316" t="str">
        <f t="shared" ca="1" si="82"/>
        <v/>
      </c>
      <c r="AC186" s="310" t="e">
        <f t="shared" ca="1" si="83"/>
        <v>#N/A</v>
      </c>
      <c r="AD186" s="323" t="e">
        <f t="shared" ca="1" si="84"/>
        <v>#N/A</v>
      </c>
      <c r="AE186" s="324">
        <f t="shared" ca="1" si="63"/>
        <v>120.65429627199298</v>
      </c>
      <c r="AG186" s="306">
        <f t="shared" ca="1" si="85"/>
        <v>54.459616221746295</v>
      </c>
      <c r="AH186" s="304">
        <f t="shared" ca="1" si="86"/>
        <v>64.042237510749374</v>
      </c>
    </row>
    <row r="187" spans="1:34" x14ac:dyDescent="0.2">
      <c r="A187" s="347">
        <f t="shared" ca="1" si="64"/>
        <v>0.01</v>
      </c>
      <c r="B187" s="304">
        <f t="shared" ca="1" si="65"/>
        <v>1.8300000000000014</v>
      </c>
      <c r="D187" s="306">
        <f t="shared" ca="1" si="66"/>
        <v>13.673869263438391</v>
      </c>
      <c r="E187" s="307">
        <f t="shared" ca="1" si="67"/>
        <v>52.540779964208312</v>
      </c>
      <c r="F187" s="304">
        <f t="shared" ca="1" si="68"/>
        <v>54.290959283115996</v>
      </c>
      <c r="G187" s="306">
        <f t="shared" ca="1" si="69"/>
        <v>27.550030191265595</v>
      </c>
      <c r="H187" s="307">
        <f t="shared" ca="1" si="70"/>
        <v>125.52587938496549</v>
      </c>
      <c r="I187" s="304">
        <f t="shared" ca="1" si="71"/>
        <v>128.51362012996347</v>
      </c>
      <c r="J187" s="306">
        <f t="shared" ca="1" si="72"/>
        <v>25.08204482515994</v>
      </c>
      <c r="K187" s="307">
        <f t="shared" ca="1" si="73"/>
        <v>121.90692802684443</v>
      </c>
      <c r="L187" s="304">
        <f t="shared" ca="1" si="58"/>
        <v>124.4604679147301</v>
      </c>
      <c r="M187" s="306">
        <f t="shared" ca="1" si="74"/>
        <v>1.3547450325482124</v>
      </c>
      <c r="N187" s="304">
        <f t="shared" ca="1" si="75"/>
        <v>77.621172681325916</v>
      </c>
      <c r="P187" s="310">
        <f t="shared" ca="1" si="76"/>
        <v>5</v>
      </c>
      <c r="Q187" s="304">
        <f t="shared" ca="1" si="77"/>
        <v>611.54999999999973</v>
      </c>
      <c r="R187" s="306">
        <f t="shared" ca="1" si="78"/>
        <v>0.30690845183324655</v>
      </c>
      <c r="S187" s="307">
        <f t="shared" ca="1" si="79"/>
        <v>8.5784700321613698</v>
      </c>
      <c r="T187" s="304">
        <f t="shared" ca="1" si="59"/>
        <v>84.154791015503037</v>
      </c>
      <c r="U187" s="311">
        <f t="shared" ca="1" si="60"/>
        <v>0</v>
      </c>
      <c r="V187" s="306">
        <f t="shared" ca="1" si="61"/>
        <v>1.2101568753034155</v>
      </c>
      <c r="W187" s="304">
        <f t="shared" ca="1" si="62"/>
        <v>64.499775373022601</v>
      </c>
      <c r="Y187" s="314" t="str">
        <f t="shared" ca="1" si="80"/>
        <v/>
      </c>
      <c r="Z187" s="315" t="str">
        <f t="shared" ca="1" si="81"/>
        <v/>
      </c>
      <c r="AA187" s="316" t="str">
        <f t="shared" ca="1" si="82"/>
        <v/>
      </c>
      <c r="AC187" s="310" t="e">
        <f t="shared" ca="1" si="83"/>
        <v>#N/A</v>
      </c>
      <c r="AD187" s="323" t="e">
        <f t="shared" ca="1" si="84"/>
        <v>#N/A</v>
      </c>
      <c r="AE187" s="324">
        <f t="shared" ca="1" si="63"/>
        <v>121.90692802684443</v>
      </c>
      <c r="AG187" s="306">
        <f t="shared" ca="1" si="85"/>
        <v>54.250273589865898</v>
      </c>
      <c r="AH187" s="304">
        <f t="shared" ca="1" si="86"/>
        <v>63.832550182322549</v>
      </c>
    </row>
    <row r="188" spans="1:34" x14ac:dyDescent="0.2">
      <c r="A188" s="347">
        <f t="shared" ca="1" si="64"/>
        <v>0.01</v>
      </c>
      <c r="B188" s="304">
        <f t="shared" ca="1" si="65"/>
        <v>1.8400000000000014</v>
      </c>
      <c r="D188" s="306">
        <f t="shared" ca="1" si="66"/>
        <v>13.639068046206429</v>
      </c>
      <c r="E188" s="307">
        <f t="shared" ca="1" si="67"/>
        <v>52.333525745907579</v>
      </c>
      <c r="F188" s="304">
        <f t="shared" ca="1" si="68"/>
        <v>54.081624366938357</v>
      </c>
      <c r="G188" s="306">
        <f t="shared" ca="1" si="69"/>
        <v>27.686420871727659</v>
      </c>
      <c r="H188" s="307">
        <f t="shared" ca="1" si="70"/>
        <v>126.04921464242457</v>
      </c>
      <c r="I188" s="304">
        <f t="shared" ca="1" si="71"/>
        <v>129.05402904465424</v>
      </c>
      <c r="J188" s="306">
        <f t="shared" ca="1" si="72"/>
        <v>25.358227080474908</v>
      </c>
      <c r="K188" s="307">
        <f t="shared" ca="1" si="73"/>
        <v>123.16480349698138</v>
      </c>
      <c r="L188" s="304">
        <f t="shared" ca="1" si="58"/>
        <v>125.74819482249026</v>
      </c>
      <c r="M188" s="306">
        <f t="shared" ca="1" si="74"/>
        <v>1.3545820765453926</v>
      </c>
      <c r="N188" s="304">
        <f t="shared" ca="1" si="75"/>
        <v>77.611835990118024</v>
      </c>
      <c r="P188" s="310">
        <f t="shared" ca="1" si="76"/>
        <v>5</v>
      </c>
      <c r="Q188" s="304">
        <f t="shared" ca="1" si="77"/>
        <v>610.0899999999998</v>
      </c>
      <c r="R188" s="306">
        <f t="shared" ca="1" si="78"/>
        <v>0.30617574585715868</v>
      </c>
      <c r="S188" s="307">
        <f t="shared" ca="1" si="79"/>
        <v>8.5754082747027986</v>
      </c>
      <c r="T188" s="304">
        <f t="shared" ca="1" si="59"/>
        <v>84.124755174834462</v>
      </c>
      <c r="U188" s="311">
        <f t="shared" ca="1" si="60"/>
        <v>0</v>
      </c>
      <c r="V188" s="306">
        <f t="shared" ca="1" si="61"/>
        <v>1.210004656498407</v>
      </c>
      <c r="W188" s="304">
        <f t="shared" ca="1" si="62"/>
        <v>65.035186747474654</v>
      </c>
      <c r="Y188" s="314" t="str">
        <f t="shared" ca="1" si="80"/>
        <v/>
      </c>
      <c r="Z188" s="315" t="str">
        <f t="shared" ca="1" si="81"/>
        <v/>
      </c>
      <c r="AA188" s="316" t="str">
        <f t="shared" ca="1" si="82"/>
        <v/>
      </c>
      <c r="AC188" s="310" t="e">
        <f t="shared" ca="1" si="83"/>
        <v>#N/A</v>
      </c>
      <c r="AD188" s="323" t="e">
        <f t="shared" ca="1" si="84"/>
        <v>#N/A</v>
      </c>
      <c r="AE188" s="324">
        <f t="shared" ca="1" si="63"/>
        <v>123.16480349698138</v>
      </c>
      <c r="AG188" s="306">
        <f t="shared" ca="1" si="85"/>
        <v>54.040720119791004</v>
      </c>
      <c r="AH188" s="304">
        <f t="shared" ca="1" si="86"/>
        <v>63.622652957113694</v>
      </c>
    </row>
    <row r="189" spans="1:34" x14ac:dyDescent="0.2">
      <c r="A189" s="347">
        <f t="shared" ca="1" si="64"/>
        <v>0.01</v>
      </c>
      <c r="B189" s="304">
        <f t="shared" ca="1" si="65"/>
        <v>1.8500000000000014</v>
      </c>
      <c r="D189" s="306">
        <f t="shared" ca="1" si="66"/>
        <v>13.604120301294238</v>
      </c>
      <c r="E189" s="307">
        <f t="shared" ca="1" si="67"/>
        <v>52.126090902608567</v>
      </c>
      <c r="F189" s="304">
        <f t="shared" ca="1" si="68"/>
        <v>53.87208406920135</v>
      </c>
      <c r="G189" s="306">
        <f t="shared" ca="1" si="69"/>
        <v>27.822462074740603</v>
      </c>
      <c r="H189" s="307">
        <f t="shared" ca="1" si="70"/>
        <v>126.57047555145066</v>
      </c>
      <c r="I189" s="304">
        <f t="shared" ca="1" si="71"/>
        <v>129.59234034934607</v>
      </c>
      <c r="J189" s="306">
        <f t="shared" ca="1" si="72"/>
        <v>25.635771495207248</v>
      </c>
      <c r="K189" s="307">
        <f t="shared" ca="1" si="73"/>
        <v>124.42790194795076</v>
      </c>
      <c r="L189" s="304">
        <f t="shared" ca="1" si="58"/>
        <v>127.04131439544905</v>
      </c>
      <c r="M189" s="306">
        <f t="shared" ca="1" si="74"/>
        <v>1.3544196769566585</v>
      </c>
      <c r="N189" s="304">
        <f t="shared" ca="1" si="75"/>
        <v>77.602531179088899</v>
      </c>
      <c r="P189" s="310">
        <f t="shared" ca="1" si="76"/>
        <v>5</v>
      </c>
      <c r="Q189" s="304">
        <f t="shared" ca="1" si="77"/>
        <v>608.62999999999977</v>
      </c>
      <c r="R189" s="306">
        <f t="shared" ca="1" si="78"/>
        <v>0.3054430398810708</v>
      </c>
      <c r="S189" s="307">
        <f t="shared" ca="1" si="79"/>
        <v>8.5723538443039882</v>
      </c>
      <c r="T189" s="304">
        <f t="shared" ca="1" si="59"/>
        <v>84.094791212622127</v>
      </c>
      <c r="U189" s="311">
        <f t="shared" ca="1" si="60"/>
        <v>0</v>
      </c>
      <c r="V189" s="306">
        <f t="shared" ca="1" si="61"/>
        <v>1.2098518247943351</v>
      </c>
      <c r="W189" s="304">
        <f t="shared" ca="1" si="62"/>
        <v>65.570585932202775</v>
      </c>
      <c r="Y189" s="314" t="str">
        <f t="shared" ca="1" si="80"/>
        <v/>
      </c>
      <c r="Z189" s="315" t="str">
        <f t="shared" ca="1" si="81"/>
        <v/>
      </c>
      <c r="AA189" s="316" t="str">
        <f t="shared" ca="1" si="82"/>
        <v/>
      </c>
      <c r="AC189" s="310" t="e">
        <f t="shared" ca="1" si="83"/>
        <v>#N/A</v>
      </c>
      <c r="AD189" s="323" t="e">
        <f t="shared" ca="1" si="84"/>
        <v>#N/A</v>
      </c>
      <c r="AE189" s="324">
        <f t="shared" ca="1" si="63"/>
        <v>124.42790194795076</v>
      </c>
      <c r="AG189" s="306">
        <f t="shared" ca="1" si="85"/>
        <v>53.830959578184952</v>
      </c>
      <c r="AH189" s="304">
        <f t="shared" ca="1" si="86"/>
        <v>63.412549589716683</v>
      </c>
    </row>
    <row r="190" spans="1:34" x14ac:dyDescent="0.2">
      <c r="A190" s="347">
        <f t="shared" ca="1" si="64"/>
        <v>0.01</v>
      </c>
      <c r="B190" s="304">
        <f t="shared" ca="1" si="65"/>
        <v>1.8600000000000014</v>
      </c>
      <c r="D190" s="306">
        <f t="shared" ca="1" si="66"/>
        <v>13.569027514782992</v>
      </c>
      <c r="E190" s="307">
        <f t="shared" ca="1" si="67"/>
        <v>51.9184789787179</v>
      </c>
      <c r="F190" s="304">
        <f t="shared" ca="1" si="68"/>
        <v>53.662342169910083</v>
      </c>
      <c r="G190" s="306">
        <f t="shared" ca="1" si="69"/>
        <v>27.958152349888433</v>
      </c>
      <c r="H190" s="307">
        <f t="shared" ca="1" si="70"/>
        <v>127.08966034123783</v>
      </c>
      <c r="I190" s="304">
        <f t="shared" ca="1" si="71"/>
        <v>130.12855201096633</v>
      </c>
      <c r="J190" s="306">
        <f t="shared" ca="1" si="72"/>
        <v>25.914674567330394</v>
      </c>
      <c r="K190" s="307">
        <f t="shared" ca="1" si="73"/>
        <v>125.69620262741419</v>
      </c>
      <c r="L190" s="304">
        <f t="shared" ca="1" si="58"/>
        <v>128.33980564455678</v>
      </c>
      <c r="M190" s="306">
        <f t="shared" ca="1" si="74"/>
        <v>1.3542578269811156</v>
      </c>
      <c r="N190" s="304">
        <f t="shared" ca="1" si="75"/>
        <v>77.593257858575996</v>
      </c>
      <c r="P190" s="310">
        <f t="shared" ca="1" si="76"/>
        <v>5</v>
      </c>
      <c r="Q190" s="304">
        <f t="shared" ca="1" si="77"/>
        <v>607.16999999999973</v>
      </c>
      <c r="R190" s="306">
        <f t="shared" ca="1" si="78"/>
        <v>0.30471033390498292</v>
      </c>
      <c r="S190" s="307">
        <f t="shared" ca="1" si="79"/>
        <v>8.5693067409649384</v>
      </c>
      <c r="T190" s="304">
        <f t="shared" ca="1" si="59"/>
        <v>84.064899128866045</v>
      </c>
      <c r="U190" s="311">
        <f t="shared" ca="1" si="60"/>
        <v>0</v>
      </c>
      <c r="V190" s="306">
        <f t="shared" ca="1" si="61"/>
        <v>1.2096983829360912</v>
      </c>
      <c r="W190" s="304">
        <f t="shared" ca="1" si="62"/>
        <v>66.105943676894213</v>
      </c>
      <c r="Y190" s="314" t="str">
        <f t="shared" ca="1" si="80"/>
        <v/>
      </c>
      <c r="Z190" s="315" t="str">
        <f t="shared" ca="1" si="81"/>
        <v/>
      </c>
      <c r="AA190" s="316" t="str">
        <f t="shared" ca="1" si="82"/>
        <v/>
      </c>
      <c r="AC190" s="310" t="e">
        <f t="shared" ca="1" si="83"/>
        <v>#N/A</v>
      </c>
      <c r="AD190" s="323" t="e">
        <f t="shared" ca="1" si="84"/>
        <v>#N/A</v>
      </c>
      <c r="AE190" s="324">
        <f t="shared" ca="1" si="63"/>
        <v>125.69620262741419</v>
      </c>
      <c r="AG190" s="306">
        <f t="shared" ca="1" si="85"/>
        <v>53.620995723460176</v>
      </c>
      <c r="AH190" s="304">
        <f t="shared" ca="1" si="86"/>
        <v>63.202243826647134</v>
      </c>
    </row>
    <row r="191" spans="1:34" x14ac:dyDescent="0.2">
      <c r="A191" s="347">
        <f t="shared" ca="1" si="64"/>
        <v>0.01</v>
      </c>
      <c r="B191" s="304">
        <f t="shared" ca="1" si="65"/>
        <v>1.8700000000000014</v>
      </c>
      <c r="D191" s="306">
        <f t="shared" ca="1" si="66"/>
        <v>13.533791161785718</v>
      </c>
      <c r="E191" s="307">
        <f t="shared" ca="1" si="67"/>
        <v>51.710693512046682</v>
      </c>
      <c r="F191" s="304">
        <f t="shared" ca="1" si="68"/>
        <v>53.452402440934833</v>
      </c>
      <c r="G191" s="306">
        <f t="shared" ca="1" si="69"/>
        <v>28.09349026150629</v>
      </c>
      <c r="H191" s="307">
        <f t="shared" ca="1" si="70"/>
        <v>127.6067672763583</v>
      </c>
      <c r="I191" s="304">
        <f t="shared" ca="1" si="71"/>
        <v>130.6626620339415</v>
      </c>
      <c r="J191" s="306">
        <f t="shared" ca="1" si="72"/>
        <v>26.194932780387369</v>
      </c>
      <c r="K191" s="307">
        <f t="shared" ca="1" si="73"/>
        <v>126.96968476550218</v>
      </c>
      <c r="L191" s="304">
        <f t="shared" ca="1" si="58"/>
        <v>129.64364756061136</v>
      </c>
      <c r="M191" s="306">
        <f t="shared" ca="1" si="74"/>
        <v>1.3540965199206012</v>
      </c>
      <c r="N191" s="304">
        <f t="shared" ca="1" si="75"/>
        <v>77.584015644802847</v>
      </c>
      <c r="P191" s="310">
        <f t="shared" ca="1" si="76"/>
        <v>5</v>
      </c>
      <c r="Q191" s="304">
        <f t="shared" ca="1" si="77"/>
        <v>605.70999999999981</v>
      </c>
      <c r="R191" s="306">
        <f t="shared" ca="1" si="78"/>
        <v>0.30397762792889504</v>
      </c>
      <c r="S191" s="307">
        <f t="shared" ca="1" si="79"/>
        <v>8.5662669646856493</v>
      </c>
      <c r="T191" s="304">
        <f t="shared" ca="1" si="59"/>
        <v>84.035078923566218</v>
      </c>
      <c r="U191" s="311">
        <f t="shared" ca="1" si="60"/>
        <v>0</v>
      </c>
      <c r="V191" s="306">
        <f t="shared" ca="1" si="61"/>
        <v>1.209544333670312</v>
      </c>
      <c r="W191" s="304">
        <f t="shared" ca="1" si="62"/>
        <v>66.64123085770386</v>
      </c>
      <c r="Y191" s="314" t="str">
        <f t="shared" ca="1" si="80"/>
        <v/>
      </c>
      <c r="Z191" s="315" t="str">
        <f t="shared" ca="1" si="81"/>
        <v/>
      </c>
      <c r="AA191" s="316" t="str">
        <f t="shared" ca="1" si="82"/>
        <v/>
      </c>
      <c r="AC191" s="310" t="e">
        <f t="shared" ca="1" si="83"/>
        <v>#N/A</v>
      </c>
      <c r="AD191" s="323" t="e">
        <f t="shared" ca="1" si="84"/>
        <v>#N/A</v>
      </c>
      <c r="AE191" s="324">
        <f t="shared" ca="1" si="63"/>
        <v>126.96968476550218</v>
      </c>
      <c r="AG191" s="306">
        <f t="shared" ca="1" si="85"/>
        <v>53.410832305602852</v>
      </c>
      <c r="AH191" s="304">
        <f t="shared" ca="1" si="86"/>
        <v>62.991739406163504</v>
      </c>
    </row>
    <row r="192" spans="1:34" x14ac:dyDescent="0.2">
      <c r="A192" s="347">
        <f t="shared" ca="1" si="64"/>
        <v>0.01</v>
      </c>
      <c r="B192" s="304">
        <f t="shared" ca="1" si="65"/>
        <v>1.8800000000000014</v>
      </c>
      <c r="D192" s="306">
        <f t="shared" ca="1" si="66"/>
        <v>13.498412706615659</v>
      </c>
      <c r="E192" s="307">
        <f t="shared" ca="1" si="67"/>
        <v>51.502738033604047</v>
      </c>
      <c r="F192" s="304">
        <f t="shared" ca="1" si="68"/>
        <v>53.242268645843481</v>
      </c>
      <c r="G192" s="306">
        <f t="shared" ca="1" si="69"/>
        <v>28.228474388572447</v>
      </c>
      <c r="H192" s="307">
        <f t="shared" ca="1" si="70"/>
        <v>128.12179465669433</v>
      </c>
      <c r="I192" s="304">
        <f t="shared" ca="1" si="71"/>
        <v>131.19466846011099</v>
      </c>
      <c r="J192" s="306">
        <f t="shared" ca="1" si="72"/>
        <v>26.476542603637764</v>
      </c>
      <c r="K192" s="307">
        <f t="shared" ca="1" si="73"/>
        <v>128.24832757516745</v>
      </c>
      <c r="L192" s="304">
        <f t="shared" ca="1" si="58"/>
        <v>130.95281911463266</v>
      </c>
      <c r="M192" s="306">
        <f t="shared" ca="1" si="74"/>
        <v>1.3539357491775212</v>
      </c>
      <c r="N192" s="304">
        <f t="shared" ca="1" si="75"/>
        <v>77.574804159755189</v>
      </c>
      <c r="P192" s="310">
        <f t="shared" ca="1" si="76"/>
        <v>5</v>
      </c>
      <c r="Q192" s="304">
        <f t="shared" ca="1" si="77"/>
        <v>604.24999999999977</v>
      </c>
      <c r="R192" s="306">
        <f t="shared" ca="1" si="78"/>
        <v>0.30324492195280717</v>
      </c>
      <c r="S192" s="307">
        <f t="shared" ca="1" si="79"/>
        <v>8.5632345154661209</v>
      </c>
      <c r="T192" s="304">
        <f t="shared" ca="1" si="59"/>
        <v>84.005330596722644</v>
      </c>
      <c r="U192" s="311">
        <f t="shared" ca="1" si="60"/>
        <v>0</v>
      </c>
      <c r="V192" s="306">
        <f t="shared" ca="1" si="61"/>
        <v>1.2093896797453205</v>
      </c>
      <c r="W192" s="304">
        <f t="shared" ca="1" si="62"/>
        <v>67.176418478356041</v>
      </c>
      <c r="Y192" s="314" t="str">
        <f t="shared" ca="1" si="80"/>
        <v/>
      </c>
      <c r="Z192" s="315" t="str">
        <f t="shared" ca="1" si="81"/>
        <v/>
      </c>
      <c r="AA192" s="316" t="str">
        <f t="shared" ca="1" si="82"/>
        <v/>
      </c>
      <c r="AC192" s="310" t="e">
        <f t="shared" ca="1" si="83"/>
        <v>#N/A</v>
      </c>
      <c r="AD192" s="323" t="e">
        <f t="shared" ca="1" si="84"/>
        <v>#N/A</v>
      </c>
      <c r="AE192" s="324">
        <f t="shared" ca="1" si="63"/>
        <v>128.24832757516745</v>
      </c>
      <c r="AG192" s="306">
        <f t="shared" ca="1" si="85"/>
        <v>53.200473065999191</v>
      </c>
      <c r="AH192" s="304">
        <f t="shared" ca="1" si="86"/>
        <v>62.781040058089829</v>
      </c>
    </row>
    <row r="193" spans="1:34" x14ac:dyDescent="0.2">
      <c r="A193" s="347">
        <f t="shared" ca="1" si="64"/>
        <v>0.01</v>
      </c>
      <c r="B193" s="304">
        <f t="shared" ca="1" si="65"/>
        <v>1.8900000000000015</v>
      </c>
      <c r="D193" s="306">
        <f t="shared" ca="1" si="66"/>
        <v>13.462893602949103</v>
      </c>
      <c r="E193" s="307">
        <f t="shared" ca="1" si="67"/>
        <v>51.294616067393449</v>
      </c>
      <c r="F193" s="304">
        <f t="shared" ca="1" si="68"/>
        <v>53.031944539735917</v>
      </c>
      <c r="G193" s="306">
        <f t="shared" ca="1" si="69"/>
        <v>28.363103324601937</v>
      </c>
      <c r="H193" s="307">
        <f t="shared" ca="1" si="70"/>
        <v>128.63474081736828</v>
      </c>
      <c r="I193" s="304">
        <f t="shared" ca="1" si="71"/>
        <v>131.72456936863966</v>
      </c>
      <c r="J193" s="306">
        <f t="shared" ca="1" si="72"/>
        <v>26.759500492203635</v>
      </c>
      <c r="K193" s="307">
        <f t="shared" ca="1" si="73"/>
        <v>129.53211025253776</v>
      </c>
      <c r="L193" s="304">
        <f t="shared" ca="1" si="58"/>
        <v>132.26729925823633</v>
      </c>
      <c r="M193" s="306">
        <f t="shared" ca="1" si="74"/>
        <v>1.3537755082527403</v>
      </c>
      <c r="N193" s="304">
        <f t="shared" ca="1" si="75"/>
        <v>77.565623031059971</v>
      </c>
      <c r="P193" s="310">
        <f t="shared" ca="1" si="76"/>
        <v>5</v>
      </c>
      <c r="Q193" s="304">
        <f t="shared" ca="1" si="77"/>
        <v>602.78999999999974</v>
      </c>
      <c r="R193" s="306">
        <f t="shared" ca="1" si="78"/>
        <v>0.30251221597671929</v>
      </c>
      <c r="S193" s="307">
        <f t="shared" ca="1" si="79"/>
        <v>8.5602093933063532</v>
      </c>
      <c r="T193" s="304">
        <f t="shared" ca="1" si="59"/>
        <v>83.975654148335323</v>
      </c>
      <c r="U193" s="311">
        <f t="shared" ca="1" si="60"/>
        <v>0</v>
      </c>
      <c r="V193" s="306">
        <f t="shared" ca="1" si="61"/>
        <v>1.2092344239110715</v>
      </c>
      <c r="W193" s="304">
        <f t="shared" ca="1" si="62"/>
        <v>67.711477671231279</v>
      </c>
      <c r="Y193" s="314" t="str">
        <f t="shared" ca="1" si="80"/>
        <v/>
      </c>
      <c r="Z193" s="315" t="str">
        <f t="shared" ca="1" si="81"/>
        <v/>
      </c>
      <c r="AA193" s="316" t="str">
        <f t="shared" ca="1" si="82"/>
        <v/>
      </c>
      <c r="AC193" s="310" t="e">
        <f t="shared" ca="1" si="83"/>
        <v>#N/A</v>
      </c>
      <c r="AD193" s="323" t="e">
        <f t="shared" ca="1" si="84"/>
        <v>#N/A</v>
      </c>
      <c r="AE193" s="324">
        <f t="shared" ca="1" si="63"/>
        <v>129.53211025253776</v>
      </c>
      <c r="AG193" s="306">
        <f t="shared" ca="1" si="85"/>
        <v>52.989921737263273</v>
      </c>
      <c r="AH193" s="304">
        <f t="shared" ca="1" si="86"/>
        <v>62.570149503640202</v>
      </c>
    </row>
    <row r="194" spans="1:34" x14ac:dyDescent="0.2">
      <c r="A194" s="347">
        <f t="shared" ca="1" si="64"/>
        <v>0.01</v>
      </c>
      <c r="B194" s="304">
        <f t="shared" ca="1" si="65"/>
        <v>1.9000000000000015</v>
      </c>
      <c r="D194" s="306">
        <f t="shared" ca="1" si="66"/>
        <v>13.427235293983211</v>
      </c>
      <c r="E194" s="307">
        <f t="shared" ca="1" si="67"/>
        <v>51.0863311302111</v>
      </c>
      <c r="F194" s="304">
        <f t="shared" ca="1" si="68"/>
        <v>52.82143386907974</v>
      </c>
      <c r="G194" s="306">
        <f t="shared" ca="1" si="69"/>
        <v>28.497375677541768</v>
      </c>
      <c r="H194" s="307">
        <f t="shared" ca="1" si="70"/>
        <v>129.14560412867039</v>
      </c>
      <c r="I194" s="304">
        <f t="shared" ca="1" si="71"/>
        <v>132.25236287592821</v>
      </c>
      <c r="J194" s="306">
        <f t="shared" ca="1" si="72"/>
        <v>27.043802887214355</v>
      </c>
      <c r="K194" s="307">
        <f t="shared" ca="1" si="73"/>
        <v>130.82101197726794</v>
      </c>
      <c r="L194" s="304">
        <f t="shared" ca="1" si="58"/>
        <v>133.58706692400648</v>
      </c>
      <c r="M194" s="306">
        <f t="shared" ca="1" si="74"/>
        <v>1.3536157907435278</v>
      </c>
      <c r="N194" s="304">
        <f t="shared" ca="1" si="75"/>
        <v>77.556471891867744</v>
      </c>
      <c r="P194" s="310">
        <f t="shared" ca="1" si="76"/>
        <v>5</v>
      </c>
      <c r="Q194" s="304">
        <f t="shared" ca="1" si="77"/>
        <v>601.32999999999981</v>
      </c>
      <c r="R194" s="306">
        <f t="shared" ca="1" si="78"/>
        <v>0.30177951000063147</v>
      </c>
      <c r="S194" s="307">
        <f t="shared" ca="1" si="79"/>
        <v>8.5571915982063462</v>
      </c>
      <c r="T194" s="304">
        <f t="shared" ca="1" si="59"/>
        <v>83.946049578404256</v>
      </c>
      <c r="U194" s="311">
        <f t="shared" ca="1" si="60"/>
        <v>0</v>
      </c>
      <c r="V194" s="306">
        <f t="shared" ca="1" si="61"/>
        <v>1.2090785689190915</v>
      </c>
      <c r="W194" s="304">
        <f t="shared" ca="1" si="62"/>
        <v>68.246379698436073</v>
      </c>
      <c r="Y194" s="314" t="str">
        <f t="shared" ca="1" si="80"/>
        <v/>
      </c>
      <c r="Z194" s="315" t="str">
        <f t="shared" ca="1" si="81"/>
        <v/>
      </c>
      <c r="AA194" s="316" t="str">
        <f t="shared" ca="1" si="82"/>
        <v/>
      </c>
      <c r="AC194" s="310" t="e">
        <f t="shared" ca="1" si="83"/>
        <v>#N/A</v>
      </c>
      <c r="AD194" s="323" t="e">
        <f t="shared" ca="1" si="84"/>
        <v>#N/A</v>
      </c>
      <c r="AE194" s="324">
        <f t="shared" ca="1" si="63"/>
        <v>130.82101197726794</v>
      </c>
      <c r="AG194" s="306">
        <f t="shared" ca="1" si="85"/>
        <v>52.779182043066285</v>
      </c>
      <c r="AH194" s="304">
        <f t="shared" ca="1" si="86"/>
        <v>62.359071455244631</v>
      </c>
    </row>
    <row r="195" spans="1:34" x14ac:dyDescent="0.2">
      <c r="A195" s="347">
        <f t="shared" ca="1" si="64"/>
        <v>0.01</v>
      </c>
      <c r="B195" s="304">
        <f t="shared" ca="1" si="65"/>
        <v>1.9100000000000015</v>
      </c>
      <c r="D195" s="306">
        <f t="shared" ca="1" si="66"/>
        <v>13.391439212588779</v>
      </c>
      <c r="E195" s="307">
        <f t="shared" ca="1" si="67"/>
        <v>50.877886731446893</v>
      </c>
      <c r="F195" s="304">
        <f t="shared" ca="1" si="68"/>
        <v>52.610740371547713</v>
      </c>
      <c r="G195" s="306">
        <f t="shared" ca="1" si="69"/>
        <v>28.631290069667656</v>
      </c>
      <c r="H195" s="307">
        <f t="shared" ca="1" si="70"/>
        <v>129.65438299598486</v>
      </c>
      <c r="I195" s="304">
        <f t="shared" ca="1" si="71"/>
        <v>132.77804713552229</v>
      </c>
      <c r="J195" s="306">
        <f t="shared" ca="1" si="72"/>
        <v>27.329446215950401</v>
      </c>
      <c r="K195" s="307">
        <f t="shared" ca="1" si="73"/>
        <v>132.11501191289122</v>
      </c>
      <c r="L195" s="304">
        <f t="shared" ca="1" si="58"/>
        <v>134.91210102586763</v>
      </c>
      <c r="M195" s="306">
        <f t="shared" ca="1" si="74"/>
        <v>1.3534565903415579</v>
      </c>
      <c r="N195" s="304">
        <f t="shared" ca="1" si="75"/>
        <v>77.547350380738081</v>
      </c>
      <c r="P195" s="310">
        <f t="shared" ca="1" si="76"/>
        <v>5</v>
      </c>
      <c r="Q195" s="304">
        <f t="shared" ca="1" si="77"/>
        <v>599.86999999999978</v>
      </c>
      <c r="R195" s="306">
        <f t="shared" ca="1" si="78"/>
        <v>0.30104680402454354</v>
      </c>
      <c r="S195" s="307">
        <f t="shared" ca="1" si="79"/>
        <v>8.5541811301660999</v>
      </c>
      <c r="T195" s="304">
        <f t="shared" ca="1" si="59"/>
        <v>83.916516886929443</v>
      </c>
      <c r="U195" s="311">
        <f t="shared" ca="1" si="60"/>
        <v>0</v>
      </c>
      <c r="V195" s="306">
        <f t="shared" ca="1" si="61"/>
        <v>1.2089221175224241</v>
      </c>
      <c r="W195" s="304">
        <f t="shared" ca="1" si="62"/>
        <v>68.781095952858053</v>
      </c>
      <c r="Y195" s="314" t="str">
        <f t="shared" ca="1" si="80"/>
        <v/>
      </c>
      <c r="Z195" s="315" t="str">
        <f t="shared" ca="1" si="81"/>
        <v/>
      </c>
      <c r="AA195" s="316" t="str">
        <f t="shared" ca="1" si="82"/>
        <v/>
      </c>
      <c r="AC195" s="310" t="e">
        <f t="shared" ca="1" si="83"/>
        <v>#N/A</v>
      </c>
      <c r="AD195" s="323" t="e">
        <f t="shared" ca="1" si="84"/>
        <v>#N/A</v>
      </c>
      <c r="AE195" s="324">
        <f t="shared" ca="1" si="63"/>
        <v>132.11501191289122</v>
      </c>
      <c r="AG195" s="306">
        <f t="shared" ca="1" si="85"/>
        <v>52.568257697967304</v>
      </c>
      <c r="AH195" s="304">
        <f t="shared" ca="1" si="86"/>
        <v>62.14780961637657</v>
      </c>
    </row>
    <row r="196" spans="1:34" x14ac:dyDescent="0.2">
      <c r="A196" s="347">
        <f t="shared" ca="1" si="64"/>
        <v>0.01</v>
      </c>
      <c r="B196" s="304">
        <f t="shared" ca="1" si="65"/>
        <v>1.9200000000000015</v>
      </c>
      <c r="D196" s="306">
        <f t="shared" ca="1" si="66"/>
        <v>13.355506781458152</v>
      </c>
      <c r="E196" s="307">
        <f t="shared" ca="1" si="67"/>
        <v>50.669286372887811</v>
      </c>
      <c r="F196" s="304">
        <f t="shared" ca="1" si="68"/>
        <v>52.399867775856926</v>
      </c>
      <c r="G196" s="306">
        <f t="shared" ca="1" si="69"/>
        <v>28.764845137482236</v>
      </c>
      <c r="H196" s="307">
        <f t="shared" ca="1" si="70"/>
        <v>130.16107585971375</v>
      </c>
      <c r="I196" s="304">
        <f t="shared" ca="1" si="71"/>
        <v>133.30162033801949</v>
      </c>
      <c r="J196" s="306">
        <f t="shared" ca="1" si="72"/>
        <v>27.616426891986151</v>
      </c>
      <c r="K196" s="307">
        <f t="shared" ca="1" si="73"/>
        <v>133.41408920716972</v>
      </c>
      <c r="L196" s="304">
        <f t="shared" ref="L196:L259" ca="1" si="87">SQRT(pos_x^2+pos_z^2)</f>
        <v>136.24238045945563</v>
      </c>
      <c r="M196" s="306">
        <f t="shared" ca="1" si="74"/>
        <v>1.3532979008309589</v>
      </c>
      <c r="N196" s="304">
        <f t="shared" ca="1" si="75"/>
        <v>77.538258141527763</v>
      </c>
      <c r="P196" s="310">
        <f t="shared" ca="1" si="76"/>
        <v>5</v>
      </c>
      <c r="Q196" s="304">
        <f t="shared" ca="1" si="77"/>
        <v>598.40999999999974</v>
      </c>
      <c r="R196" s="306">
        <f t="shared" ca="1" si="78"/>
        <v>0.30031409804845566</v>
      </c>
      <c r="S196" s="307">
        <f t="shared" ca="1" si="79"/>
        <v>8.5511779891856161</v>
      </c>
      <c r="T196" s="304">
        <f t="shared" ref="T196:T259" ca="1" si="88">m*g</f>
        <v>83.887056073910898</v>
      </c>
      <c r="U196" s="311">
        <f t="shared" ref="U196:U259" ca="1" si="89">IF(pos_xz&lt;L_rampe,Poids*COS(Beta),0)</f>
        <v>0</v>
      </c>
      <c r="V196" s="306">
        <f t="shared" ref="V196:V259" ca="1" si="90">Rho_moyen*(20000-Alt_rampe-pos_z)/(20000+Alt_rampe+pos_z)</f>
        <v>1.2087650724755725</v>
      </c>
      <c r="W196" s="304">
        <f t="shared" ref="W196:W259" ca="1" si="91">1/2*Rho*Sref*Cx*vit_xz^2</f>
        <v>69.315597959204069</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133.41408920716972</v>
      </c>
      <c r="AG196" s="306">
        <f t="shared" ca="1" si="85"/>
        <v>52.357152407245557</v>
      </c>
      <c r="AH196" s="304">
        <f t="shared" ca="1" si="86"/>
        <v>61.936367681382059</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13.319439413248608</v>
      </c>
      <c r="E197" s="307">
        <f t="shared" ref="E197:E260" ca="1" si="96">IF(AND(L196&lt;L_rampe,Poussee&lt;Poids*SIN(M196)),0,(-W196+Poussee)/m*SIN(M196)+U196/m*COS(M196)-Poids/m)</f>
        <v>50.460533548523756</v>
      </c>
      <c r="F197" s="304">
        <f t="shared" ref="F197:F260" ca="1" si="97">SQRT(acc_x^2+acc_z^2)</f>
        <v>52.188819801609732</v>
      </c>
      <c r="G197" s="306">
        <f t="shared" ref="G197:G260" ca="1" si="98">G196+acc_x*pas</f>
        <v>28.898039531614721</v>
      </c>
      <c r="H197" s="307">
        <f t="shared" ref="H197:H260" ca="1" si="99">H196+acc_z*pas</f>
        <v>130.665681195199</v>
      </c>
      <c r="I197" s="304">
        <f t="shared" ref="I197:I260" ca="1" si="100">SQRT(vit_x^2+vit_z^2)</f>
        <v>133.82308071097506</v>
      </c>
      <c r="J197" s="306">
        <f t="shared" ref="J197:J260" ca="1" si="101">J196+0.5*(vit_x+G196)*pas*(K196&gt;=0)</f>
        <v>27.904741315331638</v>
      </c>
      <c r="K197" s="307">
        <f t="shared" ref="K197:K260" ca="1" si="102">K196+0.5*(vit_z+H196)*pas</f>
        <v>134.71822299244428</v>
      </c>
      <c r="L197" s="304">
        <f t="shared" ca="1" si="87"/>
        <v>137.57788410248764</v>
      </c>
      <c r="M197" s="306">
        <f t="shared" ref="M197:M260" ca="1" si="103">IF(AND(L196&gt;L_rampe,G197&gt;0),ATAN2(G197,H197),$M$4)</f>
        <v>1.3531397160864145</v>
      </c>
      <c r="N197" s="304">
        <f t="shared" ref="N197:N260" ca="1" si="104">DEGREES(Beta)</f>
        <v>77.529194823282012</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8.548182175264893</v>
      </c>
      <c r="T197" s="304">
        <f t="shared" ca="1" si="88"/>
        <v>83.857667139348607</v>
      </c>
      <c r="U197" s="311">
        <f t="shared" ca="1" si="89"/>
        <v>0</v>
      </c>
      <c r="V197" s="306">
        <f t="shared" ca="1" si="90"/>
        <v>1.2086074365344441</v>
      </c>
      <c r="W197" s="304">
        <f t="shared" ca="1" si="91"/>
        <v>69.849857375023248</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134.71822299244428</v>
      </c>
      <c r="AG197" s="306">
        <f t="shared" ref="AG197:AG260" ca="1" si="114">IF(AND(L196&lt;L_rampe,Poussee&lt;Poids*SIN(M196)),0,(-W196+Poussee)/m-Poids*SIN(M196)/m)</f>
        <v>52.145869866734429</v>
      </c>
      <c r="AH197" s="304">
        <f t="shared" ref="AH197:AH260" ca="1" si="115">IF(AND(L196&lt;L_rampe,Poussee&lt;Poids*SIN(M196)), g*SIN(M196), (-W196+Poussee)/m)</f>
        <v>61.724749335310612</v>
      </c>
    </row>
    <row r="198" spans="1:34" x14ac:dyDescent="0.2">
      <c r="A198" s="347">
        <f t="shared" ca="1" si="93"/>
        <v>0.01</v>
      </c>
      <c r="B198" s="304">
        <f t="shared" ca="1" si="94"/>
        <v>1.9400000000000015</v>
      </c>
      <c r="D198" s="306">
        <f t="shared" ca="1" si="95"/>
        <v>13.283238510721072</v>
      </c>
      <c r="E198" s="307">
        <f t="shared" ca="1" si="96"/>
        <v>50.251631744355436</v>
      </c>
      <c r="F198" s="304">
        <f t="shared" ca="1" si="97"/>
        <v>51.977600159135996</v>
      </c>
      <c r="G198" s="306">
        <f t="shared" ca="1" si="98"/>
        <v>29.030871916721932</v>
      </c>
      <c r="H198" s="307">
        <f t="shared" ca="1" si="99"/>
        <v>131.16819751264256</v>
      </c>
      <c r="I198" s="304">
        <f t="shared" ca="1" si="100"/>
        <v>134.34242651880575</v>
      </c>
      <c r="J198" s="306">
        <f t="shared" ca="1" si="101"/>
        <v>28.194385872573321</v>
      </c>
      <c r="K198" s="307">
        <f t="shared" ca="1" si="102"/>
        <v>136.02739238598349</v>
      </c>
      <c r="L198" s="304">
        <f t="shared" ca="1" si="87"/>
        <v>138.9185908151313</v>
      </c>
      <c r="M198" s="306">
        <f t="shared" ca="1" si="103"/>
        <v>1.3529820300713116</v>
      </c>
      <c r="N198" s="304">
        <f t="shared" ca="1" si="104"/>
        <v>77.520160080128392</v>
      </c>
      <c r="P198" s="310">
        <f t="shared" ca="1" si="105"/>
        <v>5</v>
      </c>
      <c r="Q198" s="304">
        <f t="shared" ca="1" si="106"/>
        <v>595.48999999999978</v>
      </c>
      <c r="R198" s="306">
        <f t="shared" ca="1" si="107"/>
        <v>0.2988486860962799</v>
      </c>
      <c r="S198" s="307">
        <f t="shared" ca="1" si="108"/>
        <v>8.5451936884039306</v>
      </c>
      <c r="T198" s="304">
        <f t="shared" ca="1" si="88"/>
        <v>83.828350083242569</v>
      </c>
      <c r="U198" s="311">
        <f t="shared" ca="1" si="89"/>
        <v>0</v>
      </c>
      <c r="V198" s="306">
        <f t="shared" ca="1" si="90"/>
        <v>1.2084492124562924</v>
      </c>
      <c r="W198" s="304">
        <f t="shared" ca="1" si="91"/>
        <v>70.383845991713585</v>
      </c>
      <c r="Y198" s="314" t="str">
        <f t="shared" ca="1" si="109"/>
        <v/>
      </c>
      <c r="Z198" s="315" t="str">
        <f t="shared" ca="1" si="110"/>
        <v/>
      </c>
      <c r="AA198" s="316" t="str">
        <f t="shared" ca="1" si="111"/>
        <v/>
      </c>
      <c r="AC198" s="310" t="e">
        <f t="shared" ca="1" si="112"/>
        <v>#N/A</v>
      </c>
      <c r="AD198" s="323" t="e">
        <f t="shared" ca="1" si="113"/>
        <v>#N/A</v>
      </c>
      <c r="AE198" s="324">
        <f t="shared" ca="1" si="92"/>
        <v>136.02739238598349</v>
      </c>
      <c r="AG198" s="306">
        <f t="shared" ca="1" si="114"/>
        <v>51.934413762656632</v>
      </c>
      <c r="AH198" s="304">
        <f t="shared" ca="1" si="115"/>
        <v>61.512958253747378</v>
      </c>
    </row>
    <row r="199" spans="1:34" x14ac:dyDescent="0.2">
      <c r="A199" s="347">
        <f t="shared" ca="1" si="93"/>
        <v>0.01</v>
      </c>
      <c r="B199" s="304">
        <f t="shared" ca="1" si="94"/>
        <v>1.9500000000000015</v>
      </c>
      <c r="D199" s="306">
        <f t="shared" ca="1" si="95"/>
        <v>13.246905466874614</v>
      </c>
      <c r="E199" s="307">
        <f t="shared" ca="1" si="96"/>
        <v>50.042584438205012</v>
      </c>
      <c r="F199" s="304">
        <f t="shared" ca="1" si="97"/>
        <v>51.766212549337531</v>
      </c>
      <c r="G199" s="306">
        <f t="shared" ca="1" si="98"/>
        <v>29.163340971390678</v>
      </c>
      <c r="H199" s="307">
        <f t="shared" ca="1" si="99"/>
        <v>131.66862335702461</v>
      </c>
      <c r="I199" s="304">
        <f t="shared" ca="1" si="100"/>
        <v>134.8596560626921</v>
      </c>
      <c r="J199" s="306">
        <f t="shared" ca="1" si="101"/>
        <v>28.485356937013883</v>
      </c>
      <c r="K199" s="307">
        <f t="shared" ca="1" si="102"/>
        <v>137.34157649033182</v>
      </c>
      <c r="L199" s="304">
        <f t="shared" ca="1" si="87"/>
        <v>140.26447944037275</v>
      </c>
      <c r="M199" s="306">
        <f t="shared" ca="1" si="103"/>
        <v>1.3528248368359355</v>
      </c>
      <c r="N199" s="304">
        <f t="shared" ca="1" si="104"/>
        <v>77.511153571173324</v>
      </c>
      <c r="P199" s="310">
        <f t="shared" ca="1" si="105"/>
        <v>5</v>
      </c>
      <c r="Q199" s="304">
        <f t="shared" ca="1" si="106"/>
        <v>594.02999999999975</v>
      </c>
      <c r="R199" s="306">
        <f t="shared" ca="1" si="107"/>
        <v>0.29811598012019203</v>
      </c>
      <c r="S199" s="307">
        <f t="shared" ca="1" si="108"/>
        <v>8.5422125286027288</v>
      </c>
      <c r="T199" s="304">
        <f t="shared" ca="1" si="88"/>
        <v>83.79910490559277</v>
      </c>
      <c r="U199" s="311">
        <f t="shared" ca="1" si="89"/>
        <v>0</v>
      </c>
      <c r="V199" s="306">
        <f t="shared" ca="1" si="90"/>
        <v>1.2082904029996615</v>
      </c>
      <c r="W199" s="304">
        <f t="shared" ca="1" si="91"/>
        <v>70.917535735512843</v>
      </c>
      <c r="Y199" s="314" t="str">
        <f t="shared" ca="1" si="109"/>
        <v/>
      </c>
      <c r="Z199" s="315" t="str">
        <f t="shared" ca="1" si="110"/>
        <v/>
      </c>
      <c r="AA199" s="316" t="str">
        <f t="shared" ca="1" si="111"/>
        <v/>
      </c>
      <c r="AC199" s="310" t="e">
        <f t="shared" ca="1" si="112"/>
        <v>#N/A</v>
      </c>
      <c r="AD199" s="323" t="e">
        <f t="shared" ca="1" si="113"/>
        <v>#N/A</v>
      </c>
      <c r="AE199" s="324">
        <f t="shared" ca="1" si="92"/>
        <v>137.34157649033182</v>
      </c>
      <c r="AG199" s="306">
        <f t="shared" ca="1" si="114"/>
        <v>51.722787771461327</v>
      </c>
      <c r="AH199" s="304">
        <f t="shared" ca="1" si="115"/>
        <v>61.300998102647341</v>
      </c>
    </row>
    <row r="200" spans="1:34" x14ac:dyDescent="0.2">
      <c r="A200" s="347">
        <f t="shared" ca="1" si="93"/>
        <v>0.01</v>
      </c>
      <c r="B200" s="304">
        <f t="shared" ca="1" si="94"/>
        <v>1.9600000000000015</v>
      </c>
      <c r="D200" s="306">
        <f t="shared" ca="1" si="95"/>
        <v>13.210441665076702</v>
      </c>
      <c r="E200" s="307">
        <f t="shared" ca="1" si="96"/>
        <v>49.833395099528794</v>
      </c>
      <c r="F200" s="304">
        <f t="shared" ca="1" si="97"/>
        <v>51.554660663533951</v>
      </c>
      <c r="G200" s="306">
        <f t="shared" ca="1" si="98"/>
        <v>29.295445388041443</v>
      </c>
      <c r="H200" s="307">
        <f t="shared" ca="1" si="99"/>
        <v>132.1669573080199</v>
      </c>
      <c r="I200" s="304">
        <f t="shared" ca="1" si="100"/>
        <v>135.37476768047904</v>
      </c>
      <c r="J200" s="306">
        <f t="shared" ca="1" si="101"/>
        <v>28.777650868811044</v>
      </c>
      <c r="K200" s="307">
        <f t="shared" ca="1" si="102"/>
        <v>138.66075439365704</v>
      </c>
      <c r="L200" s="304">
        <f t="shared" ca="1" si="87"/>
        <v>141.61552880438381</v>
      </c>
      <c r="M200" s="306">
        <f t="shared" ca="1" si="103"/>
        <v>1.3526681305157107</v>
      </c>
      <c r="N200" s="304">
        <f t="shared" ca="1" si="104"/>
        <v>77.502174960401419</v>
      </c>
      <c r="P200" s="310">
        <f t="shared" ca="1" si="105"/>
        <v>5</v>
      </c>
      <c r="Q200" s="304">
        <f t="shared" ca="1" si="106"/>
        <v>592.56999999999971</v>
      </c>
      <c r="R200" s="306">
        <f t="shared" ca="1" si="107"/>
        <v>0.29738327414410415</v>
      </c>
      <c r="S200" s="307">
        <f t="shared" ca="1" si="108"/>
        <v>8.5392386958612878</v>
      </c>
      <c r="T200" s="304">
        <f t="shared" ca="1" si="88"/>
        <v>83.76993160639924</v>
      </c>
      <c r="U200" s="311">
        <f t="shared" ca="1" si="89"/>
        <v>0</v>
      </c>
      <c r="V200" s="306">
        <f t="shared" ca="1" si="90"/>
        <v>1.2081310109243319</v>
      </c>
      <c r="W200" s="304">
        <f t="shared" ca="1" si="91"/>
        <v>71.450898668473684</v>
      </c>
      <c r="Y200" s="314" t="str">
        <f t="shared" ca="1" si="109"/>
        <v/>
      </c>
      <c r="Z200" s="315" t="str">
        <f t="shared" ca="1" si="110"/>
        <v/>
      </c>
      <c r="AA200" s="316" t="str">
        <f t="shared" ca="1" si="111"/>
        <v/>
      </c>
      <c r="AC200" s="310" t="e">
        <f t="shared" ca="1" si="112"/>
        <v>#N/A</v>
      </c>
      <c r="AD200" s="323" t="e">
        <f t="shared" ca="1" si="113"/>
        <v>#N/A</v>
      </c>
      <c r="AE200" s="324">
        <f t="shared" ca="1" si="92"/>
        <v>138.66075439365704</v>
      </c>
      <c r="AG200" s="306">
        <f t="shared" ca="1" si="114"/>
        <v>51.510995559662554</v>
      </c>
      <c r="AH200" s="304">
        <f t="shared" ca="1" si="115"/>
        <v>61.088872538170897</v>
      </c>
    </row>
    <row r="201" spans="1:34" x14ac:dyDescent="0.2">
      <c r="A201" s="347">
        <f t="shared" ca="1" si="93"/>
        <v>0.01</v>
      </c>
      <c r="B201" s="304">
        <f t="shared" ca="1" si="94"/>
        <v>1.9700000000000015</v>
      </c>
      <c r="D201" s="306">
        <f t="shared" ca="1" si="95"/>
        <v>13.173848479189376</v>
      </c>
      <c r="E201" s="307">
        <f t="shared" ca="1" si="96"/>
        <v>49.624067189232427</v>
      </c>
      <c r="F201" s="304">
        <f t="shared" ca="1" si="97"/>
        <v>51.342948183310376</v>
      </c>
      <c r="G201" s="306">
        <f t="shared" ca="1" si="98"/>
        <v>29.427183872833336</v>
      </c>
      <c r="H201" s="307">
        <f t="shared" ca="1" si="99"/>
        <v>132.66319797991224</v>
      </c>
      <c r="I201" s="304">
        <f t="shared" ca="1" si="100"/>
        <v>135.88775974657517</v>
      </c>
      <c r="J201" s="306">
        <f t="shared" ca="1" si="101"/>
        <v>29.071264015115418</v>
      </c>
      <c r="K201" s="307">
        <f t="shared" ca="1" si="102"/>
        <v>139.98490517009671</v>
      </c>
      <c r="L201" s="304">
        <f t="shared" ca="1" si="87"/>
        <v>142.97171771688804</v>
      </c>
      <c r="M201" s="306">
        <f t="shared" ca="1" si="103"/>
        <v>1.3525119053294863</v>
      </c>
      <c r="N201" s="304">
        <f t="shared" ca="1" si="104"/>
        <v>77.493223916577122</v>
      </c>
      <c r="P201" s="310">
        <f t="shared" ca="1" si="105"/>
        <v>5</v>
      </c>
      <c r="Q201" s="304">
        <f t="shared" ca="1" si="106"/>
        <v>591.10999999999979</v>
      </c>
      <c r="R201" s="306">
        <f t="shared" ca="1" si="107"/>
        <v>0.29665056816801633</v>
      </c>
      <c r="S201" s="307">
        <f t="shared" ca="1" si="108"/>
        <v>8.5362721901796075</v>
      </c>
      <c r="T201" s="304">
        <f t="shared" ca="1" si="88"/>
        <v>83.740830185661949</v>
      </c>
      <c r="U201" s="311">
        <f t="shared" ca="1" si="89"/>
        <v>0</v>
      </c>
      <c r="V201" s="306">
        <f t="shared" ca="1" si="90"/>
        <v>1.2079710389912608</v>
      </c>
      <c r="W201" s="304">
        <f t="shared" ca="1" si="91"/>
        <v>71.983906989422522</v>
      </c>
      <c r="Y201" s="314" t="str">
        <f t="shared" ca="1" si="109"/>
        <v/>
      </c>
      <c r="Z201" s="315" t="str">
        <f t="shared" ca="1" si="110"/>
        <v/>
      </c>
      <c r="AA201" s="316" t="str">
        <f t="shared" ca="1" si="111"/>
        <v/>
      </c>
      <c r="AC201" s="310" t="e">
        <f t="shared" ca="1" si="112"/>
        <v>#N/A</v>
      </c>
      <c r="AD201" s="323" t="e">
        <f t="shared" ca="1" si="113"/>
        <v>#N/A</v>
      </c>
      <c r="AE201" s="324">
        <f t="shared" ca="1" si="92"/>
        <v>139.98490517009671</v>
      </c>
      <c r="AG201" s="306">
        <f t="shared" ca="1" si="114"/>
        <v>51.299040783679402</v>
      </c>
      <c r="AH201" s="304">
        <f t="shared" ca="1" si="115"/>
        <v>60.876585206521192</v>
      </c>
    </row>
    <row r="202" spans="1:34" x14ac:dyDescent="0.2">
      <c r="A202" s="347">
        <f t="shared" ca="1" si="93"/>
        <v>0.01</v>
      </c>
      <c r="B202" s="304">
        <f t="shared" ca="1" si="94"/>
        <v>1.9800000000000015</v>
      </c>
      <c r="D202" s="306">
        <f t="shared" ca="1" si="95"/>
        <v>13.137127273691414</v>
      </c>
      <c r="E202" s="307">
        <f t="shared" ca="1" si="96"/>
        <v>49.414604159488171</v>
      </c>
      <c r="F202" s="304">
        <f t="shared" ca="1" si="97"/>
        <v>51.131078780366764</v>
      </c>
      <c r="G202" s="306">
        <f t="shared" ca="1" si="98"/>
        <v>29.558555145570249</v>
      </c>
      <c r="H202" s="307">
        <f t="shared" ca="1" si="99"/>
        <v>133.15734402150713</v>
      </c>
      <c r="I202" s="304">
        <f t="shared" ca="1" si="100"/>
        <v>136.39863067184993</v>
      </c>
      <c r="J202" s="306">
        <f t="shared" ca="1" si="101"/>
        <v>29.366192710207436</v>
      </c>
      <c r="K202" s="307">
        <f t="shared" ca="1" si="102"/>
        <v>141.31400788010382</v>
      </c>
      <c r="L202" s="304">
        <f t="shared" ca="1" si="87"/>
        <v>144.33302497152579</v>
      </c>
      <c r="M202" s="306">
        <f t="shared" ca="1" si="103"/>
        <v>1.3523561555778618</v>
      </c>
      <c r="N202" s="304">
        <f t="shared" ca="1" si="104"/>
        <v>77.484300113148819</v>
      </c>
      <c r="P202" s="310">
        <f t="shared" ca="1" si="105"/>
        <v>5</v>
      </c>
      <c r="Q202" s="304">
        <f t="shared" ca="1" si="106"/>
        <v>589.64999999999975</v>
      </c>
      <c r="R202" s="306">
        <f t="shared" ca="1" si="107"/>
        <v>0.29591786219192839</v>
      </c>
      <c r="S202" s="307">
        <f t="shared" ca="1" si="108"/>
        <v>8.5333130115576878</v>
      </c>
      <c r="T202" s="304">
        <f t="shared" ca="1" si="88"/>
        <v>83.711800643380926</v>
      </c>
      <c r="U202" s="311">
        <f t="shared" ca="1" si="89"/>
        <v>0</v>
      </c>
      <c r="V202" s="306">
        <f t="shared" ca="1" si="90"/>
        <v>1.2078104899625319</v>
      </c>
      <c r="W202" s="304">
        <f t="shared" ca="1" si="91"/>
        <v>72.516533034902736</v>
      </c>
      <c r="Y202" s="314" t="str">
        <f t="shared" ca="1" si="109"/>
        <v/>
      </c>
      <c r="Z202" s="315" t="str">
        <f t="shared" ca="1" si="110"/>
        <v/>
      </c>
      <c r="AA202" s="316" t="str">
        <f t="shared" ca="1" si="111"/>
        <v/>
      </c>
      <c r="AC202" s="310" t="e">
        <f t="shared" ca="1" si="112"/>
        <v>#N/A</v>
      </c>
      <c r="AD202" s="323" t="e">
        <f t="shared" ca="1" si="113"/>
        <v>#N/A</v>
      </c>
      <c r="AE202" s="324">
        <f t="shared" ca="1" si="92"/>
        <v>141.31400788010382</v>
      </c>
      <c r="AG202" s="306">
        <f t="shared" ca="1" si="114"/>
        <v>51.086927089677552</v>
      </c>
      <c r="AH202" s="304">
        <f t="shared" ca="1" si="115"/>
        <v>60.664139743782989</v>
      </c>
    </row>
    <row r="203" spans="1:34" x14ac:dyDescent="0.2">
      <c r="A203" s="347">
        <f t="shared" ca="1" si="93"/>
        <v>0.01</v>
      </c>
      <c r="B203" s="304">
        <f t="shared" ca="1" si="94"/>
        <v>1.9900000000000015</v>
      </c>
      <c r="D203" s="306">
        <f t="shared" ca="1" si="95"/>
        <v>13.100279403796906</v>
      </c>
      <c r="E203" s="307">
        <f t="shared" ca="1" si="96"/>
        <v>49.205009453554766</v>
      </c>
      <c r="F203" s="304">
        <f t="shared" ca="1" si="97"/>
        <v>50.919056116369234</v>
      </c>
      <c r="G203" s="306">
        <f t="shared" ca="1" si="98"/>
        <v>29.689557939608218</v>
      </c>
      <c r="H203" s="307">
        <f t="shared" ca="1" si="99"/>
        <v>133.64939411604269</v>
      </c>
      <c r="I203" s="304">
        <f t="shared" ca="1" si="100"/>
        <v>136.90737890352975</v>
      </c>
      <c r="J203" s="306">
        <f t="shared" ca="1" si="101"/>
        <v>29.66243327563333</v>
      </c>
      <c r="K203" s="307">
        <f t="shared" ca="1" si="102"/>
        <v>142.64804157079158</v>
      </c>
      <c r="L203" s="304">
        <f t="shared" ca="1" si="87"/>
        <v>145.69942934621838</v>
      </c>
      <c r="M203" s="306">
        <f t="shared" ca="1" si="103"/>
        <v>1.3522008756415571</v>
      </c>
      <c r="N203" s="304">
        <f t="shared" ca="1" si="104"/>
        <v>77.4754032281555</v>
      </c>
      <c r="P203" s="310">
        <f t="shared" ca="1" si="105"/>
        <v>5</v>
      </c>
      <c r="Q203" s="304">
        <f t="shared" ca="1" si="106"/>
        <v>588.18999999999971</v>
      </c>
      <c r="R203" s="306">
        <f t="shared" ca="1" si="107"/>
        <v>0.29518515621584052</v>
      </c>
      <c r="S203" s="307">
        <f t="shared" ca="1" si="108"/>
        <v>8.5303611599955289</v>
      </c>
      <c r="T203" s="304">
        <f t="shared" ca="1" si="88"/>
        <v>83.682842979556142</v>
      </c>
      <c r="U203" s="311">
        <f t="shared" ca="1" si="89"/>
        <v>0</v>
      </c>
      <c r="V203" s="306">
        <f t="shared" ca="1" si="90"/>
        <v>1.2076493666012948</v>
      </c>
      <c r="W203" s="304">
        <f t="shared" ca="1" si="91"/>
        <v>73.04874928010193</v>
      </c>
      <c r="Y203" s="314" t="str">
        <f t="shared" ca="1" si="109"/>
        <v/>
      </c>
      <c r="Z203" s="315" t="str">
        <f t="shared" ca="1" si="110"/>
        <v/>
      </c>
      <c r="AA203" s="316" t="str">
        <f t="shared" ca="1" si="111"/>
        <v/>
      </c>
      <c r="AC203" s="310" t="e">
        <f t="shared" ca="1" si="112"/>
        <v>#N/A</v>
      </c>
      <c r="AD203" s="323" t="e">
        <f t="shared" ca="1" si="113"/>
        <v>#N/A</v>
      </c>
      <c r="AE203" s="324">
        <f t="shared" ca="1" si="92"/>
        <v>142.64804157079158</v>
      </c>
      <c r="AG203" s="306">
        <f t="shared" ca="1" si="114"/>
        <v>50.874658113412707</v>
      </c>
      <c r="AH203" s="304">
        <f t="shared" ca="1" si="115"/>
        <v>60.451539775763401</v>
      </c>
    </row>
    <row r="204" spans="1:34" x14ac:dyDescent="0.2">
      <c r="A204" s="347">
        <f t="shared" ca="1" si="93"/>
        <v>0.01</v>
      </c>
      <c r="B204" s="304">
        <f t="shared" ca="1" si="94"/>
        <v>2.0000000000000013</v>
      </c>
      <c r="D204" s="306">
        <f t="shared" ca="1" si="95"/>
        <v>13.063306215569915</v>
      </c>
      <c r="E204" s="307">
        <f t="shared" ca="1" si="96"/>
        <v>48.99528650559936</v>
      </c>
      <c r="F204" s="304">
        <f t="shared" ca="1" si="97"/>
        <v>50.706883842802981</v>
      </c>
      <c r="G204" s="306">
        <f t="shared" ca="1" si="98"/>
        <v>29.820191001763916</v>
      </c>
      <c r="H204" s="307">
        <f t="shared" ca="1" si="99"/>
        <v>134.13934698109867</v>
      </c>
      <c r="I204" s="304">
        <f t="shared" ca="1" si="100"/>
        <v>137.41400292509226</v>
      </c>
      <c r="J204" s="306">
        <f t="shared" ca="1" si="101"/>
        <v>29.959982020340192</v>
      </c>
      <c r="K204" s="307">
        <f t="shared" ca="1" si="102"/>
        <v>143.9869852762773</v>
      </c>
      <c r="L204" s="304">
        <f t="shared" ca="1" si="87"/>
        <v>147.07090960353105</v>
      </c>
      <c r="M204" s="306">
        <f t="shared" ca="1" si="103"/>
        <v>1.3520460599798205</v>
      </c>
      <c r="N204" s="304">
        <f t="shared" ca="1" si="104"/>
        <v>77.46653294413548</v>
      </c>
      <c r="P204" s="310">
        <f t="shared" ca="1" si="105"/>
        <v>5</v>
      </c>
      <c r="Q204" s="304">
        <f t="shared" ca="1" si="106"/>
        <v>586.72999999999979</v>
      </c>
      <c r="R204" s="306">
        <f t="shared" ca="1" si="107"/>
        <v>0.29445245023975269</v>
      </c>
      <c r="S204" s="307">
        <f t="shared" ca="1" si="108"/>
        <v>8.5274166354931307</v>
      </c>
      <c r="T204" s="304">
        <f t="shared" ca="1" si="88"/>
        <v>83.653957194187612</v>
      </c>
      <c r="U204" s="311">
        <f t="shared" ca="1" si="89"/>
        <v>0</v>
      </c>
      <c r="V204" s="306">
        <f t="shared" ca="1" si="90"/>
        <v>1.2074876716717138</v>
      </c>
      <c r="W204" s="304">
        <f t="shared" ca="1" si="91"/>
        <v>73.580528339763092</v>
      </c>
      <c r="Y204" s="314" t="str">
        <f t="shared" ca="1" si="109"/>
        <v/>
      </c>
      <c r="Z204" s="315" t="str">
        <f t="shared" ca="1" si="110"/>
        <v/>
      </c>
      <c r="AA204" s="316" t="str">
        <f t="shared" ca="1" si="111"/>
        <v/>
      </c>
      <c r="AC204" s="310">
        <f t="shared" ca="1" si="112"/>
        <v>2.0000000000000013</v>
      </c>
      <c r="AD204" s="323">
        <f t="shared" ca="1" si="113"/>
        <v>29.959982020340192</v>
      </c>
      <c r="AE204" s="324">
        <f t="shared" ca="1" si="92"/>
        <v>143.9869852762773</v>
      </c>
      <c r="AG204" s="306">
        <f t="shared" ca="1" si="114"/>
        <v>50.662237480075369</v>
      </c>
      <c r="AH204" s="304">
        <f t="shared" ca="1" si="115"/>
        <v>60.238788917834114</v>
      </c>
    </row>
    <row r="205" spans="1:34" x14ac:dyDescent="0.2">
      <c r="A205" s="347">
        <f t="shared" ca="1" si="93"/>
        <v>0.01</v>
      </c>
      <c r="B205" s="304">
        <f t="shared" ca="1" si="94"/>
        <v>2.0100000000000011</v>
      </c>
      <c r="D205" s="306">
        <f t="shared" ca="1" si="95"/>
        <v>13.02620904603573</v>
      </c>
      <c r="E205" s="307">
        <f t="shared" ca="1" si="96"/>
        <v>48.785438740521684</v>
      </c>
      <c r="F205" s="304">
        <f t="shared" ca="1" si="97"/>
        <v>50.494565600826959</v>
      </c>
      <c r="G205" s="306">
        <f t="shared" ca="1" si="98"/>
        <v>29.950453092224272</v>
      </c>
      <c r="H205" s="307">
        <f t="shared" ca="1" si="99"/>
        <v>134.62720136850388</v>
      </c>
      <c r="I205" s="304">
        <f t="shared" ca="1" si="100"/>
        <v>137.91850125615932</v>
      </c>
      <c r="J205" s="306">
        <f t="shared" ca="1" si="101"/>
        <v>30.258835240810132</v>
      </c>
      <c r="K205" s="307">
        <f t="shared" ca="1" si="102"/>
        <v>145.3308180180253</v>
      </c>
      <c r="L205" s="304">
        <f t="shared" ca="1" si="87"/>
        <v>148.44744449103487</v>
      </c>
      <c r="M205" s="306">
        <f t="shared" ca="1" si="103"/>
        <v>1.3518917031288769</v>
      </c>
      <c r="N205" s="304">
        <f t="shared" ca="1" si="104"/>
        <v>77.457688948037472</v>
      </c>
      <c r="P205" s="310">
        <f t="shared" ca="1" si="105"/>
        <v>6</v>
      </c>
      <c r="Q205" s="304">
        <f t="shared" ca="1" si="106"/>
        <v>585.26999999999987</v>
      </c>
      <c r="R205" s="306">
        <f t="shared" ca="1" si="107"/>
        <v>0.29371974426366482</v>
      </c>
      <c r="S205" s="307">
        <f t="shared" ca="1" si="108"/>
        <v>8.5244794380504949</v>
      </c>
      <c r="T205" s="304">
        <f t="shared" ca="1" si="88"/>
        <v>83.625143287275364</v>
      </c>
      <c r="U205" s="311">
        <f t="shared" ca="1" si="89"/>
        <v>0</v>
      </c>
      <c r="V205" s="306">
        <f t="shared" ca="1" si="90"/>
        <v>1.2073254079389106</v>
      </c>
      <c r="W205" s="304">
        <f t="shared" ca="1" si="91"/>
        <v>74.111842969080257</v>
      </c>
      <c r="Y205" s="314" t="str">
        <f t="shared" ca="1" si="109"/>
        <v/>
      </c>
      <c r="Z205" s="315" t="str">
        <f t="shared" ca="1" si="110"/>
        <v/>
      </c>
      <c r="AA205" s="316" t="str">
        <f t="shared" ca="1" si="111"/>
        <v/>
      </c>
      <c r="AC205" s="310" t="e">
        <f t="shared" ca="1" si="112"/>
        <v>#N/A</v>
      </c>
      <c r="AD205" s="323" t="e">
        <f t="shared" ca="1" si="113"/>
        <v>#N/A</v>
      </c>
      <c r="AE205" s="324">
        <f t="shared" ca="1" si="92"/>
        <v>145.3308180180253</v>
      </c>
      <c r="AG205" s="306">
        <f t="shared" ca="1" si="114"/>
        <v>50.449668804137318</v>
      </c>
      <c r="AH205" s="304">
        <f t="shared" ca="1" si="115"/>
        <v>60.025890774775284</v>
      </c>
    </row>
    <row r="206" spans="1:34" x14ac:dyDescent="0.2">
      <c r="A206" s="347">
        <f t="shared" ca="1" si="93"/>
        <v>0.01</v>
      </c>
      <c r="B206" s="304">
        <f t="shared" ca="1" si="94"/>
        <v>2.0200000000000009</v>
      </c>
      <c r="D206" s="306">
        <f t="shared" ca="1" si="95"/>
        <v>12.988989223288629</v>
      </c>
      <c r="E206" s="307">
        <f t="shared" ca="1" si="96"/>
        <v>48.575469573780651</v>
      </c>
      <c r="F206" s="304">
        <f t="shared" ca="1" si="97"/>
        <v>50.282105021130512</v>
      </c>
      <c r="G206" s="306">
        <f t="shared" ca="1" si="98"/>
        <v>30.080342984457157</v>
      </c>
      <c r="H206" s="307">
        <f t="shared" ca="1" si="99"/>
        <v>135.11295606424167</v>
      </c>
      <c r="I206" s="304">
        <f t="shared" ca="1" si="100"/>
        <v>138.42087245238807</v>
      </c>
      <c r="J206" s="306">
        <f t="shared" ca="1" si="101"/>
        <v>30.558989221193539</v>
      </c>
      <c r="K206" s="307">
        <f t="shared" ca="1" si="102"/>
        <v>146.67951880518902</v>
      </c>
      <c r="L206" s="304">
        <f t="shared" ca="1" si="87"/>
        <v>149.8290127416677</v>
      </c>
      <c r="M206" s="306">
        <f t="shared" ca="1" si="103"/>
        <v>1.3517377997004134</v>
      </c>
      <c r="N206" s="304">
        <f t="shared" ca="1" si="104"/>
        <v>77.448870931133925</v>
      </c>
      <c r="P206" s="310">
        <f t="shared" ca="1" si="105"/>
        <v>6</v>
      </c>
      <c r="Q206" s="304">
        <f t="shared" ca="1" si="106"/>
        <v>583.80999999999983</v>
      </c>
      <c r="R206" s="306">
        <f t="shared" ca="1" si="107"/>
        <v>0.29298703828757694</v>
      </c>
      <c r="S206" s="307">
        <f t="shared" ca="1" si="108"/>
        <v>8.5215495676676198</v>
      </c>
      <c r="T206" s="304">
        <f t="shared" ca="1" si="88"/>
        <v>83.596401258819355</v>
      </c>
      <c r="U206" s="311">
        <f t="shared" ca="1" si="89"/>
        <v>0</v>
      </c>
      <c r="V206" s="306">
        <f t="shared" ca="1" si="90"/>
        <v>1.2071625781689101</v>
      </c>
      <c r="W206" s="304">
        <f t="shared" ca="1" si="91"/>
        <v>74.64266606457781</v>
      </c>
      <c r="Y206" s="314" t="str">
        <f t="shared" ca="1" si="109"/>
        <v/>
      </c>
      <c r="Z206" s="315" t="str">
        <f t="shared" ca="1" si="110"/>
        <v/>
      </c>
      <c r="AA206" s="316" t="str">
        <f t="shared" ca="1" si="111"/>
        <v/>
      </c>
      <c r="AC206" s="310" t="e">
        <f t="shared" ca="1" si="112"/>
        <v>#N/A</v>
      </c>
      <c r="AD206" s="323" t="e">
        <f t="shared" ca="1" si="113"/>
        <v>#N/A</v>
      </c>
      <c r="AE206" s="324">
        <f t="shared" ca="1" si="92"/>
        <v>146.67951880518902</v>
      </c>
      <c r="AG206" s="306">
        <f t="shared" ca="1" si="114"/>
        <v>50.236955689199739</v>
      </c>
      <c r="AH206" s="304">
        <f t="shared" ca="1" si="115"/>
        <v>59.812848940621237</v>
      </c>
    </row>
    <row r="207" spans="1:34" x14ac:dyDescent="0.2">
      <c r="A207" s="347">
        <f t="shared" ca="1" si="93"/>
        <v>0.01</v>
      </c>
      <c r="B207" s="304">
        <f t="shared" ca="1" si="94"/>
        <v>2.0300000000000007</v>
      </c>
      <c r="D207" s="306">
        <f t="shared" ca="1" si="95"/>
        <v>12.951648066596317</v>
      </c>
      <c r="E207" s="307">
        <f t="shared" ca="1" si="96"/>
        <v>48.365382411223159</v>
      </c>
      <c r="F207" s="304">
        <f t="shared" ca="1" si="97"/>
        <v>50.069505723791828</v>
      </c>
      <c r="G207" s="306">
        <f t="shared" ca="1" si="98"/>
        <v>30.20985946512312</v>
      </c>
      <c r="H207" s="307">
        <f t="shared" ca="1" si="99"/>
        <v>135.5966098883539</v>
      </c>
      <c r="I207" s="304">
        <f t="shared" ca="1" si="100"/>
        <v>138.92111510536085</v>
      </c>
      <c r="J207" s="306">
        <f t="shared" ca="1" si="101"/>
        <v>30.860440233441441</v>
      </c>
      <c r="K207" s="307">
        <f t="shared" ca="1" si="102"/>
        <v>148.03306663495201</v>
      </c>
      <c r="L207" s="304">
        <f t="shared" ca="1" si="87"/>
        <v>151.2155930740939</v>
      </c>
      <c r="M207" s="306">
        <f t="shared" ca="1" si="103"/>
        <v>1.3515843443801017</v>
      </c>
      <c r="N207" s="304">
        <f t="shared" ca="1" si="104"/>
        <v>77.440078588936231</v>
      </c>
      <c r="P207" s="310">
        <f t="shared" ca="1" si="105"/>
        <v>6</v>
      </c>
      <c r="Q207" s="304">
        <f t="shared" ca="1" si="106"/>
        <v>582.34999999999991</v>
      </c>
      <c r="R207" s="306">
        <f t="shared" ca="1" si="107"/>
        <v>0.29225433231148912</v>
      </c>
      <c r="S207" s="307">
        <f t="shared" ca="1" si="108"/>
        <v>8.5186270243445055</v>
      </c>
      <c r="T207" s="304">
        <f t="shared" ca="1" si="88"/>
        <v>83.567731108819601</v>
      </c>
      <c r="U207" s="311">
        <f t="shared" ca="1" si="89"/>
        <v>0</v>
      </c>
      <c r="V207" s="306">
        <f t="shared" ca="1" si="90"/>
        <v>1.2069991851285857</v>
      </c>
      <c r="W207" s="304">
        <f t="shared" ca="1" si="91"/>
        <v>75.172970664974116</v>
      </c>
      <c r="Y207" s="314" t="str">
        <f t="shared" ca="1" si="109"/>
        <v/>
      </c>
      <c r="Z207" s="315" t="str">
        <f t="shared" ca="1" si="110"/>
        <v/>
      </c>
      <c r="AA207" s="316" t="str">
        <f t="shared" ca="1" si="111"/>
        <v/>
      </c>
      <c r="AC207" s="310" t="e">
        <f t="shared" ca="1" si="112"/>
        <v>#N/A</v>
      </c>
      <c r="AD207" s="323" t="e">
        <f t="shared" ca="1" si="113"/>
        <v>#N/A</v>
      </c>
      <c r="AE207" s="324">
        <f t="shared" ca="1" si="92"/>
        <v>148.03306663495201</v>
      </c>
      <c r="AG207" s="306">
        <f t="shared" ca="1" si="114"/>
        <v>50.024101727843004</v>
      </c>
      <c r="AH207" s="304">
        <f t="shared" ca="1" si="115"/>
        <v>59.599666998507814</v>
      </c>
    </row>
    <row r="208" spans="1:34" x14ac:dyDescent="0.2">
      <c r="A208" s="347">
        <f t="shared" ca="1" si="93"/>
        <v>0.01</v>
      </c>
      <c r="B208" s="304">
        <f t="shared" ca="1" si="94"/>
        <v>2.0400000000000005</v>
      </c>
      <c r="D208" s="306">
        <f t="shared" ca="1" si="95"/>
        <v>12.914186886501163</v>
      </c>
      <c r="E208" s="307">
        <f t="shared" ca="1" si="96"/>
        <v>48.155180648914936</v>
      </c>
      <c r="F208" s="304">
        <f t="shared" ca="1" si="97"/>
        <v>49.856771318138023</v>
      </c>
      <c r="G208" s="306">
        <f t="shared" ca="1" si="98"/>
        <v>30.339001333988133</v>
      </c>
      <c r="H208" s="307">
        <f t="shared" ca="1" si="99"/>
        <v>136.07816169484303</v>
      </c>
      <c r="I208" s="304">
        <f t="shared" ca="1" si="100"/>
        <v>139.41922784247365</v>
      </c>
      <c r="J208" s="306">
        <f t="shared" ca="1" si="101"/>
        <v>31.163184537436997</v>
      </c>
      <c r="K208" s="307">
        <f t="shared" ca="1" si="102"/>
        <v>149.39144049286799</v>
      </c>
      <c r="L208" s="304">
        <f t="shared" ca="1" si="87"/>
        <v>152.60716419306294</v>
      </c>
      <c r="M208" s="306">
        <f t="shared" ca="1" si="103"/>
        <v>1.3514313319261557</v>
      </c>
      <c r="N208" s="304">
        <f t="shared" ca="1" si="104"/>
        <v>77.431311621112187</v>
      </c>
      <c r="P208" s="310">
        <f t="shared" ca="1" si="105"/>
        <v>6</v>
      </c>
      <c r="Q208" s="304">
        <f t="shared" ca="1" si="106"/>
        <v>580.88999999999987</v>
      </c>
      <c r="R208" s="306">
        <f t="shared" ca="1" si="107"/>
        <v>0.29152162633540124</v>
      </c>
      <c r="S208" s="307">
        <f t="shared" ca="1" si="108"/>
        <v>8.5157118080811518</v>
      </c>
      <c r="T208" s="304">
        <f t="shared" ca="1" si="88"/>
        <v>83.5391328372761</v>
      </c>
      <c r="U208" s="311">
        <f t="shared" ca="1" si="89"/>
        <v>0</v>
      </c>
      <c r="V208" s="306">
        <f t="shared" ca="1" si="90"/>
        <v>1.2068352315856059</v>
      </c>
      <c r="W208" s="304">
        <f t="shared" ca="1" si="91"/>
        <v>75.702729952029685</v>
      </c>
      <c r="Y208" s="314" t="str">
        <f t="shared" ca="1" si="109"/>
        <v/>
      </c>
      <c r="Z208" s="315" t="str">
        <f t="shared" ca="1" si="110"/>
        <v/>
      </c>
      <c r="AA208" s="316" t="str">
        <f t="shared" ca="1" si="111"/>
        <v/>
      </c>
      <c r="AC208" s="310" t="e">
        <f t="shared" ca="1" si="112"/>
        <v>#N/A</v>
      </c>
      <c r="AD208" s="323" t="e">
        <f t="shared" ca="1" si="113"/>
        <v>#N/A</v>
      </c>
      <c r="AE208" s="324">
        <f t="shared" ca="1" si="92"/>
        <v>149.39144049286799</v>
      </c>
      <c r="AG208" s="306">
        <f t="shared" ca="1" si="114"/>
        <v>49.811110501477913</v>
      </c>
      <c r="AH208" s="304">
        <f t="shared" ca="1" si="115"/>
        <v>59.386348520521288</v>
      </c>
    </row>
    <row r="209" spans="1:34" x14ac:dyDescent="0.2">
      <c r="A209" s="347">
        <f t="shared" ca="1" si="93"/>
        <v>0.01</v>
      </c>
      <c r="B209" s="304">
        <f t="shared" ca="1" si="94"/>
        <v>2.0500000000000003</v>
      </c>
      <c r="D209" s="306">
        <f t="shared" ca="1" si="95"/>
        <v>12.876606984918309</v>
      </c>
      <c r="E209" s="307">
        <f t="shared" ca="1" si="96"/>
        <v>47.944867672973785</v>
      </c>
      <c r="F209" s="304">
        <f t="shared" ca="1" si="97"/>
        <v>49.643905402607217</v>
      </c>
      <c r="G209" s="306">
        <f t="shared" ca="1" si="98"/>
        <v>30.467767403837318</v>
      </c>
      <c r="H209" s="307">
        <f t="shared" ca="1" si="99"/>
        <v>136.55761037157276</v>
      </c>
      <c r="I209" s="304">
        <f t="shared" ca="1" si="100"/>
        <v>139.91520932682269</v>
      </c>
      <c r="J209" s="306">
        <f t="shared" ca="1" si="101"/>
        <v>31.467218381126123</v>
      </c>
      <c r="K209" s="307">
        <f t="shared" ca="1" si="102"/>
        <v>150.75461935320007</v>
      </c>
      <c r="L209" s="304">
        <f t="shared" ca="1" si="87"/>
        <v>154.00370478976708</v>
      </c>
      <c r="M209" s="306">
        <f t="shared" ca="1" si="103"/>
        <v>1.3512787571679246</v>
      </c>
      <c r="N209" s="304">
        <f t="shared" ca="1" si="104"/>
        <v>77.422569731405318</v>
      </c>
      <c r="P209" s="310">
        <f t="shared" ca="1" si="105"/>
        <v>6</v>
      </c>
      <c r="Q209" s="304">
        <f t="shared" ca="1" si="106"/>
        <v>579.42999999999995</v>
      </c>
      <c r="R209" s="306">
        <f t="shared" ca="1" si="107"/>
        <v>0.29078892035931336</v>
      </c>
      <c r="S209" s="307">
        <f t="shared" ca="1" si="108"/>
        <v>8.5128039188775588</v>
      </c>
      <c r="T209" s="304">
        <f t="shared" ca="1" si="88"/>
        <v>83.510606444188852</v>
      </c>
      <c r="U209" s="311">
        <f t="shared" ca="1" si="89"/>
        <v>0</v>
      </c>
      <c r="V209" s="306">
        <f t="shared" ca="1" si="90"/>
        <v>1.2066707203083795</v>
      </c>
      <c r="W209" s="304">
        <f t="shared" ca="1" si="91"/>
        <v>76.231917251378675</v>
      </c>
      <c r="Y209" s="314" t="str">
        <f t="shared" ca="1" si="109"/>
        <v/>
      </c>
      <c r="Z209" s="315" t="str">
        <f t="shared" ca="1" si="110"/>
        <v/>
      </c>
      <c r="AA209" s="316" t="str">
        <f t="shared" ca="1" si="111"/>
        <v/>
      </c>
      <c r="AC209" s="310" t="e">
        <f t="shared" ca="1" si="112"/>
        <v>#N/A</v>
      </c>
      <c r="AD209" s="323" t="e">
        <f t="shared" ca="1" si="113"/>
        <v>#N/A</v>
      </c>
      <c r="AE209" s="324">
        <f t="shared" ca="1" si="92"/>
        <v>150.75461935320007</v>
      </c>
      <c r="AG209" s="306">
        <f t="shared" ca="1" si="114"/>
        <v>49.597985580198781</v>
      </c>
      <c r="AH209" s="304">
        <f t="shared" ca="1" si="115"/>
        <v>59.172897067549087</v>
      </c>
    </row>
    <row r="210" spans="1:34" x14ac:dyDescent="0.2">
      <c r="A210" s="347">
        <f t="shared" ca="1" si="93"/>
        <v>0.01</v>
      </c>
      <c r="B210" s="304">
        <f t="shared" ca="1" si="94"/>
        <v>2.06</v>
      </c>
      <c r="D210" s="306">
        <f t="shared" ca="1" si="95"/>
        <v>12.838909655230786</v>
      </c>
      <c r="E210" s="307">
        <f t="shared" ca="1" si="96"/>
        <v>47.734446859405026</v>
      </c>
      <c r="F210" s="304">
        <f t="shared" ca="1" si="97"/>
        <v>49.430911564612487</v>
      </c>
      <c r="G210" s="306">
        <f t="shared" ca="1" si="98"/>
        <v>30.596156500389625</v>
      </c>
      <c r="H210" s="307">
        <f t="shared" ca="1" si="99"/>
        <v>137.03495484016682</v>
      </c>
      <c r="I210" s="304">
        <f t="shared" ca="1" si="100"/>
        <v>140.40905825709001</v>
      </c>
      <c r="J210" s="306">
        <f t="shared" ca="1" si="101"/>
        <v>31.772538000647259</v>
      </c>
      <c r="K210" s="307">
        <f t="shared" ca="1" si="102"/>
        <v>152.12258217925876</v>
      </c>
      <c r="L210" s="304">
        <f t="shared" ca="1" si="87"/>
        <v>155.40519354219765</v>
      </c>
      <c r="M210" s="306">
        <f t="shared" ca="1" si="103"/>
        <v>1.3511266150045189</v>
      </c>
      <c r="N210" s="304">
        <f t="shared" ca="1" si="104"/>
        <v>77.413852627556182</v>
      </c>
      <c r="P210" s="310">
        <f t="shared" ca="1" si="105"/>
        <v>6</v>
      </c>
      <c r="Q210" s="304">
        <f t="shared" ca="1" si="106"/>
        <v>577.97</v>
      </c>
      <c r="R210" s="306">
        <f t="shared" ca="1" si="107"/>
        <v>0.29005621438322554</v>
      </c>
      <c r="S210" s="307">
        <f t="shared" ca="1" si="108"/>
        <v>8.5099033567337266</v>
      </c>
      <c r="T210" s="304">
        <f t="shared" ca="1" si="88"/>
        <v>83.482151929557858</v>
      </c>
      <c r="U210" s="311">
        <f t="shared" ca="1" si="89"/>
        <v>0</v>
      </c>
      <c r="V210" s="306">
        <f t="shared" ca="1" si="90"/>
        <v>1.2065056540660009</v>
      </c>
      <c r="W210" s="304">
        <f t="shared" ca="1" si="91"/>
        <v>76.760506033345237</v>
      </c>
      <c r="Y210" s="314" t="str">
        <f t="shared" ca="1" si="109"/>
        <v/>
      </c>
      <c r="Z210" s="315" t="str">
        <f t="shared" ca="1" si="110"/>
        <v/>
      </c>
      <c r="AA210" s="316" t="str">
        <f t="shared" ca="1" si="111"/>
        <v/>
      </c>
      <c r="AC210" s="310" t="e">
        <f t="shared" ca="1" si="112"/>
        <v>#N/A</v>
      </c>
      <c r="AD210" s="323" t="e">
        <f t="shared" ca="1" si="113"/>
        <v>#N/A</v>
      </c>
      <c r="AE210" s="324">
        <f t="shared" ca="1" si="92"/>
        <v>152.12258217925876</v>
      </c>
      <c r="AG210" s="306">
        <f t="shared" ca="1" si="114"/>
        <v>49.384730522638037</v>
      </c>
      <c r="AH210" s="304">
        <f t="shared" ca="1" si="115"/>
        <v>58.95931618913221</v>
      </c>
    </row>
    <row r="211" spans="1:34" x14ac:dyDescent="0.2">
      <c r="A211" s="347">
        <f t="shared" ca="1" si="93"/>
        <v>0.01</v>
      </c>
      <c r="B211" s="304">
        <f t="shared" ca="1" si="94"/>
        <v>2.0699999999999998</v>
      </c>
      <c r="D211" s="306">
        <f t="shared" ca="1" si="95"/>
        <v>12.801096182381674</v>
      </c>
      <c r="E211" s="307">
        <f t="shared" ca="1" si="96"/>
        <v>47.52392157393907</v>
      </c>
      <c r="F211" s="304">
        <f t="shared" ca="1" si="97"/>
        <v>49.217793380407642</v>
      </c>
      <c r="G211" s="306">
        <f t="shared" ca="1" si="98"/>
        <v>30.72416746221344</v>
      </c>
      <c r="H211" s="307">
        <f t="shared" ca="1" si="99"/>
        <v>137.5101940559062</v>
      </c>
      <c r="I211" s="304">
        <f t="shared" ca="1" si="100"/>
        <v>140.90077336742732</v>
      </c>
      <c r="J211" s="306">
        <f t="shared" ca="1" si="101"/>
        <v>32.079139620460275</v>
      </c>
      <c r="K211" s="307">
        <f t="shared" ca="1" si="102"/>
        <v>153.49530792373912</v>
      </c>
      <c r="L211" s="304">
        <f t="shared" ca="1" si="87"/>
        <v>156.81160911550035</v>
      </c>
      <c r="M211" s="306">
        <f t="shared" ca="1" si="103"/>
        <v>1.350974900403469</v>
      </c>
      <c r="N211" s="304">
        <f t="shared" ca="1" si="104"/>
        <v>77.405160021225512</v>
      </c>
      <c r="P211" s="310">
        <f t="shared" ca="1" si="105"/>
        <v>6</v>
      </c>
      <c r="Q211" s="304">
        <f t="shared" ca="1" si="106"/>
        <v>576.51</v>
      </c>
      <c r="R211" s="306">
        <f t="shared" ca="1" si="107"/>
        <v>0.28932350840713766</v>
      </c>
      <c r="S211" s="307">
        <f t="shared" ca="1" si="108"/>
        <v>8.507010121649655</v>
      </c>
      <c r="T211" s="304">
        <f t="shared" ca="1" si="88"/>
        <v>83.453769293383118</v>
      </c>
      <c r="U211" s="311">
        <f t="shared" ca="1" si="89"/>
        <v>0</v>
      </c>
      <c r="V211" s="306">
        <f t="shared" ca="1" si="90"/>
        <v>1.206340035628197</v>
      </c>
      <c r="W211" s="304">
        <f t="shared" ca="1" si="91"/>
        <v>77.288469913743825</v>
      </c>
      <c r="Y211" s="314" t="str">
        <f t="shared" ca="1" si="109"/>
        <v/>
      </c>
      <c r="Z211" s="315" t="str">
        <f t="shared" ca="1" si="110"/>
        <v/>
      </c>
      <c r="AA211" s="316" t="str">
        <f t="shared" ca="1" si="111"/>
        <v/>
      </c>
      <c r="AC211" s="310" t="e">
        <f t="shared" ca="1" si="112"/>
        <v>#N/A</v>
      </c>
      <c r="AD211" s="323" t="e">
        <f t="shared" ca="1" si="113"/>
        <v>#N/A</v>
      </c>
      <c r="AE211" s="324">
        <f t="shared" ca="1" si="92"/>
        <v>153.49530792373912</v>
      </c>
      <c r="AG211" s="306">
        <f t="shared" ca="1" si="114"/>
        <v>49.171348875822517</v>
      </c>
      <c r="AH211" s="304">
        <f t="shared" ca="1" si="115"/>
        <v>58.745609423319316</v>
      </c>
    </row>
    <row r="212" spans="1:34" x14ac:dyDescent="0.2">
      <c r="A212" s="347">
        <f t="shared" ca="1" si="93"/>
        <v>0.01</v>
      </c>
      <c r="B212" s="304">
        <f t="shared" ca="1" si="94"/>
        <v>2.0799999999999996</v>
      </c>
      <c r="D212" s="306">
        <f t="shared" ca="1" si="95"/>
        <v>12.763167842963549</v>
      </c>
      <c r="E212" s="307">
        <f t="shared" ca="1" si="96"/>
        <v>47.313295171871218</v>
      </c>
      <c r="F212" s="304">
        <f t="shared" ca="1" si="97"/>
        <v>49.004554414954853</v>
      </c>
      <c r="G212" s="306">
        <f t="shared" ca="1" si="98"/>
        <v>30.851799140643077</v>
      </c>
      <c r="H212" s="307">
        <f t="shared" ca="1" si="99"/>
        <v>137.98332700762492</v>
      </c>
      <c r="I212" s="304">
        <f t="shared" ca="1" si="100"/>
        <v>141.39035342733868</v>
      </c>
      <c r="J212" s="306">
        <f t="shared" ca="1" si="101"/>
        <v>32.387019453474558</v>
      </c>
      <c r="K212" s="307">
        <f t="shared" ca="1" si="102"/>
        <v>154.87277552905678</v>
      </c>
      <c r="L212" s="304">
        <f t="shared" ca="1" si="87"/>
        <v>158.22293016232933</v>
      </c>
      <c r="M212" s="306">
        <f t="shared" ca="1" si="103"/>
        <v>1.3508236083994161</v>
      </c>
      <c r="N212" s="304">
        <f t="shared" ca="1" si="104"/>
        <v>77.396491627919204</v>
      </c>
      <c r="P212" s="310">
        <f t="shared" ca="1" si="105"/>
        <v>6</v>
      </c>
      <c r="Q212" s="304">
        <f t="shared" ca="1" si="106"/>
        <v>575.05000000000007</v>
      </c>
      <c r="R212" s="306">
        <f t="shared" ca="1" si="107"/>
        <v>0.28859080243104984</v>
      </c>
      <c r="S212" s="307">
        <f t="shared" ca="1" si="108"/>
        <v>8.5041242136253441</v>
      </c>
      <c r="T212" s="304">
        <f t="shared" ca="1" si="88"/>
        <v>83.425458535664632</v>
      </c>
      <c r="U212" s="311">
        <f t="shared" ca="1" si="89"/>
        <v>0</v>
      </c>
      <c r="V212" s="306">
        <f t="shared" ca="1" si="90"/>
        <v>1.2061738677652742</v>
      </c>
      <c r="W212" s="304">
        <f t="shared" ca="1" si="91"/>
        <v>77.815782654663806</v>
      </c>
      <c r="Y212" s="314" t="str">
        <f t="shared" ca="1" si="109"/>
        <v/>
      </c>
      <c r="Z212" s="315" t="str">
        <f t="shared" ca="1" si="110"/>
        <v/>
      </c>
      <c r="AA212" s="316" t="str">
        <f t="shared" ca="1" si="111"/>
        <v/>
      </c>
      <c r="AC212" s="310" t="e">
        <f t="shared" ca="1" si="112"/>
        <v>#N/A</v>
      </c>
      <c r="AD212" s="323" t="e">
        <f t="shared" ca="1" si="113"/>
        <v>#N/A</v>
      </c>
      <c r="AE212" s="324">
        <f t="shared" ca="1" si="92"/>
        <v>154.87277552905678</v>
      </c>
      <c r="AG212" s="306">
        <f t="shared" ca="1" si="114"/>
        <v>48.957844175031475</v>
      </c>
      <c r="AH212" s="304">
        <f t="shared" ca="1" si="115"/>
        <v>58.531780296522548</v>
      </c>
    </row>
    <row r="213" spans="1:34" x14ac:dyDescent="0.2">
      <c r="A213" s="347">
        <f t="shared" ca="1" si="93"/>
        <v>0.01</v>
      </c>
      <c r="B213" s="304">
        <f t="shared" ca="1" si="94"/>
        <v>2.0899999999999994</v>
      </c>
      <c r="D213" s="306">
        <f t="shared" ca="1" si="95"/>
        <v>12.725125905305076</v>
      </c>
      <c r="E213" s="307">
        <f t="shared" ca="1" si="96"/>
        <v>47.102570997903584</v>
      </c>
      <c r="F213" s="304">
        <f t="shared" ca="1" si="97"/>
        <v>48.791198221794204</v>
      </c>
      <c r="G213" s="306">
        <f t="shared" ca="1" si="98"/>
        <v>30.979050399696128</v>
      </c>
      <c r="H213" s="307">
        <f t="shared" ca="1" si="99"/>
        <v>138.45435271760397</v>
      </c>
      <c r="I213" s="304">
        <f t="shared" ca="1" si="100"/>
        <v>141.87779724156138</v>
      </c>
      <c r="J213" s="306">
        <f t="shared" ca="1" si="101"/>
        <v>32.696173701176257</v>
      </c>
      <c r="K213" s="307">
        <f t="shared" ca="1" si="102"/>
        <v>156.25496392768292</v>
      </c>
      <c r="L213" s="304">
        <f t="shared" ca="1" si="87"/>
        <v>159.63913532320007</v>
      </c>
      <c r="M213" s="306">
        <f t="shared" ca="1" si="103"/>
        <v>1.3506727340928331</v>
      </c>
      <c r="N213" s="304">
        <f t="shared" ca="1" si="104"/>
        <v>77.387847166915037</v>
      </c>
      <c r="P213" s="310">
        <f t="shared" ca="1" si="105"/>
        <v>6</v>
      </c>
      <c r="Q213" s="304">
        <f t="shared" ca="1" si="106"/>
        <v>573.59</v>
      </c>
      <c r="R213" s="306">
        <f t="shared" ca="1" si="107"/>
        <v>0.28785809645496191</v>
      </c>
      <c r="S213" s="307">
        <f t="shared" ca="1" si="108"/>
        <v>8.5012456326607939</v>
      </c>
      <c r="T213" s="304">
        <f t="shared" ca="1" si="88"/>
        <v>83.397219656402399</v>
      </c>
      <c r="U213" s="311">
        <f t="shared" ca="1" si="89"/>
        <v>0</v>
      </c>
      <c r="V213" s="306">
        <f t="shared" ca="1" si="90"/>
        <v>1.2060071532480643</v>
      </c>
      <c r="W213" s="304">
        <f t="shared" ca="1" si="91"/>
        <v>78.342418165238016</v>
      </c>
      <c r="Y213" s="314" t="str">
        <f t="shared" ca="1" si="109"/>
        <v/>
      </c>
      <c r="Z213" s="315" t="str">
        <f t="shared" ca="1" si="110"/>
        <v/>
      </c>
      <c r="AA213" s="316" t="str">
        <f t="shared" ca="1" si="111"/>
        <v/>
      </c>
      <c r="AC213" s="310" t="e">
        <f t="shared" ca="1" si="112"/>
        <v>#N/A</v>
      </c>
      <c r="AD213" s="323" t="e">
        <f t="shared" ca="1" si="113"/>
        <v>#N/A</v>
      </c>
      <c r="AE213" s="324">
        <f t="shared" ca="1" si="92"/>
        <v>156.25496392768292</v>
      </c>
      <c r="AG213" s="306">
        <f t="shared" ca="1" si="114"/>
        <v>48.744219943656105</v>
      </c>
      <c r="AH213" s="304">
        <f t="shared" ca="1" si="115"/>
        <v>58.317832323375008</v>
      </c>
    </row>
    <row r="214" spans="1:34" x14ac:dyDescent="0.2">
      <c r="A214" s="347">
        <f t="shared" ca="1" si="93"/>
        <v>0.01</v>
      </c>
      <c r="B214" s="304">
        <f t="shared" ca="1" si="94"/>
        <v>2.0999999999999992</v>
      </c>
      <c r="D214" s="306">
        <f t="shared" ca="1" si="95"/>
        <v>12.68697162955506</v>
      </c>
      <c r="E214" s="307">
        <f t="shared" ca="1" si="96"/>
        <v>46.891752385989264</v>
      </c>
      <c r="F214" s="304">
        <f t="shared" ca="1" si="97"/>
        <v>48.577728342915179</v>
      </c>
      <c r="G214" s="306">
        <f t="shared" ca="1" si="98"/>
        <v>31.10592011599168</v>
      </c>
      <c r="H214" s="307">
        <f t="shared" ca="1" si="99"/>
        <v>138.92327024146385</v>
      </c>
      <c r="I214" s="304">
        <f t="shared" ca="1" si="100"/>
        <v>142.36310364994594</v>
      </c>
      <c r="J214" s="306">
        <f t="shared" ca="1" si="101"/>
        <v>33.006598553754692</v>
      </c>
      <c r="K214" s="307">
        <f t="shared" ca="1" si="102"/>
        <v>157.64185204247826</v>
      </c>
      <c r="L214" s="304">
        <f t="shared" ca="1" si="87"/>
        <v>161.06020322684103</v>
      </c>
      <c r="M214" s="306">
        <f t="shared" ca="1" si="103"/>
        <v>1.3505222726487762</v>
      </c>
      <c r="N214" s="304">
        <f t="shared" ca="1" si="104"/>
        <v>77.37922636119113</v>
      </c>
      <c r="P214" s="310">
        <f t="shared" ca="1" si="105"/>
        <v>6</v>
      </c>
      <c r="Q214" s="304">
        <f t="shared" ca="1" si="106"/>
        <v>572.13000000000011</v>
      </c>
      <c r="R214" s="306">
        <f t="shared" ca="1" si="107"/>
        <v>0.28712539047887409</v>
      </c>
      <c r="S214" s="307">
        <f t="shared" ca="1" si="108"/>
        <v>8.4983743787560044</v>
      </c>
      <c r="T214" s="304">
        <f t="shared" ca="1" si="88"/>
        <v>83.369052655596406</v>
      </c>
      <c r="U214" s="311">
        <f t="shared" ca="1" si="89"/>
        <v>0</v>
      </c>
      <c r="V214" s="306">
        <f t="shared" ca="1" si="90"/>
        <v>1.2058398948478721</v>
      </c>
      <c r="W214" s="304">
        <f t="shared" ca="1" si="91"/>
        <v>78.868350502396225</v>
      </c>
      <c r="Y214" s="314" t="str">
        <f t="shared" ca="1" si="109"/>
        <v/>
      </c>
      <c r="Z214" s="315" t="str">
        <f t="shared" ca="1" si="110"/>
        <v/>
      </c>
      <c r="AA214" s="316" t="str">
        <f t="shared" ca="1" si="111"/>
        <v/>
      </c>
      <c r="AC214" s="310" t="e">
        <f t="shared" ca="1" si="112"/>
        <v>#N/A</v>
      </c>
      <c r="AD214" s="323" t="e">
        <f t="shared" ca="1" si="113"/>
        <v>#N/A</v>
      </c>
      <c r="AE214" s="324">
        <f t="shared" ca="1" si="92"/>
        <v>157.64185204247826</v>
      </c>
      <c r="AG214" s="306">
        <f t="shared" ca="1" si="114"/>
        <v>48.530479693060897</v>
      </c>
      <c r="AH214" s="304">
        <f t="shared" ca="1" si="115"/>
        <v>58.103769006590049</v>
      </c>
    </row>
    <row r="215" spans="1:34" x14ac:dyDescent="0.2">
      <c r="A215" s="347">
        <f t="shared" ca="1" si="93"/>
        <v>0.01</v>
      </c>
      <c r="B215" s="304">
        <f t="shared" ca="1" si="94"/>
        <v>2.109999999999999</v>
      </c>
      <c r="D215" s="306">
        <f t="shared" ca="1" si="95"/>
        <v>12.648706267763915</v>
      </c>
      <c r="E215" s="307">
        <f t="shared" ca="1" si="96"/>
        <v>46.680842659178559</v>
      </c>
      <c r="F215" s="304">
        <f t="shared" ca="1" si="97"/>
        <v>48.364148308629971</v>
      </c>
      <c r="G215" s="306">
        <f t="shared" ca="1" si="98"/>
        <v>31.23240717866932</v>
      </c>
      <c r="H215" s="307">
        <f t="shared" ca="1" si="99"/>
        <v>139.39007866805565</v>
      </c>
      <c r="I215" s="304">
        <f t="shared" ca="1" si="100"/>
        <v>142.84627152733438</v>
      </c>
      <c r="J215" s="306">
        <f t="shared" ca="1" si="101"/>
        <v>33.318290190227998</v>
      </c>
      <c r="K215" s="307">
        <f t="shared" ca="1" si="102"/>
        <v>159.03341878702585</v>
      </c>
      <c r="L215" s="304">
        <f t="shared" ca="1" si="87"/>
        <v>162.48611249054423</v>
      </c>
      <c r="M215" s="306">
        <f t="shared" ca="1" si="103"/>
        <v>1.3503722192956658</v>
      </c>
      <c r="N215" s="304">
        <f t="shared" ca="1" si="104"/>
        <v>77.370628937356116</v>
      </c>
      <c r="P215" s="310">
        <f t="shared" ca="1" si="105"/>
        <v>6</v>
      </c>
      <c r="Q215" s="304">
        <f t="shared" ca="1" si="106"/>
        <v>570.67000000000019</v>
      </c>
      <c r="R215" s="306">
        <f t="shared" ca="1" si="107"/>
        <v>0.28639268450278627</v>
      </c>
      <c r="S215" s="307">
        <f t="shared" ca="1" si="108"/>
        <v>8.4955104519109774</v>
      </c>
      <c r="T215" s="304">
        <f t="shared" ca="1" si="88"/>
        <v>83.340957533246694</v>
      </c>
      <c r="U215" s="311">
        <f t="shared" ca="1" si="89"/>
        <v>0</v>
      </c>
      <c r="V215" s="306">
        <f t="shared" ca="1" si="90"/>
        <v>1.2056720953364215</v>
      </c>
      <c r="W215" s="304">
        <f t="shared" ca="1" si="91"/>
        <v>79.393553871602094</v>
      </c>
      <c r="Y215" s="314" t="str">
        <f t="shared" ca="1" si="109"/>
        <v/>
      </c>
      <c r="Z215" s="315" t="str">
        <f t="shared" ca="1" si="110"/>
        <v/>
      </c>
      <c r="AA215" s="316" t="str">
        <f t="shared" ca="1" si="111"/>
        <v/>
      </c>
      <c r="AC215" s="310" t="e">
        <f t="shared" ca="1" si="112"/>
        <v>#N/A</v>
      </c>
      <c r="AD215" s="323" t="e">
        <f t="shared" ca="1" si="113"/>
        <v>#N/A</v>
      </c>
      <c r="AE215" s="324">
        <f t="shared" ca="1" si="92"/>
        <v>159.03341878702585</v>
      </c>
      <c r="AG215" s="306">
        <f t="shared" ca="1" si="114"/>
        <v>48.316626922446538</v>
      </c>
      <c r="AH215" s="304">
        <f t="shared" ca="1" si="115"/>
        <v>57.889593836822165</v>
      </c>
    </row>
    <row r="216" spans="1:34" x14ac:dyDescent="0.2">
      <c r="A216" s="347">
        <f t="shared" ca="1" si="93"/>
        <v>0.01</v>
      </c>
      <c r="B216" s="304">
        <f t="shared" ca="1" si="94"/>
        <v>2.1199999999999988</v>
      </c>
      <c r="D216" s="306">
        <f t="shared" ca="1" si="95"/>
        <v>12.610331063962635</v>
      </c>
      <c r="E216" s="307">
        <f t="shared" ca="1" si="96"/>
        <v>46.469845129467451</v>
      </c>
      <c r="F216" s="304">
        <f t="shared" ca="1" si="97"/>
        <v>48.150461637448828</v>
      </c>
      <c r="G216" s="306">
        <f t="shared" ca="1" si="98"/>
        <v>31.358510489308944</v>
      </c>
      <c r="H216" s="307">
        <f t="shared" ca="1" si="99"/>
        <v>139.85477711935033</v>
      </c>
      <c r="I216" s="304">
        <f t="shared" ca="1" si="100"/>
        <v>143.32729978343713</v>
      </c>
      <c r="J216" s="306">
        <f t="shared" ca="1" si="101"/>
        <v>33.63124477856789</v>
      </c>
      <c r="K216" s="307">
        <f t="shared" ca="1" si="102"/>
        <v>160.42964306596289</v>
      </c>
      <c r="L216" s="304">
        <f t="shared" ca="1" si="87"/>
        <v>163.9168417205145</v>
      </c>
      <c r="M216" s="306">
        <f t="shared" ca="1" si="103"/>
        <v>1.3502225693240937</v>
      </c>
      <c r="N216" s="304">
        <f t="shared" ca="1" si="104"/>
        <v>77.362054625580782</v>
      </c>
      <c r="P216" s="310">
        <f t="shared" ca="1" si="105"/>
        <v>6</v>
      </c>
      <c r="Q216" s="304">
        <f t="shared" ca="1" si="106"/>
        <v>569.21000000000015</v>
      </c>
      <c r="R216" s="306">
        <f t="shared" ca="1" si="107"/>
        <v>0.28565997852669833</v>
      </c>
      <c r="S216" s="307">
        <f t="shared" ca="1" si="108"/>
        <v>8.4926538521257111</v>
      </c>
      <c r="T216" s="304">
        <f t="shared" ca="1" si="88"/>
        <v>83.312934289353237</v>
      </c>
      <c r="U216" s="311">
        <f t="shared" ca="1" si="89"/>
        <v>0</v>
      </c>
      <c r="V216" s="306">
        <f t="shared" ca="1" si="90"/>
        <v>1.2055037574858036</v>
      </c>
      <c r="W216" s="304">
        <f t="shared" ca="1" si="91"/>
        <v>79.918002627575078</v>
      </c>
      <c r="Y216" s="314" t="str">
        <f t="shared" ca="1" si="109"/>
        <v/>
      </c>
      <c r="Z216" s="315" t="str">
        <f t="shared" ca="1" si="110"/>
        <v/>
      </c>
      <c r="AA216" s="316" t="str">
        <f t="shared" ca="1" si="111"/>
        <v/>
      </c>
      <c r="AC216" s="310" t="e">
        <f t="shared" ca="1" si="112"/>
        <v>#N/A</v>
      </c>
      <c r="AD216" s="323" t="e">
        <f t="shared" ca="1" si="113"/>
        <v>#N/A</v>
      </c>
      <c r="AE216" s="324">
        <f t="shared" ca="1" si="92"/>
        <v>160.42964306596289</v>
      </c>
      <c r="AG216" s="306">
        <f t="shared" ca="1" si="114"/>
        <v>48.102665118714548</v>
      </c>
      <c r="AH216" s="304">
        <f t="shared" ca="1" si="115"/>
        <v>57.675310292529701</v>
      </c>
    </row>
    <row r="217" spans="1:34" x14ac:dyDescent="0.2">
      <c r="A217" s="347">
        <f t="shared" ca="1" si="93"/>
        <v>0.01</v>
      </c>
      <c r="B217" s="304">
        <f t="shared" ca="1" si="94"/>
        <v>2.1299999999999986</v>
      </c>
      <c r="D217" s="306">
        <f t="shared" ca="1" si="95"/>
        <v>12.571847254239477</v>
      </c>
      <c r="E217" s="307">
        <f t="shared" ca="1" si="96"/>
        <v>46.258763097648178</v>
      </c>
      <c r="F217" s="304">
        <f t="shared" ca="1" si="97"/>
        <v>47.936671835957341</v>
      </c>
      <c r="G217" s="306">
        <f t="shared" ca="1" si="98"/>
        <v>31.48422896185134</v>
      </c>
      <c r="H217" s="307">
        <f t="shared" ca="1" si="99"/>
        <v>140.31736475032682</v>
      </c>
      <c r="I217" s="304">
        <f t="shared" ca="1" si="100"/>
        <v>143.8061873627089</v>
      </c>
      <c r="J217" s="306">
        <f t="shared" ca="1" si="101"/>
        <v>33.945458475823692</v>
      </c>
      <c r="K217" s="307">
        <f t="shared" ca="1" si="102"/>
        <v>161.83050377531129</v>
      </c>
      <c r="L217" s="304">
        <f t="shared" ca="1" si="87"/>
        <v>165.35236951221748</v>
      </c>
      <c r="M217" s="306">
        <f t="shared" ca="1" si="103"/>
        <v>1.3500733180856601</v>
      </c>
      <c r="N217" s="304">
        <f t="shared" ca="1" si="104"/>
        <v>77.353503159531442</v>
      </c>
      <c r="P217" s="310">
        <f t="shared" ca="1" si="105"/>
        <v>6</v>
      </c>
      <c r="Q217" s="304">
        <f t="shared" ca="1" si="106"/>
        <v>567.75000000000023</v>
      </c>
      <c r="R217" s="306">
        <f t="shared" ca="1" si="107"/>
        <v>0.28492727255061051</v>
      </c>
      <c r="S217" s="307">
        <f t="shared" ca="1" si="108"/>
        <v>8.4898045794002055</v>
      </c>
      <c r="T217" s="304">
        <f t="shared" ca="1" si="88"/>
        <v>83.284982923916019</v>
      </c>
      <c r="U217" s="311">
        <f t="shared" ca="1" si="89"/>
        <v>0</v>
      </c>
      <c r="V217" s="306">
        <f t="shared" ca="1" si="90"/>
        <v>1.2053348840684246</v>
      </c>
      <c r="W217" s="304">
        <f t="shared" ca="1" si="91"/>
        <v>80.441671274996509</v>
      </c>
      <c r="Y217" s="314" t="str">
        <f t="shared" ca="1" si="109"/>
        <v/>
      </c>
      <c r="Z217" s="315" t="str">
        <f t="shared" ca="1" si="110"/>
        <v/>
      </c>
      <c r="AA217" s="316" t="str">
        <f t="shared" ca="1" si="111"/>
        <v/>
      </c>
      <c r="AC217" s="310" t="e">
        <f t="shared" ca="1" si="112"/>
        <v>#N/A</v>
      </c>
      <c r="AD217" s="323" t="e">
        <f t="shared" ca="1" si="113"/>
        <v>#N/A</v>
      </c>
      <c r="AE217" s="324">
        <f t="shared" ca="1" si="92"/>
        <v>161.83050377531129</v>
      </c>
      <c r="AG217" s="306">
        <f t="shared" ca="1" si="114"/>
        <v>47.888597756333681</v>
      </c>
      <c r="AH217" s="304">
        <f t="shared" ca="1" si="115"/>
        <v>57.460921839839315</v>
      </c>
    </row>
    <row r="218" spans="1:34" x14ac:dyDescent="0.2">
      <c r="A218" s="347">
        <f t="shared" ca="1" si="93"/>
        <v>0.01</v>
      </c>
      <c r="B218" s="304">
        <f t="shared" ca="1" si="94"/>
        <v>2.1399999999999983</v>
      </c>
      <c r="D218" s="306">
        <f t="shared" ca="1" si="95"/>
        <v>12.533256066814241</v>
      </c>
      <c r="E218" s="307">
        <f t="shared" ca="1" si="96"/>
        <v>46.047599853161806</v>
      </c>
      <c r="F218" s="304">
        <f t="shared" ca="1" si="97"/>
        <v>47.722782398695522</v>
      </c>
      <c r="G218" s="306">
        <f t="shared" ca="1" si="98"/>
        <v>31.609561522519481</v>
      </c>
      <c r="H218" s="307">
        <f t="shared" ca="1" si="99"/>
        <v>140.77784074885844</v>
      </c>
      <c r="I218" s="304">
        <f t="shared" ca="1" si="100"/>
        <v>144.28293324422293</v>
      </c>
      <c r="J218" s="306">
        <f t="shared" ca="1" si="101"/>
        <v>34.260927428245544</v>
      </c>
      <c r="K218" s="307">
        <f t="shared" ca="1" si="102"/>
        <v>163.23597980280721</v>
      </c>
      <c r="L218" s="304">
        <f t="shared" ca="1" si="87"/>
        <v>166.79267445072637</v>
      </c>
      <c r="M218" s="306">
        <f t="shared" ca="1" si="103"/>
        <v>1.3499244609918368</v>
      </c>
      <c r="N218" s="304">
        <f t="shared" ca="1" si="104"/>
        <v>77.344974276304782</v>
      </c>
      <c r="P218" s="310">
        <f t="shared" ca="1" si="105"/>
        <v>6</v>
      </c>
      <c r="Q218" s="304">
        <f t="shared" ca="1" si="106"/>
        <v>566.29000000000019</v>
      </c>
      <c r="R218" s="306">
        <f t="shared" ca="1" si="107"/>
        <v>0.28419456657452263</v>
      </c>
      <c r="S218" s="307">
        <f t="shared" ca="1" si="108"/>
        <v>8.4869626337344606</v>
      </c>
      <c r="T218" s="304">
        <f t="shared" ca="1" si="88"/>
        <v>83.257103436935068</v>
      </c>
      <c r="U218" s="311">
        <f t="shared" ca="1" si="89"/>
        <v>0</v>
      </c>
      <c r="V218" s="306">
        <f t="shared" ca="1" si="90"/>
        <v>1.2051654778569532</v>
      </c>
      <c r="W218" s="304">
        <f t="shared" ca="1" si="91"/>
        <v>80.96453446919999</v>
      </c>
      <c r="Y218" s="314" t="str">
        <f t="shared" ca="1" si="109"/>
        <v/>
      </c>
      <c r="Z218" s="315" t="str">
        <f t="shared" ca="1" si="110"/>
        <v/>
      </c>
      <c r="AA218" s="316" t="str">
        <f t="shared" ca="1" si="111"/>
        <v/>
      </c>
      <c r="AC218" s="310" t="e">
        <f t="shared" ca="1" si="112"/>
        <v>#N/A</v>
      </c>
      <c r="AD218" s="323" t="e">
        <f t="shared" ca="1" si="113"/>
        <v>#N/A</v>
      </c>
      <c r="AE218" s="324">
        <f t="shared" ca="1" si="92"/>
        <v>163.23597980280721</v>
      </c>
      <c r="AG218" s="306">
        <f t="shared" ca="1" si="114"/>
        <v>47.674428297207776</v>
      </c>
      <c r="AH218" s="304">
        <f t="shared" ca="1" si="115"/>
        <v>57.24643193241198</v>
      </c>
    </row>
    <row r="219" spans="1:34" x14ac:dyDescent="0.2">
      <c r="A219" s="347">
        <f t="shared" ca="1" si="93"/>
        <v>0.01</v>
      </c>
      <c r="B219" s="304">
        <f t="shared" ca="1" si="94"/>
        <v>2.1499999999999981</v>
      </c>
      <c r="D219" s="306">
        <f t="shared" ca="1" si="95"/>
        <v>12.494558722110318</v>
      </c>
      <c r="E219" s="307">
        <f t="shared" ca="1" si="96"/>
        <v>45.836358673953129</v>
      </c>
      <c r="F219" s="304">
        <f t="shared" ca="1" si="97"/>
        <v>47.508796808039044</v>
      </c>
      <c r="G219" s="306">
        <f t="shared" ca="1" si="98"/>
        <v>31.734507109740584</v>
      </c>
      <c r="H219" s="307">
        <f t="shared" ca="1" si="99"/>
        <v>141.23620433559796</v>
      </c>
      <c r="I219" s="304">
        <f t="shared" ca="1" si="100"/>
        <v>144.75753644154406</v>
      </c>
      <c r="J219" s="306">
        <f t="shared" ca="1" si="101"/>
        <v>34.577647771406845</v>
      </c>
      <c r="K219" s="307">
        <f t="shared" ca="1" si="102"/>
        <v>164.6460500282295</v>
      </c>
      <c r="L219" s="304">
        <f t="shared" ca="1" si="87"/>
        <v>168.23773511106754</v>
      </c>
      <c r="M219" s="306">
        <f t="shared" ca="1" si="103"/>
        <v>1.3497759935128548</v>
      </c>
      <c r="N219" s="304">
        <f t="shared" ca="1" si="104"/>
        <v>77.336467716364169</v>
      </c>
      <c r="P219" s="310">
        <f t="shared" ca="1" si="105"/>
        <v>6</v>
      </c>
      <c r="Q219" s="304">
        <f t="shared" ca="1" si="106"/>
        <v>564.83000000000027</v>
      </c>
      <c r="R219" s="306">
        <f t="shared" ca="1" si="107"/>
        <v>0.28346186059843481</v>
      </c>
      <c r="S219" s="307">
        <f t="shared" ca="1" si="108"/>
        <v>8.4841280151284764</v>
      </c>
      <c r="T219" s="304">
        <f t="shared" ca="1" si="88"/>
        <v>83.229295828410358</v>
      </c>
      <c r="U219" s="311">
        <f t="shared" ca="1" si="89"/>
        <v>0</v>
      </c>
      <c r="V219" s="306">
        <f t="shared" ca="1" si="90"/>
        <v>1.2049955416242677</v>
      </c>
      <c r="W219" s="304">
        <f t="shared" ca="1" si="91"/>
        <v>81.486567016846223</v>
      </c>
      <c r="Y219" s="314" t="str">
        <f t="shared" ca="1" si="109"/>
        <v/>
      </c>
      <c r="Z219" s="315" t="str">
        <f t="shared" ca="1" si="110"/>
        <v/>
      </c>
      <c r="AA219" s="316" t="str">
        <f t="shared" ca="1" si="111"/>
        <v/>
      </c>
      <c r="AC219" s="310" t="e">
        <f t="shared" ca="1" si="112"/>
        <v>#N/A</v>
      </c>
      <c r="AD219" s="323" t="e">
        <f t="shared" ca="1" si="113"/>
        <v>#N/A</v>
      </c>
      <c r="AE219" s="324">
        <f t="shared" ca="1" si="92"/>
        <v>164.6460500282295</v>
      </c>
      <c r="AG219" s="306">
        <f t="shared" ca="1" si="114"/>
        <v>47.460160190545537</v>
      </c>
      <c r="AH219" s="304">
        <f t="shared" ca="1" si="115"/>
        <v>57.03184401131093</v>
      </c>
    </row>
    <row r="220" spans="1:34" x14ac:dyDescent="0.2">
      <c r="A220" s="347">
        <f t="shared" ca="1" si="93"/>
        <v>0.01</v>
      </c>
      <c r="B220" s="304">
        <f t="shared" ca="1" si="94"/>
        <v>2.1599999999999979</v>
      </c>
      <c r="D220" s="306">
        <f t="shared" ca="1" si="95"/>
        <v>12.455756432824675</v>
      </c>
      <c r="E220" s="307">
        <f t="shared" ca="1" si="96"/>
        <v>45.625042826327537</v>
      </c>
      <c r="F220" s="304">
        <f t="shared" ca="1" si="97"/>
        <v>47.294718534082378</v>
      </c>
      <c r="G220" s="306">
        <f t="shared" ca="1" si="98"/>
        <v>31.859064674068829</v>
      </c>
      <c r="H220" s="307">
        <f t="shared" ca="1" si="99"/>
        <v>141.69245476386124</v>
      </c>
      <c r="I220" s="304">
        <f t="shared" ca="1" si="100"/>
        <v>145.22999600260053</v>
      </c>
      <c r="J220" s="306">
        <f t="shared" ca="1" si="101"/>
        <v>34.895615630325892</v>
      </c>
      <c r="K220" s="307">
        <f t="shared" ca="1" si="102"/>
        <v>166.06069332372678</v>
      </c>
      <c r="L220" s="304">
        <f t="shared" ca="1" si="87"/>
        <v>169.68753005856465</v>
      </c>
      <c r="M220" s="306">
        <f t="shared" ca="1" si="103"/>
        <v>1.3496279111766194</v>
      </c>
      <c r="N220" s="304">
        <f t="shared" ca="1" si="104"/>
        <v>77.327983223477432</v>
      </c>
      <c r="P220" s="310">
        <f t="shared" ca="1" si="105"/>
        <v>6</v>
      </c>
      <c r="Q220" s="304">
        <f t="shared" ca="1" si="106"/>
        <v>563.37000000000035</v>
      </c>
      <c r="R220" s="306">
        <f t="shared" ca="1" si="107"/>
        <v>0.28272915462234693</v>
      </c>
      <c r="S220" s="307">
        <f t="shared" ca="1" si="108"/>
        <v>8.4813007235822528</v>
      </c>
      <c r="T220" s="304">
        <f t="shared" ca="1" si="88"/>
        <v>83.201560098341901</v>
      </c>
      <c r="U220" s="311">
        <f t="shared" ca="1" si="89"/>
        <v>0</v>
      </c>
      <c r="V220" s="306">
        <f t="shared" ca="1" si="90"/>
        <v>1.2048250781434067</v>
      </c>
      <c r="W220" s="304">
        <f t="shared" ca="1" si="91"/>
        <v>82.00774387658258</v>
      </c>
      <c r="Y220" s="314" t="str">
        <f t="shared" ca="1" si="109"/>
        <v/>
      </c>
      <c r="Z220" s="315" t="str">
        <f t="shared" ca="1" si="110"/>
        <v/>
      </c>
      <c r="AA220" s="316" t="str">
        <f t="shared" ca="1" si="111"/>
        <v/>
      </c>
      <c r="AC220" s="310" t="e">
        <f t="shared" ca="1" si="112"/>
        <v>#N/A</v>
      </c>
      <c r="AD220" s="323" t="e">
        <f t="shared" ca="1" si="113"/>
        <v>#N/A</v>
      </c>
      <c r="AE220" s="324">
        <f t="shared" ca="1" si="92"/>
        <v>166.06069332372678</v>
      </c>
      <c r="AG220" s="306">
        <f t="shared" ca="1" si="114"/>
        <v>47.245796872731901</v>
      </c>
      <c r="AH220" s="304">
        <f t="shared" ca="1" si="115"/>
        <v>56.817161504871237</v>
      </c>
    </row>
    <row r="221" spans="1:34" x14ac:dyDescent="0.2">
      <c r="A221" s="347">
        <f t="shared" ca="1" si="93"/>
        <v>0.01</v>
      </c>
      <c r="B221" s="304">
        <f t="shared" ca="1" si="94"/>
        <v>2.1699999999999977</v>
      </c>
      <c r="D221" s="306">
        <f t="shared" ca="1" si="95"/>
        <v>12.416850403995626</v>
      </c>
      <c r="E221" s="307">
        <f t="shared" ca="1" si="96"/>
        <v>45.413655564809964</v>
      </c>
      <c r="F221" s="304">
        <f t="shared" ca="1" si="97"/>
        <v>47.080551034523815</v>
      </c>
      <c r="G221" s="306">
        <f t="shared" ca="1" si="98"/>
        <v>31.983233178108787</v>
      </c>
      <c r="H221" s="307">
        <f t="shared" ca="1" si="99"/>
        <v>142.14659131950933</v>
      </c>
      <c r="I221" s="304">
        <f t="shared" ca="1" si="100"/>
        <v>145.70031100955441</v>
      </c>
      <c r="J221" s="306">
        <f t="shared" ca="1" si="101"/>
        <v>35.214827119586779</v>
      </c>
      <c r="K221" s="307">
        <f t="shared" ca="1" si="102"/>
        <v>167.47988855414363</v>
      </c>
      <c r="L221" s="304">
        <f t="shared" ca="1" si="87"/>
        <v>171.14203784918175</v>
      </c>
      <c r="M221" s="306">
        <f t="shared" ca="1" si="103"/>
        <v>1.3494802095676486</v>
      </c>
      <c r="N221" s="304">
        <f t="shared" ca="1" si="104"/>
        <v>77.319520544656115</v>
      </c>
      <c r="P221" s="310">
        <f t="shared" ca="1" si="105"/>
        <v>6</v>
      </c>
      <c r="Q221" s="304">
        <f t="shared" ca="1" si="106"/>
        <v>561.91000000000031</v>
      </c>
      <c r="R221" s="306">
        <f t="shared" ca="1" si="107"/>
        <v>0.28199644864625906</v>
      </c>
      <c r="S221" s="307">
        <f t="shared" ca="1" si="108"/>
        <v>8.47848075909579</v>
      </c>
      <c r="T221" s="304">
        <f t="shared" ca="1" si="88"/>
        <v>83.173896246729711</v>
      </c>
      <c r="U221" s="311">
        <f t="shared" ca="1" si="89"/>
        <v>0</v>
      </c>
      <c r="V221" s="306">
        <f t="shared" ca="1" si="90"/>
        <v>1.204654090187514</v>
      </c>
      <c r="W221" s="304">
        <f t="shared" ca="1" si="91"/>
        <v>82.528040159686654</v>
      </c>
      <c r="Y221" s="314" t="str">
        <f t="shared" ca="1" si="109"/>
        <v/>
      </c>
      <c r="Z221" s="315" t="str">
        <f t="shared" ca="1" si="110"/>
        <v/>
      </c>
      <c r="AA221" s="316" t="str">
        <f t="shared" ca="1" si="111"/>
        <v/>
      </c>
      <c r="AC221" s="310" t="e">
        <f t="shared" ca="1" si="112"/>
        <v>#N/A</v>
      </c>
      <c r="AD221" s="323" t="e">
        <f t="shared" ca="1" si="113"/>
        <v>#N/A</v>
      </c>
      <c r="AE221" s="324">
        <f t="shared" ca="1" si="92"/>
        <v>167.47988855414363</v>
      </c>
      <c r="AG221" s="306">
        <f t="shared" ca="1" si="114"/>
        <v>47.031341767201035</v>
      </c>
      <c r="AH221" s="304">
        <f t="shared" ca="1" si="115"/>
        <v>56.602387828571089</v>
      </c>
    </row>
    <row r="222" spans="1:34" x14ac:dyDescent="0.2">
      <c r="A222" s="347">
        <f t="shared" ca="1" si="93"/>
        <v>0.01</v>
      </c>
      <c r="B222" s="304">
        <f t="shared" ca="1" si="94"/>
        <v>2.1799999999999975</v>
      </c>
      <c r="D222" s="306">
        <f t="shared" ca="1" si="95"/>
        <v>12.377841833068667</v>
      </c>
      <c r="E222" s="307">
        <f t="shared" ca="1" si="96"/>
        <v>45.202200132006084</v>
      </c>
      <c r="F222" s="304">
        <f t="shared" ca="1" si="97"/>
        <v>46.866297754552747</v>
      </c>
      <c r="G222" s="306">
        <f t="shared" ca="1" si="98"/>
        <v>32.10701159643947</v>
      </c>
      <c r="H222" s="307">
        <f t="shared" ca="1" si="99"/>
        <v>142.5986133208294</v>
      </c>
      <c r="I222" s="304">
        <f t="shared" ca="1" si="100"/>
        <v>146.16848057867099</v>
      </c>
      <c r="J222" s="306">
        <f t="shared" ca="1" si="101"/>
        <v>35.535278343459524</v>
      </c>
      <c r="K222" s="307">
        <f t="shared" ca="1" si="102"/>
        <v>168.90361457734531</v>
      </c>
      <c r="L222" s="304">
        <f t="shared" ca="1" si="87"/>
        <v>172.60123702986476</v>
      </c>
      <c r="M222" s="306">
        <f t="shared" ca="1" si="103"/>
        <v>1.349332884326035</v>
      </c>
      <c r="N222" s="304">
        <f t="shared" ca="1" si="104"/>
        <v>77.311079430095916</v>
      </c>
      <c r="P222" s="310">
        <f t="shared" ca="1" si="105"/>
        <v>6</v>
      </c>
      <c r="Q222" s="304">
        <f t="shared" ca="1" si="106"/>
        <v>560.45000000000039</v>
      </c>
      <c r="R222" s="306">
        <f t="shared" ca="1" si="107"/>
        <v>0.28126374267017124</v>
      </c>
      <c r="S222" s="307">
        <f t="shared" ca="1" si="108"/>
        <v>8.4756681216690879</v>
      </c>
      <c r="T222" s="304">
        <f t="shared" ca="1" si="88"/>
        <v>83.146304273573762</v>
      </c>
      <c r="U222" s="311">
        <f t="shared" ca="1" si="89"/>
        <v>0</v>
      </c>
      <c r="V222" s="306">
        <f t="shared" ca="1" si="90"/>
        <v>1.2044825805297912</v>
      </c>
      <c r="W222" s="304">
        <f t="shared" ca="1" si="91"/>
        <v>83.04743113069506</v>
      </c>
      <c r="Y222" s="314" t="str">
        <f t="shared" ca="1" si="109"/>
        <v/>
      </c>
      <c r="Z222" s="315" t="str">
        <f t="shared" ca="1" si="110"/>
        <v/>
      </c>
      <c r="AA222" s="316" t="str">
        <f t="shared" ca="1" si="111"/>
        <v/>
      </c>
      <c r="AC222" s="310" t="e">
        <f t="shared" ca="1" si="112"/>
        <v>#N/A</v>
      </c>
      <c r="AD222" s="323" t="e">
        <f t="shared" ca="1" si="113"/>
        <v>#N/A</v>
      </c>
      <c r="AE222" s="324">
        <f t="shared" ca="1" si="92"/>
        <v>168.90361457734531</v>
      </c>
      <c r="AG222" s="306">
        <f t="shared" ca="1" si="114"/>
        <v>46.816798284311261</v>
      </c>
      <c r="AH222" s="304">
        <f t="shared" ca="1" si="115"/>
        <v>56.38752638490498</v>
      </c>
    </row>
    <row r="223" spans="1:34" x14ac:dyDescent="0.2">
      <c r="A223" s="347">
        <f t="shared" ca="1" si="93"/>
        <v>0.01</v>
      </c>
      <c r="B223" s="304">
        <f t="shared" ca="1" si="94"/>
        <v>2.1899999999999973</v>
      </c>
      <c r="D223" s="306">
        <f t="shared" ca="1" si="95"/>
        <v>12.338731909960336</v>
      </c>
      <c r="E223" s="307">
        <f t="shared" ca="1" si="96"/>
        <v>44.990679758465355</v>
      </c>
      <c r="F223" s="304">
        <f t="shared" ca="1" si="97"/>
        <v>46.651962126738653</v>
      </c>
      <c r="G223" s="306">
        <f t="shared" ca="1" si="98"/>
        <v>32.230398915539077</v>
      </c>
      <c r="H223" s="307">
        <f t="shared" ca="1" si="99"/>
        <v>143.04852011841405</v>
      </c>
      <c r="I223" s="304">
        <f t="shared" ca="1" si="100"/>
        <v>146.63450386018664</v>
      </c>
      <c r="J223" s="306">
        <f t="shared" ca="1" si="101"/>
        <v>35.856965396019419</v>
      </c>
      <c r="K223" s="307">
        <f t="shared" ca="1" si="102"/>
        <v>170.33185024454153</v>
      </c>
      <c r="L223" s="304">
        <f t="shared" ca="1" si="87"/>
        <v>174.06510613888199</v>
      </c>
      <c r="M223" s="306">
        <f t="shared" ca="1" si="103"/>
        <v>1.349185931146432</v>
      </c>
      <c r="N223" s="304">
        <f t="shared" ca="1" si="104"/>
        <v>77.302659633118637</v>
      </c>
      <c r="P223" s="310">
        <f t="shared" ca="1" si="105"/>
        <v>6</v>
      </c>
      <c r="Q223" s="304">
        <f t="shared" ca="1" si="106"/>
        <v>558.99000000000035</v>
      </c>
      <c r="R223" s="306">
        <f t="shared" ca="1" si="107"/>
        <v>0.28053103669408336</v>
      </c>
      <c r="S223" s="307">
        <f t="shared" ca="1" si="108"/>
        <v>8.4728628113021465</v>
      </c>
      <c r="T223" s="304">
        <f t="shared" ca="1" si="88"/>
        <v>83.118784178874066</v>
      </c>
      <c r="U223" s="311">
        <f t="shared" ca="1" si="89"/>
        <v>0</v>
      </c>
      <c r="V223" s="306">
        <f t="shared" ca="1" si="90"/>
        <v>1.2043105519434445</v>
      </c>
      <c r="W223" s="304">
        <f t="shared" ca="1" si="91"/>
        <v>83.565892208016209</v>
      </c>
      <c r="Y223" s="314" t="str">
        <f t="shared" ca="1" si="109"/>
        <v/>
      </c>
      <c r="Z223" s="315" t="str">
        <f t="shared" ca="1" si="110"/>
        <v/>
      </c>
      <c r="AA223" s="316" t="str">
        <f t="shared" ca="1" si="111"/>
        <v/>
      </c>
      <c r="AC223" s="310" t="e">
        <f t="shared" ca="1" si="112"/>
        <v>#N/A</v>
      </c>
      <c r="AD223" s="323" t="e">
        <f t="shared" ca="1" si="113"/>
        <v>#N/A</v>
      </c>
      <c r="AE223" s="324">
        <f t="shared" ca="1" si="92"/>
        <v>170.33185024454153</v>
      </c>
      <c r="AG223" s="306">
        <f t="shared" ca="1" si="114"/>
        <v>46.602169821221352</v>
      </c>
      <c r="AH223" s="304">
        <f t="shared" ca="1" si="115"/>
        <v>56.172580563258336</v>
      </c>
    </row>
    <row r="224" spans="1:34" x14ac:dyDescent="0.2">
      <c r="A224" s="347">
        <f t="shared" ca="1" si="93"/>
        <v>0.01</v>
      </c>
      <c r="B224" s="304">
        <f t="shared" ca="1" si="94"/>
        <v>2.1999999999999971</v>
      </c>
      <c r="D224" s="306">
        <f t="shared" ca="1" si="95"/>
        <v>12.299521817120187</v>
      </c>
      <c r="E224" s="307">
        <f t="shared" ca="1" si="96"/>
        <v>44.77909766254632</v>
      </c>
      <c r="F224" s="304">
        <f t="shared" ca="1" si="97"/>
        <v>46.437547570922355</v>
      </c>
      <c r="G224" s="306">
        <f t="shared" ca="1" si="98"/>
        <v>32.353394133710282</v>
      </c>
      <c r="H224" s="307">
        <f t="shared" ca="1" si="99"/>
        <v>143.49631109503952</v>
      </c>
      <c r="I224" s="304">
        <f t="shared" ca="1" si="100"/>
        <v>147.09838003817566</v>
      </c>
      <c r="J224" s="306">
        <f t="shared" ca="1" si="101"/>
        <v>36.179884361265664</v>
      </c>
      <c r="K224" s="307">
        <f t="shared" ca="1" si="102"/>
        <v>171.76457440060881</v>
      </c>
      <c r="L224" s="304">
        <f t="shared" ca="1" si="87"/>
        <v>175.53362370616301</v>
      </c>
      <c r="M224" s="306">
        <f t="shared" ca="1" si="103"/>
        <v>1.3490393457770622</v>
      </c>
      <c r="N224" s="304">
        <f t="shared" ca="1" si="104"/>
        <v>77.294260910115383</v>
      </c>
      <c r="P224" s="310">
        <f t="shared" ca="1" si="105"/>
        <v>6</v>
      </c>
      <c r="Q224" s="304">
        <f t="shared" ca="1" si="106"/>
        <v>557.53000000000043</v>
      </c>
      <c r="R224" s="306">
        <f t="shared" ca="1" si="107"/>
        <v>0.27979833071799548</v>
      </c>
      <c r="S224" s="307">
        <f t="shared" ca="1" si="108"/>
        <v>8.4700648279949657</v>
      </c>
      <c r="T224" s="304">
        <f t="shared" ca="1" si="88"/>
        <v>83.091335962630623</v>
      </c>
      <c r="U224" s="311">
        <f t="shared" ca="1" si="89"/>
        <v>0</v>
      </c>
      <c r="V224" s="306">
        <f t="shared" ca="1" si="90"/>
        <v>1.2041380072016337</v>
      </c>
      <c r="W224" s="304">
        <f t="shared" ca="1" si="91"/>
        <v>84.083398964527973</v>
      </c>
      <c r="Y224" s="314" t="str">
        <f t="shared" ca="1" si="109"/>
        <v/>
      </c>
      <c r="Z224" s="315" t="str">
        <f t="shared" ca="1" si="110"/>
        <v/>
      </c>
      <c r="AA224" s="316" t="str">
        <f t="shared" ca="1" si="111"/>
        <v/>
      </c>
      <c r="AC224" s="310" t="e">
        <f t="shared" ca="1" si="112"/>
        <v>#N/A</v>
      </c>
      <c r="AD224" s="323" t="e">
        <f t="shared" ca="1" si="113"/>
        <v>#N/A</v>
      </c>
      <c r="AE224" s="324">
        <f t="shared" ca="1" si="92"/>
        <v>171.76457440060881</v>
      </c>
      <c r="AG224" s="306">
        <f t="shared" ca="1" si="114"/>
        <v>46.387459761768838</v>
      </c>
      <c r="AH224" s="304">
        <f t="shared" ca="1" si="115"/>
        <v>55.957553739784196</v>
      </c>
    </row>
    <row r="225" spans="1:34" x14ac:dyDescent="0.2">
      <c r="A225" s="347">
        <f t="shared" ca="1" si="93"/>
        <v>0.01</v>
      </c>
      <c r="B225" s="304">
        <f t="shared" ca="1" si="94"/>
        <v>2.2099999999999969</v>
      </c>
      <c r="D225" s="306">
        <f t="shared" ca="1" si="95"/>
        <v>12.260212729590885</v>
      </c>
      <c r="E225" s="307">
        <f t="shared" ca="1" si="96"/>
        <v>44.567457050283856</v>
      </c>
      <c r="F225" s="304">
        <f t="shared" ca="1" si="97"/>
        <v>46.223057494109135</v>
      </c>
      <c r="G225" s="306">
        <f t="shared" ca="1" si="98"/>
        <v>32.475996261006188</v>
      </c>
      <c r="H225" s="307">
        <f t="shared" ca="1" si="99"/>
        <v>143.94198566554235</v>
      </c>
      <c r="I225" s="304">
        <f t="shared" ca="1" si="100"/>
        <v>147.56010833041594</v>
      </c>
      <c r="J225" s="306">
        <f t="shared" ca="1" si="101"/>
        <v>36.504031313239246</v>
      </c>
      <c r="K225" s="307">
        <f t="shared" ca="1" si="102"/>
        <v>173.20176588441171</v>
      </c>
      <c r="L225" s="304">
        <f t="shared" ca="1" si="87"/>
        <v>177.00676825363632</v>
      </c>
      <c r="M225" s="306">
        <f t="shared" ca="1" si="103"/>
        <v>1.3488931240187478</v>
      </c>
      <c r="N225" s="304">
        <f t="shared" ca="1" si="104"/>
        <v>77.285883020490985</v>
      </c>
      <c r="P225" s="310">
        <f t="shared" ca="1" si="105"/>
        <v>6</v>
      </c>
      <c r="Q225" s="304">
        <f t="shared" ca="1" si="106"/>
        <v>556.07000000000039</v>
      </c>
      <c r="R225" s="306">
        <f t="shared" ca="1" si="107"/>
        <v>0.2790656247419076</v>
      </c>
      <c r="S225" s="307">
        <f t="shared" ca="1" si="108"/>
        <v>8.4672741717475475</v>
      </c>
      <c r="T225" s="304">
        <f t="shared" ca="1" si="88"/>
        <v>83.063959624843449</v>
      </c>
      <c r="U225" s="311">
        <f t="shared" ca="1" si="89"/>
        <v>0</v>
      </c>
      <c r="V225" s="306">
        <f t="shared" ca="1" si="90"/>
        <v>1.2039649490774225</v>
      </c>
      <c r="W225" s="304">
        <f t="shared" ca="1" si="91"/>
        <v>84.599927128160175</v>
      </c>
      <c r="Y225" s="314" t="str">
        <f t="shared" ca="1" si="109"/>
        <v/>
      </c>
      <c r="Z225" s="315" t="str">
        <f t="shared" ca="1" si="110"/>
        <v/>
      </c>
      <c r="AA225" s="316" t="str">
        <f t="shared" ca="1" si="111"/>
        <v/>
      </c>
      <c r="AC225" s="310" t="e">
        <f t="shared" ca="1" si="112"/>
        <v>#N/A</v>
      </c>
      <c r="AD225" s="323" t="e">
        <f t="shared" ca="1" si="113"/>
        <v>#N/A</v>
      </c>
      <c r="AE225" s="324">
        <f t="shared" ca="1" si="92"/>
        <v>173.20176588441171</v>
      </c>
      <c r="AG225" s="306">
        <f t="shared" ca="1" si="114"/>
        <v>46.172671476349748</v>
      </c>
      <c r="AH225" s="304">
        <f t="shared" ca="1" si="115"/>
        <v>55.742449277281381</v>
      </c>
    </row>
    <row r="226" spans="1:34" x14ac:dyDescent="0.2">
      <c r="A226" s="347">
        <f t="shared" ca="1" si="93"/>
        <v>0.01</v>
      </c>
      <c r="B226" s="304">
        <f t="shared" ca="1" si="94"/>
        <v>2.2199999999999966</v>
      </c>
      <c r="D226" s="306">
        <f t="shared" ca="1" si="95"/>
        <v>12.220805815066596</v>
      </c>
      <c r="E226" s="307">
        <f t="shared" ca="1" si="96"/>
        <v>44.355761115258609</v>
      </c>
      <c r="F226" s="304">
        <f t="shared" ca="1" si="97"/>
        <v>46.008495290364074</v>
      </c>
      <c r="G226" s="306">
        <f t="shared" ca="1" si="98"/>
        <v>32.598204319156856</v>
      </c>
      <c r="H226" s="307">
        <f t="shared" ca="1" si="99"/>
        <v>144.38554327669493</v>
      </c>
      <c r="I226" s="304">
        <f t="shared" ca="1" si="100"/>
        <v>148.01968798825325</v>
      </c>
      <c r="J226" s="306">
        <f t="shared" ca="1" si="101"/>
        <v>36.829402316140062</v>
      </c>
      <c r="K226" s="307">
        <f t="shared" ca="1" si="102"/>
        <v>174.64340352912291</v>
      </c>
      <c r="L226" s="304">
        <f t="shared" ca="1" si="87"/>
        <v>178.48451829556581</v>
      </c>
      <c r="M226" s="306">
        <f t="shared" ca="1" si="103"/>
        <v>1.3487472617239618</v>
      </c>
      <c r="N226" s="304">
        <f t="shared" ca="1" si="104"/>
        <v>77.277525726609653</v>
      </c>
      <c r="P226" s="310">
        <f t="shared" ca="1" si="105"/>
        <v>6</v>
      </c>
      <c r="Q226" s="304">
        <f t="shared" ca="1" si="106"/>
        <v>554.61000000000047</v>
      </c>
      <c r="R226" s="306">
        <f t="shared" ca="1" si="107"/>
        <v>0.27833291876581978</v>
      </c>
      <c r="S226" s="307">
        <f t="shared" ca="1" si="108"/>
        <v>8.4644908425598899</v>
      </c>
      <c r="T226" s="304">
        <f t="shared" ca="1" si="88"/>
        <v>83.036655165512528</v>
      </c>
      <c r="U226" s="311">
        <f t="shared" ca="1" si="89"/>
        <v>0</v>
      </c>
      <c r="V226" s="306">
        <f t="shared" ca="1" si="90"/>
        <v>1.2037913803437288</v>
      </c>
      <c r="W226" s="304">
        <f t="shared" ca="1" si="91"/>
        <v>85.115452582461671</v>
      </c>
      <c r="Y226" s="314" t="str">
        <f t="shared" ca="1" si="109"/>
        <v/>
      </c>
      <c r="Z226" s="315" t="str">
        <f t="shared" ca="1" si="110"/>
        <v/>
      </c>
      <c r="AA226" s="316" t="str">
        <f t="shared" ca="1" si="111"/>
        <v/>
      </c>
      <c r="AC226" s="310" t="e">
        <f t="shared" ca="1" si="112"/>
        <v>#N/A</v>
      </c>
      <c r="AD226" s="323" t="e">
        <f t="shared" ca="1" si="113"/>
        <v>#N/A</v>
      </c>
      <c r="AE226" s="324">
        <f t="shared" ca="1" si="92"/>
        <v>174.64340352912291</v>
      </c>
      <c r="AG226" s="306">
        <f t="shared" ca="1" si="114"/>
        <v>45.957808321800414</v>
      </c>
      <c r="AH226" s="304">
        <f t="shared" ca="1" si="115"/>
        <v>55.527270525074677</v>
      </c>
    </row>
    <row r="227" spans="1:34" x14ac:dyDescent="0.2">
      <c r="A227" s="347">
        <f t="shared" ca="1" si="93"/>
        <v>0.01</v>
      </c>
      <c r="B227" s="304">
        <f t="shared" ca="1" si="94"/>
        <v>2.2299999999999964</v>
      </c>
      <c r="D227" s="306">
        <f t="shared" ca="1" si="95"/>
        <v>12.181302233949665</v>
      </c>
      <c r="E227" s="307">
        <f t="shared" ca="1" si="96"/>
        <v>44.144013038468223</v>
      </c>
      <c r="F227" s="304">
        <f t="shared" ca="1" si="97"/>
        <v>45.79386434070922</v>
      </c>
      <c r="G227" s="306">
        <f t="shared" ca="1" si="98"/>
        <v>32.720017341496352</v>
      </c>
      <c r="H227" s="307">
        <f t="shared" ca="1" si="99"/>
        <v>144.82698340707961</v>
      </c>
      <c r="I227" s="304">
        <f t="shared" ca="1" si="100"/>
        <v>148.47711829646457</v>
      </c>
      <c r="J227" s="306">
        <f t="shared" ca="1" si="101"/>
        <v>37.155993424443331</v>
      </c>
      <c r="K227" s="307">
        <f t="shared" ca="1" si="102"/>
        <v>176.08946616254178</v>
      </c>
      <c r="L227" s="304">
        <f t="shared" ca="1" si="87"/>
        <v>179.96685233888553</v>
      </c>
      <c r="M227" s="306">
        <f t="shared" ca="1" si="103"/>
        <v>1.3486017547959013</v>
      </c>
      <c r="N227" s="304">
        <f t="shared" ca="1" si="104"/>
        <v>77.269188793741876</v>
      </c>
      <c r="P227" s="310">
        <f t="shared" ca="1" si="105"/>
        <v>6</v>
      </c>
      <c r="Q227" s="304">
        <f t="shared" ca="1" si="106"/>
        <v>553.15000000000055</v>
      </c>
      <c r="R227" s="306">
        <f t="shared" ca="1" si="107"/>
        <v>0.2776002127897319</v>
      </c>
      <c r="S227" s="307">
        <f t="shared" ca="1" si="108"/>
        <v>8.4617148404319931</v>
      </c>
      <c r="T227" s="304">
        <f t="shared" ca="1" si="88"/>
        <v>83.009422584637861</v>
      </c>
      <c r="U227" s="311">
        <f t="shared" ca="1" si="89"/>
        <v>0</v>
      </c>
      <c r="V227" s="306">
        <f t="shared" ca="1" si="90"/>
        <v>1.2036173037732727</v>
      </c>
      <c r="W227" s="304">
        <f t="shared" ca="1" si="91"/>
        <v>85.629951367152003</v>
      </c>
      <c r="Y227" s="314" t="str">
        <f t="shared" ca="1" si="109"/>
        <v/>
      </c>
      <c r="Z227" s="315" t="str">
        <f t="shared" ca="1" si="110"/>
        <v/>
      </c>
      <c r="AA227" s="316" t="str">
        <f t="shared" ca="1" si="111"/>
        <v/>
      </c>
      <c r="AC227" s="310" t="e">
        <f t="shared" ca="1" si="112"/>
        <v>#N/A</v>
      </c>
      <c r="AD227" s="323" t="e">
        <f t="shared" ca="1" si="113"/>
        <v>#N/A</v>
      </c>
      <c r="AE227" s="324">
        <f t="shared" ca="1" si="92"/>
        <v>176.08946616254178</v>
      </c>
      <c r="AG227" s="306">
        <f t="shared" ca="1" si="114"/>
        <v>45.742873641280497</v>
      </c>
      <c r="AH227" s="304">
        <f t="shared" ca="1" si="115"/>
        <v>55.312020818896379</v>
      </c>
    </row>
    <row r="228" spans="1:34" x14ac:dyDescent="0.2">
      <c r="A228" s="347">
        <f t="shared" ca="1" si="93"/>
        <v>0.01</v>
      </c>
      <c r="B228" s="304">
        <f t="shared" ca="1" si="94"/>
        <v>2.2399999999999962</v>
      </c>
      <c r="D228" s="306">
        <f t="shared" ca="1" si="95"/>
        <v>12.141703139405564</v>
      </c>
      <c r="E228" s="307">
        <f t="shared" ca="1" si="96"/>
        <v>43.932215988200909</v>
      </c>
      <c r="F228" s="304">
        <f t="shared" ca="1" si="97"/>
        <v>45.579168013023079</v>
      </c>
      <c r="G228" s="306">
        <f t="shared" ca="1" si="98"/>
        <v>32.841434372890404</v>
      </c>
      <c r="H228" s="307">
        <f t="shared" ca="1" si="99"/>
        <v>145.26630556696162</v>
      </c>
      <c r="I228" s="304">
        <f t="shared" ca="1" si="100"/>
        <v>148.93239857312017</v>
      </c>
      <c r="J228" s="306">
        <f t="shared" ca="1" si="101"/>
        <v>37.483800683015268</v>
      </c>
      <c r="K228" s="307">
        <f t="shared" ca="1" si="102"/>
        <v>177.539932607412</v>
      </c>
      <c r="L228" s="304">
        <f t="shared" ca="1" si="87"/>
        <v>181.45374888353342</v>
      </c>
      <c r="M228" s="306">
        <f t="shared" ca="1" si="103"/>
        <v>1.3484565991875801</v>
      </c>
      <c r="N228" s="304">
        <f t="shared" ca="1" si="104"/>
        <v>77.260871990012419</v>
      </c>
      <c r="P228" s="310">
        <f t="shared" ca="1" si="105"/>
        <v>6</v>
      </c>
      <c r="Q228" s="304">
        <f t="shared" ca="1" si="106"/>
        <v>551.69000000000051</v>
      </c>
      <c r="R228" s="306">
        <f t="shared" ca="1" si="107"/>
        <v>0.27686750681364403</v>
      </c>
      <c r="S228" s="307">
        <f t="shared" ca="1" si="108"/>
        <v>8.4589461653638569</v>
      </c>
      <c r="T228" s="304">
        <f t="shared" ca="1" si="88"/>
        <v>82.982261882219447</v>
      </c>
      <c r="U228" s="311">
        <f t="shared" ca="1" si="89"/>
        <v>0</v>
      </c>
      <c r="V228" s="306">
        <f t="shared" ca="1" si="90"/>
        <v>1.2034427221385284</v>
      </c>
      <c r="W228" s="304">
        <f t="shared" ca="1" si="91"/>
        <v>86.143399678658483</v>
      </c>
      <c r="Y228" s="314" t="str">
        <f t="shared" ca="1" si="109"/>
        <v/>
      </c>
      <c r="Z228" s="315" t="str">
        <f t="shared" ca="1" si="110"/>
        <v/>
      </c>
      <c r="AA228" s="316" t="str">
        <f t="shared" ca="1" si="111"/>
        <v/>
      </c>
      <c r="AC228" s="310" t="e">
        <f t="shared" ca="1" si="112"/>
        <v>#N/A</v>
      </c>
      <c r="AD228" s="323" t="e">
        <f t="shared" ca="1" si="113"/>
        <v>#N/A</v>
      </c>
      <c r="AE228" s="324">
        <f t="shared" ca="1" si="92"/>
        <v>177.539932607412</v>
      </c>
      <c r="AG228" s="306">
        <f t="shared" ca="1" si="114"/>
        <v>45.527870764158159</v>
      </c>
      <c r="AH228" s="304">
        <f t="shared" ca="1" si="115"/>
        <v>55.09670348076996</v>
      </c>
    </row>
    <row r="229" spans="1:34" x14ac:dyDescent="0.2">
      <c r="A229" s="347">
        <f t="shared" ca="1" si="93"/>
        <v>0.01</v>
      </c>
      <c r="B229" s="304">
        <f t="shared" ca="1" si="94"/>
        <v>2.249999999999996</v>
      </c>
      <c r="D229" s="306">
        <f t="shared" ca="1" si="95"/>
        <v>12.102009677416325</v>
      </c>
      <c r="E229" s="307">
        <f t="shared" ca="1" si="96"/>
        <v>43.720373119910796</v>
      </c>
      <c r="F229" s="304">
        <f t="shared" ca="1" si="97"/>
        <v>45.364409661941998</v>
      </c>
      <c r="G229" s="306">
        <f t="shared" ca="1" si="98"/>
        <v>32.962454469664564</v>
      </c>
      <c r="H229" s="307">
        <f t="shared" ca="1" si="99"/>
        <v>145.70350929816072</v>
      </c>
      <c r="I229" s="304">
        <f t="shared" ca="1" si="100"/>
        <v>149.38552816944457</v>
      </c>
      <c r="J229" s="306">
        <f t="shared" ca="1" si="101"/>
        <v>37.812820127228044</v>
      </c>
      <c r="K229" s="307">
        <f t="shared" ca="1" si="102"/>
        <v>178.99478168173761</v>
      </c>
      <c r="L229" s="304">
        <f t="shared" ca="1" si="87"/>
        <v>182.94518642278351</v>
      </c>
      <c r="M229" s="306">
        <f t="shared" ca="1" si="103"/>
        <v>1.3483117909009412</v>
      </c>
      <c r="N229" s="304">
        <f t="shared" ca="1" si="104"/>
        <v>77.252575086349481</v>
      </c>
      <c r="P229" s="310">
        <f t="shared" ca="1" si="105"/>
        <v>6</v>
      </c>
      <c r="Q229" s="304">
        <f t="shared" ca="1" si="106"/>
        <v>550.23000000000059</v>
      </c>
      <c r="R229" s="306">
        <f t="shared" ca="1" si="107"/>
        <v>0.2761348008375562</v>
      </c>
      <c r="S229" s="307">
        <f t="shared" ca="1" si="108"/>
        <v>8.4561848173554814</v>
      </c>
      <c r="T229" s="304">
        <f t="shared" ca="1" si="88"/>
        <v>82.955173058257273</v>
      </c>
      <c r="U229" s="311">
        <f t="shared" ca="1" si="89"/>
        <v>0</v>
      </c>
      <c r="V229" s="306">
        <f t="shared" ca="1" si="90"/>
        <v>1.2032676382116738</v>
      </c>
      <c r="W229" s="304">
        <f t="shared" ca="1" si="91"/>
        <v>86.655773870637461</v>
      </c>
      <c r="Y229" s="314" t="str">
        <f t="shared" ca="1" si="109"/>
        <v/>
      </c>
      <c r="Z229" s="315" t="str">
        <f t="shared" ca="1" si="110"/>
        <v/>
      </c>
      <c r="AA229" s="316" t="str">
        <f t="shared" ca="1" si="111"/>
        <v/>
      </c>
      <c r="AC229" s="310" t="e">
        <f t="shared" ca="1" si="112"/>
        <v>#N/A</v>
      </c>
      <c r="AD229" s="323" t="e">
        <f t="shared" ca="1" si="113"/>
        <v>#N/A</v>
      </c>
      <c r="AE229" s="324">
        <f t="shared" ca="1" si="92"/>
        <v>178.99478168173761</v>
      </c>
      <c r="AG229" s="306">
        <f t="shared" ca="1" si="114"/>
        <v>45.312803005896733</v>
      </c>
      <c r="AH229" s="304">
        <f t="shared" ca="1" si="115"/>
        <v>54.881321818895245</v>
      </c>
    </row>
    <row r="230" spans="1:34" x14ac:dyDescent="0.2">
      <c r="A230" s="347">
        <f t="shared" ca="1" si="93"/>
        <v>0.01</v>
      </c>
      <c r="B230" s="304">
        <f t="shared" ca="1" si="94"/>
        <v>2.2599999999999958</v>
      </c>
      <c r="D230" s="306">
        <f t="shared" ca="1" si="95"/>
        <v>12.062222986832394</v>
      </c>
      <c r="E230" s="307">
        <f t="shared" ca="1" si="96"/>
        <v>43.508487576095426</v>
      </c>
      <c r="F230" s="304">
        <f t="shared" ca="1" si="97"/>
        <v>45.149592628763749</v>
      </c>
      <c r="G230" s="306">
        <f t="shared" ca="1" si="98"/>
        <v>33.083076699532889</v>
      </c>
      <c r="H230" s="307">
        <f t="shared" ca="1" si="99"/>
        <v>146.13859417392169</v>
      </c>
      <c r="I230" s="304">
        <f t="shared" ca="1" si="100"/>
        <v>149.83650646967632</v>
      </c>
      <c r="J230" s="306">
        <f t="shared" ca="1" si="101"/>
        <v>38.143047783074032</v>
      </c>
      <c r="K230" s="307">
        <f t="shared" ca="1" si="102"/>
        <v>180.45399219909802</v>
      </c>
      <c r="L230" s="304">
        <f t="shared" ca="1" si="87"/>
        <v>184.44114344357661</v>
      </c>
      <c r="M230" s="306">
        <f t="shared" ca="1" si="103"/>
        <v>1.3481673259859894</v>
      </c>
      <c r="N230" s="304">
        <f t="shared" ca="1" si="104"/>
        <v>77.244297856435026</v>
      </c>
      <c r="P230" s="310">
        <f t="shared" ca="1" si="105"/>
        <v>6</v>
      </c>
      <c r="Q230" s="304">
        <f t="shared" ca="1" si="106"/>
        <v>548.77000000000055</v>
      </c>
      <c r="R230" s="306">
        <f t="shared" ca="1" si="107"/>
        <v>0.27540209486146833</v>
      </c>
      <c r="S230" s="307">
        <f t="shared" ca="1" si="108"/>
        <v>8.4534307964068667</v>
      </c>
      <c r="T230" s="304">
        <f t="shared" ca="1" si="88"/>
        <v>82.928156112751367</v>
      </c>
      <c r="U230" s="311">
        <f t="shared" ca="1" si="89"/>
        <v>0</v>
      </c>
      <c r="V230" s="306">
        <f t="shared" ca="1" si="90"/>
        <v>1.2030920547645416</v>
      </c>
      <c r="W230" s="304">
        <f t="shared" ca="1" si="91"/>
        <v>87.167050454481142</v>
      </c>
      <c r="Y230" s="314" t="str">
        <f t="shared" ca="1" si="109"/>
        <v/>
      </c>
      <c r="Z230" s="315" t="str">
        <f t="shared" ca="1" si="110"/>
        <v/>
      </c>
      <c r="AA230" s="316" t="str">
        <f t="shared" ca="1" si="111"/>
        <v/>
      </c>
      <c r="AC230" s="310" t="e">
        <f t="shared" ca="1" si="112"/>
        <v>#N/A</v>
      </c>
      <c r="AD230" s="323" t="e">
        <f t="shared" ca="1" si="113"/>
        <v>#N/A</v>
      </c>
      <c r="AE230" s="324">
        <f t="shared" ca="1" si="92"/>
        <v>180.45399219909802</v>
      </c>
      <c r="AG230" s="306">
        <f t="shared" ca="1" si="114"/>
        <v>45.097673667943113</v>
      </c>
      <c r="AH230" s="304">
        <f t="shared" ca="1" si="115"/>
        <v>54.665879127535398</v>
      </c>
    </row>
    <row r="231" spans="1:34" x14ac:dyDescent="0.2">
      <c r="A231" s="347">
        <f t="shared" ca="1" si="93"/>
        <v>0.01</v>
      </c>
      <c r="B231" s="304">
        <f t="shared" ca="1" si="94"/>
        <v>2.2699999999999956</v>
      </c>
      <c r="D231" s="306">
        <f t="shared" ca="1" si="95"/>
        <v>12.022344199422944</v>
      </c>
      <c r="E231" s="307">
        <f t="shared" ca="1" si="96"/>
        <v>43.296562486175233</v>
      </c>
      <c r="F231" s="304">
        <f t="shared" ca="1" si="97"/>
        <v>44.934720241353176</v>
      </c>
      <c r="G231" s="306">
        <f t="shared" ca="1" si="98"/>
        <v>33.203300141527116</v>
      </c>
      <c r="H231" s="307">
        <f t="shared" ca="1" si="99"/>
        <v>146.57155979878345</v>
      </c>
      <c r="I231" s="304">
        <f t="shared" ca="1" si="100"/>
        <v>150.28533289092681</v>
      </c>
      <c r="J231" s="306">
        <f t="shared" ca="1" si="101"/>
        <v>38.474479667279333</v>
      </c>
      <c r="K231" s="307">
        <f t="shared" ca="1" si="102"/>
        <v>181.91754296896156</v>
      </c>
      <c r="L231" s="304">
        <f t="shared" ca="1" si="87"/>
        <v>185.94159842684979</v>
      </c>
      <c r="M231" s="306">
        <f t="shared" ca="1" si="103"/>
        <v>1.3480232005399408</v>
      </c>
      <c r="N231" s="304">
        <f t="shared" ca="1" si="104"/>
        <v>77.23604007665601</v>
      </c>
      <c r="P231" s="310">
        <f t="shared" ca="1" si="105"/>
        <v>6</v>
      </c>
      <c r="Q231" s="304">
        <f t="shared" ca="1" si="106"/>
        <v>547.31000000000063</v>
      </c>
      <c r="R231" s="306">
        <f t="shared" ca="1" si="107"/>
        <v>0.27466938888538045</v>
      </c>
      <c r="S231" s="307">
        <f t="shared" ca="1" si="108"/>
        <v>8.4506841025180126</v>
      </c>
      <c r="T231" s="304">
        <f t="shared" ca="1" si="88"/>
        <v>82.901211045701714</v>
      </c>
      <c r="U231" s="311">
        <f t="shared" ca="1" si="89"/>
        <v>0</v>
      </c>
      <c r="V231" s="306">
        <f t="shared" ca="1" si="90"/>
        <v>1.2029159745685698</v>
      </c>
      <c r="W231" s="304">
        <f t="shared" ca="1" si="91"/>
        <v>87.677206099808899</v>
      </c>
      <c r="Y231" s="314" t="str">
        <f t="shared" ca="1" si="109"/>
        <v/>
      </c>
      <c r="Z231" s="315" t="str">
        <f t="shared" ca="1" si="110"/>
        <v/>
      </c>
      <c r="AA231" s="316" t="str">
        <f t="shared" ca="1" si="111"/>
        <v/>
      </c>
      <c r="AC231" s="310" t="e">
        <f t="shared" ca="1" si="112"/>
        <v>#N/A</v>
      </c>
      <c r="AD231" s="323" t="e">
        <f t="shared" ca="1" si="113"/>
        <v>#N/A</v>
      </c>
      <c r="AE231" s="324">
        <f t="shared" ca="1" si="92"/>
        <v>181.91754296896156</v>
      </c>
      <c r="AG231" s="306">
        <f t="shared" ca="1" si="114"/>
        <v>44.882486037617937</v>
      </c>
      <c r="AH231" s="304">
        <f t="shared" ca="1" si="115"/>
        <v>54.450378686905687</v>
      </c>
    </row>
    <row r="232" spans="1:34" x14ac:dyDescent="0.2">
      <c r="A232" s="347">
        <f t="shared" ca="1" si="93"/>
        <v>0.01</v>
      </c>
      <c r="B232" s="304">
        <f t="shared" ca="1" si="94"/>
        <v>2.2799999999999954</v>
      </c>
      <c r="D232" s="306">
        <f t="shared" ca="1" si="95"/>
        <v>11.982374439924834</v>
      </c>
      <c r="E232" s="307">
        <f t="shared" ca="1" si="96"/>
        <v>43.08460096637495</v>
      </c>
      <c r="F232" s="304">
        <f t="shared" ca="1" si="97"/>
        <v>44.719795814049967</v>
      </c>
      <c r="G232" s="306">
        <f t="shared" ca="1" si="98"/>
        <v>33.323123885926364</v>
      </c>
      <c r="H232" s="307">
        <f t="shared" ca="1" si="99"/>
        <v>147.00240580844721</v>
      </c>
      <c r="I232" s="304">
        <f t="shared" ca="1" si="100"/>
        <v>150.73200688303791</v>
      </c>
      <c r="J232" s="306">
        <f t="shared" ca="1" si="101"/>
        <v>38.807111787416602</v>
      </c>
      <c r="K232" s="307">
        <f t="shared" ca="1" si="102"/>
        <v>183.38541279699771</v>
      </c>
      <c r="L232" s="304">
        <f t="shared" ca="1" si="87"/>
        <v>187.44652984786435</v>
      </c>
      <c r="M232" s="306">
        <f t="shared" ca="1" si="103"/>
        <v>1.3478794107063925</v>
      </c>
      <c r="N232" s="304">
        <f t="shared" ca="1" si="104"/>
        <v>77.227801526056794</v>
      </c>
      <c r="P232" s="310">
        <f t="shared" ca="1" si="105"/>
        <v>6</v>
      </c>
      <c r="Q232" s="304">
        <f t="shared" ca="1" si="106"/>
        <v>545.8500000000007</v>
      </c>
      <c r="R232" s="306">
        <f t="shared" ca="1" si="107"/>
        <v>0.27393668290929263</v>
      </c>
      <c r="S232" s="307">
        <f t="shared" ca="1" si="108"/>
        <v>8.4479447356889192</v>
      </c>
      <c r="T232" s="304">
        <f t="shared" ca="1" si="88"/>
        <v>82.874337857108301</v>
      </c>
      <c r="U232" s="311">
        <f t="shared" ca="1" si="89"/>
        <v>0</v>
      </c>
      <c r="V232" s="306">
        <f t="shared" ca="1" si="90"/>
        <v>1.2027394003947538</v>
      </c>
      <c r="W232" s="304">
        <f t="shared" ca="1" si="91"/>
        <v>88.186217634944143</v>
      </c>
      <c r="Y232" s="314" t="str">
        <f t="shared" ca="1" si="109"/>
        <v/>
      </c>
      <c r="Z232" s="315" t="str">
        <f t="shared" ca="1" si="110"/>
        <v/>
      </c>
      <c r="AA232" s="316" t="str">
        <f t="shared" ca="1" si="111"/>
        <v/>
      </c>
      <c r="AC232" s="310" t="e">
        <f t="shared" ca="1" si="112"/>
        <v>#N/A</v>
      </c>
      <c r="AD232" s="323" t="e">
        <f t="shared" ca="1" si="113"/>
        <v>#N/A</v>
      </c>
      <c r="AE232" s="324">
        <f t="shared" ca="1" si="92"/>
        <v>183.38541279699771</v>
      </c>
      <c r="AG232" s="306">
        <f t="shared" ca="1" si="114"/>
        <v>44.667243388007371</v>
      </c>
      <c r="AH232" s="304">
        <f t="shared" ca="1" si="115"/>
        <v>54.234823763063879</v>
      </c>
    </row>
    <row r="233" spans="1:34" x14ac:dyDescent="0.2">
      <c r="A233" s="347">
        <f t="shared" ca="1" si="93"/>
        <v>0.01</v>
      </c>
      <c r="B233" s="304">
        <f t="shared" ca="1" si="94"/>
        <v>2.2899999999999952</v>
      </c>
      <c r="D233" s="306">
        <f t="shared" ca="1" si="95"/>
        <v>11.942314826090088</v>
      </c>
      <c r="E233" s="307">
        <f t="shared" ca="1" si="96"/>
        <v>42.872606119607148</v>
      </c>
      <c r="F233" s="304">
        <f t="shared" ca="1" si="97"/>
        <v>44.504822647578628</v>
      </c>
      <c r="G233" s="306">
        <f t="shared" ca="1" si="98"/>
        <v>33.442547034187264</v>
      </c>
      <c r="H233" s="307">
        <f t="shared" ca="1" si="99"/>
        <v>147.43113186964328</v>
      </c>
      <c r="I233" s="304">
        <f t="shared" ca="1" si="100"/>
        <v>151.17652792843859</v>
      </c>
      <c r="J233" s="306">
        <f t="shared" ca="1" si="101"/>
        <v>39.140940142017172</v>
      </c>
      <c r="K233" s="307">
        <f t="shared" ca="1" si="102"/>
        <v>184.85758048538816</v>
      </c>
      <c r="L233" s="304">
        <f t="shared" ca="1" si="87"/>
        <v>188.95591617653238</v>
      </c>
      <c r="M233" s="306">
        <f t="shared" ca="1" si="103"/>
        <v>1.3477359526745087</v>
      </c>
      <c r="N233" s="304">
        <f t="shared" ca="1" si="104"/>
        <v>77.21958198629261</v>
      </c>
      <c r="P233" s="310">
        <f t="shared" ca="1" si="105"/>
        <v>6</v>
      </c>
      <c r="Q233" s="304">
        <f t="shared" ca="1" si="106"/>
        <v>544.39000000000067</v>
      </c>
      <c r="R233" s="306">
        <f t="shared" ca="1" si="107"/>
        <v>0.27320397693320475</v>
      </c>
      <c r="S233" s="307">
        <f t="shared" ca="1" si="108"/>
        <v>8.4452126959195866</v>
      </c>
      <c r="T233" s="304">
        <f t="shared" ca="1" si="88"/>
        <v>82.847536546971142</v>
      </c>
      <c r="U233" s="311">
        <f t="shared" ca="1" si="89"/>
        <v>0</v>
      </c>
      <c r="V233" s="306">
        <f t="shared" ca="1" si="90"/>
        <v>1.2025623350135961</v>
      </c>
      <c r="W233" s="304">
        <f t="shared" ca="1" si="91"/>
        <v>88.694062047375851</v>
      </c>
      <c r="Y233" s="314" t="str">
        <f t="shared" ca="1" si="109"/>
        <v/>
      </c>
      <c r="Z233" s="315" t="str">
        <f t="shared" ca="1" si="110"/>
        <v/>
      </c>
      <c r="AA233" s="316" t="str">
        <f t="shared" ca="1" si="111"/>
        <v/>
      </c>
      <c r="AC233" s="310" t="e">
        <f t="shared" ca="1" si="112"/>
        <v>#N/A</v>
      </c>
      <c r="AD233" s="323" t="e">
        <f t="shared" ca="1" si="113"/>
        <v>#N/A</v>
      </c>
      <c r="AE233" s="324">
        <f t="shared" ca="1" si="92"/>
        <v>184.85758048538816</v>
      </c>
      <c r="AG233" s="306">
        <f t="shared" ca="1" si="114"/>
        <v>44.451948977856674</v>
      </c>
      <c r="AH233" s="304">
        <f t="shared" ca="1" si="115"/>
        <v>54.019217607802503</v>
      </c>
    </row>
    <row r="234" spans="1:34" x14ac:dyDescent="0.2">
      <c r="A234" s="347">
        <f t="shared" ca="1" si="93"/>
        <v>0.01</v>
      </c>
      <c r="B234" s="304">
        <f t="shared" ca="1" si="94"/>
        <v>2.2999999999999949</v>
      </c>
      <c r="D234" s="306">
        <f t="shared" ca="1" si="95"/>
        <v>11.902166468732052</v>
      </c>
      <c r="E234" s="307">
        <f t="shared" ca="1" si="96"/>
        <v>42.660581035357616</v>
      </c>
      <c r="F234" s="304">
        <f t="shared" ca="1" si="97"/>
        <v>44.289804028960475</v>
      </c>
      <c r="G234" s="306">
        <f t="shared" ca="1" si="98"/>
        <v>33.561568698874588</v>
      </c>
      <c r="H234" s="307">
        <f t="shared" ca="1" si="99"/>
        <v>147.85773767999686</v>
      </c>
      <c r="I234" s="304">
        <f t="shared" ca="1" si="100"/>
        <v>151.61889554200044</v>
      </c>
      <c r="J234" s="306">
        <f t="shared" ca="1" si="101"/>
        <v>39.47596072068248</v>
      </c>
      <c r="K234" s="307">
        <f t="shared" ca="1" si="102"/>
        <v>186.33402483313637</v>
      </c>
      <c r="L234" s="304">
        <f t="shared" ca="1" si="87"/>
        <v>190.46973587774187</v>
      </c>
      <c r="M234" s="306">
        <f t="shared" ca="1" si="103"/>
        <v>1.3475928226782254</v>
      </c>
      <c r="N234" s="304">
        <f t="shared" ca="1" si="104"/>
        <v>77.211381241583851</v>
      </c>
      <c r="P234" s="310">
        <f t="shared" ca="1" si="105"/>
        <v>6</v>
      </c>
      <c r="Q234" s="304">
        <f t="shared" ca="1" si="106"/>
        <v>542.93000000000075</v>
      </c>
      <c r="R234" s="306">
        <f t="shared" ca="1" si="107"/>
        <v>0.27247127095711693</v>
      </c>
      <c r="S234" s="307">
        <f t="shared" ca="1" si="108"/>
        <v>8.4424879832100146</v>
      </c>
      <c r="T234" s="304">
        <f t="shared" ca="1" si="88"/>
        <v>82.820807115290251</v>
      </c>
      <c r="U234" s="311">
        <f t="shared" ca="1" si="89"/>
        <v>0</v>
      </c>
      <c r="V234" s="306">
        <f t="shared" ca="1" si="90"/>
        <v>1.2023847811950612</v>
      </c>
      <c r="W234" s="304">
        <f t="shared" ca="1" si="91"/>
        <v>89.200716484205785</v>
      </c>
      <c r="Y234" s="314" t="str">
        <f t="shared" ca="1" si="109"/>
        <v/>
      </c>
      <c r="Z234" s="315" t="str">
        <f t="shared" ca="1" si="110"/>
        <v/>
      </c>
      <c r="AA234" s="316" t="str">
        <f t="shared" ca="1" si="111"/>
        <v/>
      </c>
      <c r="AC234" s="310" t="e">
        <f t="shared" ca="1" si="112"/>
        <v>#N/A</v>
      </c>
      <c r="AD234" s="323" t="e">
        <f t="shared" ca="1" si="113"/>
        <v>#N/A</v>
      </c>
      <c r="AE234" s="324">
        <f t="shared" ca="1" si="92"/>
        <v>186.33402483313637</v>
      </c>
      <c r="AG234" s="306">
        <f t="shared" ca="1" si="114"/>
        <v>44.2366060514655</v>
      </c>
      <c r="AH234" s="304">
        <f t="shared" ca="1" si="115"/>
        <v>53.803563458542783</v>
      </c>
    </row>
    <row r="235" spans="1:34" x14ac:dyDescent="0.2">
      <c r="A235" s="347">
        <f t="shared" ca="1" si="93"/>
        <v>0.01</v>
      </c>
      <c r="B235" s="304">
        <f t="shared" ca="1" si="94"/>
        <v>2.3099999999999947</v>
      </c>
      <c r="D235" s="306">
        <f t="shared" ca="1" si="95"/>
        <v>11.86193047177022</v>
      </c>
      <c r="E235" s="307">
        <f t="shared" ca="1" si="96"/>
        <v>42.448528789572762</v>
      </c>
      <c r="F235" s="304">
        <f t="shared" ca="1" si="97"/>
        <v>44.074743231427888</v>
      </c>
      <c r="G235" s="306">
        <f t="shared" ca="1" si="98"/>
        <v>33.680188003592292</v>
      </c>
      <c r="H235" s="307">
        <f t="shared" ca="1" si="99"/>
        <v>148.28222296789258</v>
      </c>
      <c r="I235" s="304">
        <f t="shared" ca="1" si="100"/>
        <v>152.05910927089218</v>
      </c>
      <c r="J235" s="306">
        <f t="shared" ca="1" si="101"/>
        <v>39.812169504194813</v>
      </c>
      <c r="K235" s="307">
        <f t="shared" ca="1" si="102"/>
        <v>187.81472463637581</v>
      </c>
      <c r="L235" s="304">
        <f t="shared" ca="1" si="87"/>
        <v>191.98796741168027</v>
      </c>
      <c r="M235" s="306">
        <f t="shared" ca="1" si="103"/>
        <v>1.3474500169954704</v>
      </c>
      <c r="N235" s="304">
        <f t="shared" ca="1" si="104"/>
        <v>77.203199078671503</v>
      </c>
      <c r="P235" s="310">
        <f t="shared" ca="1" si="105"/>
        <v>6</v>
      </c>
      <c r="Q235" s="304">
        <f t="shared" ca="1" si="106"/>
        <v>541.47000000000071</v>
      </c>
      <c r="R235" s="306">
        <f t="shared" ca="1" si="107"/>
        <v>0.271738564981029</v>
      </c>
      <c r="S235" s="307">
        <f t="shared" ca="1" si="108"/>
        <v>8.4397705975602051</v>
      </c>
      <c r="T235" s="304">
        <f t="shared" ca="1" si="88"/>
        <v>82.794149562065613</v>
      </c>
      <c r="U235" s="311">
        <f t="shared" ca="1" si="89"/>
        <v>0</v>
      </c>
      <c r="V235" s="306">
        <f t="shared" ca="1" si="90"/>
        <v>1.2022067417085229</v>
      </c>
      <c r="W235" s="304">
        <f t="shared" ca="1" si="91"/>
        <v>89.706158252580252</v>
      </c>
      <c r="Y235" s="314" t="str">
        <f t="shared" ca="1" si="109"/>
        <v/>
      </c>
      <c r="Z235" s="315" t="str">
        <f t="shared" ca="1" si="110"/>
        <v/>
      </c>
      <c r="AA235" s="316" t="str">
        <f t="shared" ca="1" si="111"/>
        <v/>
      </c>
      <c r="AC235" s="310" t="e">
        <f t="shared" ca="1" si="112"/>
        <v>#N/A</v>
      </c>
      <c r="AD235" s="323" t="e">
        <f t="shared" ca="1" si="113"/>
        <v>#N/A</v>
      </c>
      <c r="AE235" s="324">
        <f t="shared" ca="1" si="92"/>
        <v>187.81472463637581</v>
      </c>
      <c r="AG235" s="306">
        <f t="shared" ca="1" si="114"/>
        <v>44.021217838584796</v>
      </c>
      <c r="AH235" s="304">
        <f t="shared" ca="1" si="115"/>
        <v>53.587864538230264</v>
      </c>
    </row>
    <row r="236" spans="1:34" x14ac:dyDescent="0.2">
      <c r="A236" s="347">
        <f t="shared" ca="1" si="93"/>
        <v>0.01</v>
      </c>
      <c r="B236" s="304">
        <f t="shared" ca="1" si="94"/>
        <v>2.3199999999999945</v>
      </c>
      <c r="D236" s="306">
        <f t="shared" ca="1" si="95"/>
        <v>11.821607932273855</v>
      </c>
      <c r="E236" s="307">
        <f t="shared" ca="1" si="96"/>
        <v>42.23645244454908</v>
      </c>
      <c r="F236" s="304">
        <f t="shared" ca="1" si="97"/>
        <v>43.859643514340789</v>
      </c>
      <c r="G236" s="306">
        <f t="shared" ca="1" si="98"/>
        <v>33.798404082915027</v>
      </c>
      <c r="H236" s="307">
        <f t="shared" ca="1" si="99"/>
        <v>148.70458749233808</v>
      </c>
      <c r="I236" s="304">
        <f t="shared" ca="1" si="100"/>
        <v>152.49716869443327</v>
      </c>
      <c r="J236" s="306">
        <f t="shared" ca="1" si="101"/>
        <v>40.149562464627351</v>
      </c>
      <c r="K236" s="307">
        <f t="shared" ca="1" si="102"/>
        <v>189.29965868867697</v>
      </c>
      <c r="L236" s="304">
        <f t="shared" ca="1" si="87"/>
        <v>193.51058923415692</v>
      </c>
      <c r="M236" s="306">
        <f t="shared" ca="1" si="103"/>
        <v>1.3473075319474006</v>
      </c>
      <c r="N236" s="304">
        <f t="shared" ca="1" si="104"/>
        <v>77.19503528677339</v>
      </c>
      <c r="P236" s="310">
        <f t="shared" ca="1" si="105"/>
        <v>6</v>
      </c>
      <c r="Q236" s="304">
        <f t="shared" ca="1" si="106"/>
        <v>540.01000000000079</v>
      </c>
      <c r="R236" s="306">
        <f t="shared" ca="1" si="107"/>
        <v>0.27100585900494117</v>
      </c>
      <c r="S236" s="307">
        <f t="shared" ca="1" si="108"/>
        <v>8.4370605389701563</v>
      </c>
      <c r="T236" s="304">
        <f t="shared" ca="1" si="88"/>
        <v>82.767563887297243</v>
      </c>
      <c r="U236" s="311">
        <f t="shared" ca="1" si="89"/>
        <v>0</v>
      </c>
      <c r="V236" s="306">
        <f t="shared" ca="1" si="90"/>
        <v>1.2020282193227212</v>
      </c>
      <c r="W236" s="304">
        <f t="shared" ca="1" si="91"/>
        <v>90.21036482010804</v>
      </c>
      <c r="Y236" s="314" t="str">
        <f t="shared" ca="1" si="109"/>
        <v/>
      </c>
      <c r="Z236" s="315" t="str">
        <f t="shared" ca="1" si="110"/>
        <v/>
      </c>
      <c r="AA236" s="316" t="str">
        <f t="shared" ca="1" si="111"/>
        <v/>
      </c>
      <c r="AC236" s="310" t="e">
        <f t="shared" ca="1" si="112"/>
        <v>#N/A</v>
      </c>
      <c r="AD236" s="323" t="e">
        <f t="shared" ca="1" si="113"/>
        <v>#N/A</v>
      </c>
      <c r="AE236" s="324">
        <f t="shared" ca="1" si="92"/>
        <v>189.29965868867697</v>
      </c>
      <c r="AG236" s="306">
        <f t="shared" ca="1" si="114"/>
        <v>43.805787554315565</v>
      </c>
      <c r="AH236" s="304">
        <f t="shared" ca="1" si="115"/>
        <v>53.372124055232327</v>
      </c>
    </row>
    <row r="237" spans="1:34" x14ac:dyDescent="0.2">
      <c r="A237" s="347">
        <f t="shared" ca="1" si="93"/>
        <v>0.01</v>
      </c>
      <c r="B237" s="304">
        <f t="shared" ca="1" si="94"/>
        <v>2.3299999999999943</v>
      </c>
      <c r="D237" s="306">
        <f t="shared" ca="1" si="95"/>
        <v>11.781199940504324</v>
      </c>
      <c r="E237" s="307">
        <f t="shared" ca="1" si="96"/>
        <v>42.024355048824361</v>
      </c>
      <c r="F237" s="304">
        <f t="shared" ca="1" si="97"/>
        <v>43.644508123105119</v>
      </c>
      <c r="G237" s="306">
        <f t="shared" ca="1" si="98"/>
        <v>33.916216082320069</v>
      </c>
      <c r="H237" s="307">
        <f t="shared" ca="1" si="99"/>
        <v>149.12483104282632</v>
      </c>
      <c r="I237" s="304">
        <f t="shared" ca="1" si="100"/>
        <v>152.93307342394621</v>
      </c>
      <c r="J237" s="306">
        <f t="shared" ca="1" si="101"/>
        <v>40.488135565453526</v>
      </c>
      <c r="K237" s="307">
        <f t="shared" ca="1" si="102"/>
        <v>190.78880578135281</v>
      </c>
      <c r="L237" s="304">
        <f t="shared" ca="1" si="87"/>
        <v>195.0375797969235</v>
      </c>
      <c r="M237" s="306">
        <f t="shared" ca="1" si="103"/>
        <v>1.3471653638976557</v>
      </c>
      <c r="N237" s="304">
        <f t="shared" ca="1" si="104"/>
        <v>77.1868896575414</v>
      </c>
      <c r="P237" s="310">
        <f t="shared" ca="1" si="105"/>
        <v>6</v>
      </c>
      <c r="Q237" s="304">
        <f t="shared" ca="1" si="106"/>
        <v>538.55000000000086</v>
      </c>
      <c r="R237" s="306">
        <f t="shared" ca="1" si="107"/>
        <v>0.27027315302885335</v>
      </c>
      <c r="S237" s="307">
        <f t="shared" ca="1" si="108"/>
        <v>8.4343578074398682</v>
      </c>
      <c r="T237" s="304">
        <f t="shared" ca="1" si="88"/>
        <v>82.741050090985112</v>
      </c>
      <c r="U237" s="311">
        <f t="shared" ca="1" si="89"/>
        <v>0</v>
      </c>
      <c r="V237" s="306">
        <f t="shared" ca="1" si="90"/>
        <v>1.2018492168057113</v>
      </c>
      <c r="W237" s="304">
        <f t="shared" ca="1" si="91"/>
        <v>90.713313815262822</v>
      </c>
      <c r="Y237" s="314" t="str">
        <f t="shared" ca="1" si="109"/>
        <v/>
      </c>
      <c r="Z237" s="315" t="str">
        <f t="shared" ca="1" si="110"/>
        <v/>
      </c>
      <c r="AA237" s="316" t="str">
        <f t="shared" ca="1" si="111"/>
        <v/>
      </c>
      <c r="AC237" s="310" t="e">
        <f t="shared" ca="1" si="112"/>
        <v>#N/A</v>
      </c>
      <c r="AD237" s="323" t="e">
        <f t="shared" ca="1" si="113"/>
        <v>#N/A</v>
      </c>
      <c r="AE237" s="324">
        <f t="shared" ca="1" si="92"/>
        <v>190.78880578135281</v>
      </c>
      <c r="AG237" s="306">
        <f t="shared" ca="1" si="114"/>
        <v>43.590318399009185</v>
      </c>
      <c r="AH237" s="304">
        <f t="shared" ca="1" si="115"/>
        <v>53.156345203237244</v>
      </c>
    </row>
    <row r="238" spans="1:34" x14ac:dyDescent="0.2">
      <c r="A238" s="347">
        <f t="shared" ca="1" si="93"/>
        <v>0.01</v>
      </c>
      <c r="B238" s="304">
        <f t="shared" ca="1" si="94"/>
        <v>2.3399999999999941</v>
      </c>
      <c r="D238" s="306">
        <f t="shared" ca="1" si="95"/>
        <v>11.740707579956267</v>
      </c>
      <c r="E238" s="307">
        <f t="shared" ca="1" si="96"/>
        <v>41.812239637071031</v>
      </c>
      <c r="F238" s="304">
        <f t="shared" ca="1" si="97"/>
        <v>43.429340289093695</v>
      </c>
      <c r="G238" s="306">
        <f t="shared" ca="1" si="98"/>
        <v>34.033623158119632</v>
      </c>
      <c r="H238" s="307">
        <f t="shared" ca="1" si="99"/>
        <v>149.54295343919702</v>
      </c>
      <c r="I238" s="304">
        <f t="shared" ca="1" si="100"/>
        <v>153.36682310260829</v>
      </c>
      <c r="J238" s="306">
        <f t="shared" ca="1" si="101"/>
        <v>40.827884761655724</v>
      </c>
      <c r="K238" s="307">
        <f t="shared" ca="1" si="102"/>
        <v>192.28214470376292</v>
      </c>
      <c r="L238" s="304">
        <f t="shared" ca="1" si="87"/>
        <v>196.56891754799346</v>
      </c>
      <c r="M238" s="306">
        <f t="shared" ca="1" si="103"/>
        <v>1.3470235092516261</v>
      </c>
      <c r="N238" s="304">
        <f t="shared" ca="1" si="104"/>
        <v>77.178761985019577</v>
      </c>
      <c r="P238" s="310">
        <f t="shared" ca="1" si="105"/>
        <v>6</v>
      </c>
      <c r="Q238" s="304">
        <f t="shared" ca="1" si="106"/>
        <v>537.09000000000083</v>
      </c>
      <c r="R238" s="306">
        <f t="shared" ca="1" si="107"/>
        <v>0.26954044705276542</v>
      </c>
      <c r="S238" s="307">
        <f t="shared" ca="1" si="108"/>
        <v>8.4316624029693408</v>
      </c>
      <c r="T238" s="304">
        <f t="shared" ca="1" si="88"/>
        <v>82.714608173129236</v>
      </c>
      <c r="U238" s="311">
        <f t="shared" ca="1" si="89"/>
        <v>0</v>
      </c>
      <c r="V238" s="306">
        <f t="shared" ca="1" si="90"/>
        <v>1.201669736924819</v>
      </c>
      <c r="W238" s="304">
        <f t="shared" ca="1" si="91"/>
        <v>91.214983027771879</v>
      </c>
      <c r="Y238" s="314" t="str">
        <f t="shared" ca="1" si="109"/>
        <v/>
      </c>
      <c r="Z238" s="315" t="str">
        <f t="shared" ca="1" si="110"/>
        <v/>
      </c>
      <c r="AA238" s="316" t="str">
        <f t="shared" ca="1" si="111"/>
        <v/>
      </c>
      <c r="AC238" s="310" t="e">
        <f t="shared" ca="1" si="112"/>
        <v>#N/A</v>
      </c>
      <c r="AD238" s="323" t="e">
        <f t="shared" ca="1" si="113"/>
        <v>#N/A</v>
      </c>
      <c r="AE238" s="324">
        <f t="shared" ca="1" si="92"/>
        <v>192.28214470376292</v>
      </c>
      <c r="AG238" s="306">
        <f t="shared" ca="1" si="114"/>
        <v>43.3748135581695</v>
      </c>
      <c r="AH238" s="304">
        <f t="shared" ca="1" si="115"/>
        <v>52.940531161155064</v>
      </c>
    </row>
    <row r="239" spans="1:34" x14ac:dyDescent="0.2">
      <c r="A239" s="347">
        <f t="shared" ca="1" si="93"/>
        <v>0.01</v>
      </c>
      <c r="B239" s="304">
        <f t="shared" ca="1" si="94"/>
        <v>2.3499999999999939</v>
      </c>
      <c r="D239" s="306">
        <f t="shared" ca="1" si="95"/>
        <v>11.70013192739769</v>
      </c>
      <c r="E239" s="307">
        <f t="shared" ca="1" si="96"/>
        <v>41.600109229991396</v>
      </c>
      <c r="F239" s="304">
        <f t="shared" ca="1" si="97"/>
        <v>43.214143229569252</v>
      </c>
      <c r="G239" s="306">
        <f t="shared" ca="1" si="98"/>
        <v>34.150624477393606</v>
      </c>
      <c r="H239" s="307">
        <f t="shared" ca="1" si="99"/>
        <v>149.95895453149694</v>
      </c>
      <c r="I239" s="304">
        <f t="shared" ca="1" si="100"/>
        <v>153.79841740530208</v>
      </c>
      <c r="J239" s="306">
        <f t="shared" ca="1" si="101"/>
        <v>41.168805999833289</v>
      </c>
      <c r="K239" s="307">
        <f t="shared" ca="1" si="102"/>
        <v>193.77965424361639</v>
      </c>
      <c r="L239" s="304">
        <f t="shared" ca="1" si="87"/>
        <v>198.10458093195984</v>
      </c>
      <c r="M239" s="306">
        <f t="shared" ca="1" si="103"/>
        <v>1.3468819644557382</v>
      </c>
      <c r="N239" s="304">
        <f t="shared" ca="1" si="104"/>
        <v>77.17065206560315</v>
      </c>
      <c r="P239" s="310">
        <f t="shared" ca="1" si="105"/>
        <v>6</v>
      </c>
      <c r="Q239" s="304">
        <f t="shared" ca="1" si="106"/>
        <v>535.6300000000009</v>
      </c>
      <c r="R239" s="306">
        <f t="shared" ca="1" si="107"/>
        <v>0.2688077410766776</v>
      </c>
      <c r="S239" s="307">
        <f t="shared" ca="1" si="108"/>
        <v>8.4289743255585741</v>
      </c>
      <c r="T239" s="304">
        <f t="shared" ca="1" si="88"/>
        <v>82.688238133729612</v>
      </c>
      <c r="U239" s="311">
        <f t="shared" ca="1" si="89"/>
        <v>0</v>
      </c>
      <c r="V239" s="306">
        <f t="shared" ca="1" si="90"/>
        <v>1.2014897824465918</v>
      </c>
      <c r="W239" s="304">
        <f t="shared" ca="1" si="91"/>
        <v>91.715350408989622</v>
      </c>
      <c r="Y239" s="314" t="str">
        <f t="shared" ca="1" si="109"/>
        <v/>
      </c>
      <c r="Z239" s="315" t="str">
        <f t="shared" ca="1" si="110"/>
        <v/>
      </c>
      <c r="AA239" s="316" t="str">
        <f t="shared" ca="1" si="111"/>
        <v/>
      </c>
      <c r="AC239" s="310" t="e">
        <f t="shared" ca="1" si="112"/>
        <v>#N/A</v>
      </c>
      <c r="AD239" s="323" t="e">
        <f t="shared" ca="1" si="113"/>
        <v>#N/A</v>
      </c>
      <c r="AE239" s="324">
        <f t="shared" ca="1" si="92"/>
        <v>193.77965424361639</v>
      </c>
      <c r="AG239" s="306">
        <f t="shared" ca="1" si="114"/>
        <v>43.159276202356693</v>
      </c>
      <c r="AH239" s="304">
        <f t="shared" ca="1" si="115"/>
        <v>52.724685093020305</v>
      </c>
    </row>
    <row r="240" spans="1:34" x14ac:dyDescent="0.2">
      <c r="A240" s="347">
        <f t="shared" ca="1" si="93"/>
        <v>0.01</v>
      </c>
      <c r="B240" s="304">
        <f t="shared" ca="1" si="94"/>
        <v>2.3599999999999937</v>
      </c>
      <c r="D240" s="306">
        <f t="shared" ca="1" si="95"/>
        <v>11.65947405290879</v>
      </c>
      <c r="E240" s="307">
        <f t="shared" ca="1" si="96"/>
        <v>41.387966834214701</v>
      </c>
      <c r="F240" s="304">
        <f t="shared" ca="1" si="97"/>
        <v>42.998920147609631</v>
      </c>
      <c r="G240" s="306">
        <f t="shared" ca="1" si="98"/>
        <v>34.267219217922694</v>
      </c>
      <c r="H240" s="307">
        <f t="shared" ca="1" si="99"/>
        <v>150.37283419983908</v>
      </c>
      <c r="I240" s="304">
        <f t="shared" ca="1" si="100"/>
        <v>154.22785603846492</v>
      </c>
      <c r="J240" s="306">
        <f t="shared" ca="1" si="101"/>
        <v>41.510895218309869</v>
      </c>
      <c r="K240" s="307">
        <f t="shared" ca="1" si="102"/>
        <v>195.28131318727307</v>
      </c>
      <c r="L240" s="304">
        <f t="shared" ca="1" si="87"/>
        <v>199.64454839031126</v>
      </c>
      <c r="M240" s="306">
        <f t="shared" ca="1" si="103"/>
        <v>1.3467407259967517</v>
      </c>
      <c r="N240" s="304">
        <f t="shared" ca="1" si="104"/>
        <v>77.162559697998304</v>
      </c>
      <c r="P240" s="310">
        <f t="shared" ca="1" si="105"/>
        <v>6</v>
      </c>
      <c r="Q240" s="304">
        <f t="shared" ca="1" si="106"/>
        <v>534.17000000000087</v>
      </c>
      <c r="R240" s="306">
        <f t="shared" ca="1" si="107"/>
        <v>0.26807503510058972</v>
      </c>
      <c r="S240" s="307">
        <f t="shared" ca="1" si="108"/>
        <v>8.4262935752075681</v>
      </c>
      <c r="T240" s="304">
        <f t="shared" ca="1" si="88"/>
        <v>82.661939972786243</v>
      </c>
      <c r="U240" s="311">
        <f t="shared" ca="1" si="89"/>
        <v>0</v>
      </c>
      <c r="V240" s="306">
        <f t="shared" ca="1" si="90"/>
        <v>1.2013093561367527</v>
      </c>
      <c r="W240" s="304">
        <f t="shared" ca="1" si="91"/>
        <v>92.214394072257065</v>
      </c>
      <c r="Y240" s="314" t="str">
        <f t="shared" ca="1" si="109"/>
        <v/>
      </c>
      <c r="Z240" s="315" t="str">
        <f t="shared" ca="1" si="110"/>
        <v/>
      </c>
      <c r="AA240" s="316" t="str">
        <f t="shared" ca="1" si="111"/>
        <v/>
      </c>
      <c r="AC240" s="310" t="e">
        <f t="shared" ca="1" si="112"/>
        <v>#N/A</v>
      </c>
      <c r="AD240" s="323" t="e">
        <f t="shared" ca="1" si="113"/>
        <v>#N/A</v>
      </c>
      <c r="AE240" s="324">
        <f t="shared" ca="1" si="92"/>
        <v>195.28131318727307</v>
      </c>
      <c r="AG240" s="306">
        <f t="shared" ca="1" si="114"/>
        <v>42.943709487092661</v>
      </c>
      <c r="AH240" s="304">
        <f t="shared" ca="1" si="115"/>
        <v>52.508810147896149</v>
      </c>
    </row>
    <row r="241" spans="1:34" x14ac:dyDescent="0.2">
      <c r="A241" s="347">
        <f t="shared" ca="1" si="93"/>
        <v>0.01</v>
      </c>
      <c r="B241" s="304">
        <f t="shared" ca="1" si="94"/>
        <v>2.3699999999999934</v>
      </c>
      <c r="D241" s="306">
        <f t="shared" ca="1" si="95"/>
        <v>11.618735019919963</v>
      </c>
      <c r="E241" s="307">
        <f t="shared" ca="1" si="96"/>
        <v>41.175815442196281</v>
      </c>
      <c r="F241" s="304">
        <f t="shared" ca="1" si="97"/>
        <v>42.783674232035331</v>
      </c>
      <c r="G241" s="306">
        <f t="shared" ca="1" si="98"/>
        <v>34.383406568121892</v>
      </c>
      <c r="H241" s="307">
        <f t="shared" ca="1" si="99"/>
        <v>150.78459235426104</v>
      </c>
      <c r="I241" s="304">
        <f t="shared" ca="1" si="100"/>
        <v>154.65513873993791</v>
      </c>
      <c r="J241" s="306">
        <f t="shared" ca="1" si="101"/>
        <v>41.854148347240091</v>
      </c>
      <c r="K241" s="307">
        <f t="shared" ca="1" si="102"/>
        <v>196.78710032004358</v>
      </c>
      <c r="L241" s="304">
        <f t="shared" ca="1" si="87"/>
        <v>201.18879836174696</v>
      </c>
      <c r="M241" s="306">
        <f t="shared" ca="1" si="103"/>
        <v>1.3465997904010747</v>
      </c>
      <c r="N241" s="304">
        <f t="shared" ca="1" si="104"/>
        <v>77.154484683182844</v>
      </c>
      <c r="P241" s="310">
        <f t="shared" ca="1" si="105"/>
        <v>6</v>
      </c>
      <c r="Q241" s="304">
        <f t="shared" ca="1" si="106"/>
        <v>532.71000000000095</v>
      </c>
      <c r="R241" s="306">
        <f t="shared" ca="1" si="107"/>
        <v>0.2673423291245019</v>
      </c>
      <c r="S241" s="307">
        <f t="shared" ca="1" si="108"/>
        <v>8.4236201519163227</v>
      </c>
      <c r="T241" s="304">
        <f t="shared" ca="1" si="88"/>
        <v>82.635713690299127</v>
      </c>
      <c r="U241" s="311">
        <f t="shared" ca="1" si="89"/>
        <v>0</v>
      </c>
      <c r="V241" s="306">
        <f t="shared" ca="1" si="90"/>
        <v>1.2011284607601538</v>
      </c>
      <c r="W241" s="304">
        <f t="shared" ca="1" si="91"/>
        <v>92.712092293246982</v>
      </c>
      <c r="Y241" s="314" t="str">
        <f t="shared" ca="1" si="109"/>
        <v/>
      </c>
      <c r="Z241" s="315" t="str">
        <f t="shared" ca="1" si="110"/>
        <v/>
      </c>
      <c r="AA241" s="316" t="str">
        <f t="shared" ca="1" si="111"/>
        <v/>
      </c>
      <c r="AC241" s="310" t="e">
        <f t="shared" ca="1" si="112"/>
        <v>#N/A</v>
      </c>
      <c r="AD241" s="323" t="e">
        <f t="shared" ca="1" si="113"/>
        <v>#N/A</v>
      </c>
      <c r="AE241" s="324">
        <f t="shared" ca="1" si="92"/>
        <v>196.78710032004358</v>
      </c>
      <c r="AG241" s="306">
        <f t="shared" ca="1" si="114"/>
        <v>42.728116552768356</v>
      </c>
      <c r="AH241" s="304">
        <f t="shared" ca="1" si="115"/>
        <v>52.292909459780638</v>
      </c>
    </row>
    <row r="242" spans="1:34" x14ac:dyDescent="0.2">
      <c r="A242" s="347">
        <f t="shared" ca="1" si="93"/>
        <v>0.01</v>
      </c>
      <c r="B242" s="304">
        <f t="shared" ca="1" si="94"/>
        <v>2.3799999999999932</v>
      </c>
      <c r="D242" s="306">
        <f t="shared" ca="1" si="95"/>
        <v>11.577915885248496</v>
      </c>
      <c r="E242" s="307">
        <f t="shared" ca="1" si="96"/>
        <v>40.963658032118488</v>
      </c>
      <c r="F242" s="304">
        <f t="shared" ca="1" si="97"/>
        <v>42.568408657339248</v>
      </c>
      <c r="G242" s="306">
        <f t="shared" ca="1" si="98"/>
        <v>34.499185726974375</v>
      </c>
      <c r="H242" s="307">
        <f t="shared" ca="1" si="99"/>
        <v>151.19422893458221</v>
      </c>
      <c r="I242" s="304">
        <f t="shared" ca="1" si="100"/>
        <v>155.08026527881339</v>
      </c>
      <c r="J242" s="306">
        <f t="shared" ca="1" si="101"/>
        <v>42.198561308715576</v>
      </c>
      <c r="K242" s="307">
        <f t="shared" ca="1" si="102"/>
        <v>198.2969944264878</v>
      </c>
      <c r="L242" s="304">
        <f t="shared" ca="1" si="87"/>
        <v>202.73730928248989</v>
      </c>
      <c r="M242" s="306">
        <f t="shared" ca="1" si="103"/>
        <v>1.3464591542340891</v>
      </c>
      <c r="N242" s="304">
        <f t="shared" ca="1" si="104"/>
        <v>77.14642682436768</v>
      </c>
      <c r="P242" s="310">
        <f t="shared" ca="1" si="105"/>
        <v>6</v>
      </c>
      <c r="Q242" s="304">
        <f t="shared" ca="1" si="106"/>
        <v>531.25000000000102</v>
      </c>
      <c r="R242" s="306">
        <f t="shared" ca="1" si="107"/>
        <v>0.26660962314841402</v>
      </c>
      <c r="S242" s="307">
        <f t="shared" ca="1" si="108"/>
        <v>8.4209540556848381</v>
      </c>
      <c r="T242" s="304">
        <f t="shared" ca="1" si="88"/>
        <v>82.609559286268265</v>
      </c>
      <c r="U242" s="311">
        <f t="shared" ca="1" si="89"/>
        <v>0</v>
      </c>
      <c r="V242" s="306">
        <f t="shared" ca="1" si="90"/>
        <v>1.2009470990807318</v>
      </c>
      <c r="W242" s="304">
        <f t="shared" ca="1" si="91"/>
        <v>93.208423510294537</v>
      </c>
      <c r="Y242" s="314" t="str">
        <f t="shared" ca="1" si="109"/>
        <v/>
      </c>
      <c r="Z242" s="315" t="str">
        <f t="shared" ca="1" si="110"/>
        <v/>
      </c>
      <c r="AA242" s="316" t="str">
        <f t="shared" ca="1" si="111"/>
        <v/>
      </c>
      <c r="AC242" s="310" t="e">
        <f t="shared" ca="1" si="112"/>
        <v>#N/A</v>
      </c>
      <c r="AD242" s="323" t="e">
        <f t="shared" ca="1" si="113"/>
        <v>#N/A</v>
      </c>
      <c r="AE242" s="324">
        <f t="shared" ca="1" si="92"/>
        <v>198.2969944264878</v>
      </c>
      <c r="AG242" s="306">
        <f t="shared" ca="1" si="114"/>
        <v>42.512500524552529</v>
      </c>
      <c r="AH242" s="304">
        <f t="shared" ca="1" si="115"/>
        <v>52.07698614751434</v>
      </c>
    </row>
    <row r="243" spans="1:34" x14ac:dyDescent="0.2">
      <c r="A243" s="347">
        <f t="shared" ca="1" si="93"/>
        <v>0.01</v>
      </c>
      <c r="B243" s="304">
        <f t="shared" ca="1" si="94"/>
        <v>2.389999999999993</v>
      </c>
      <c r="D243" s="306">
        <f t="shared" ca="1" si="95"/>
        <v>11.537017699134537</v>
      </c>
      <c r="E243" s="307">
        <f t="shared" ca="1" si="96"/>
        <v>40.751497567793599</v>
      </c>
      <c r="F243" s="304">
        <f t="shared" ca="1" si="97"/>
        <v>42.353126583618725</v>
      </c>
      <c r="G243" s="306">
        <f t="shared" ca="1" si="98"/>
        <v>34.614555903965723</v>
      </c>
      <c r="H243" s="307">
        <f t="shared" ca="1" si="99"/>
        <v>151.60174391026015</v>
      </c>
      <c r="I243" s="304">
        <f t="shared" ca="1" si="100"/>
        <v>155.50323545528201</v>
      </c>
      <c r="J243" s="306">
        <f t="shared" ca="1" si="101"/>
        <v>42.544130016870277</v>
      </c>
      <c r="K243" s="307">
        <f t="shared" ca="1" si="102"/>
        <v>199.81097429071201</v>
      </c>
      <c r="L243" s="304">
        <f t="shared" ca="1" si="87"/>
        <v>204.29005958659843</v>
      </c>
      <c r="M243" s="306">
        <f t="shared" ca="1" si="103"/>
        <v>1.3463188140994931</v>
      </c>
      <c r="N243" s="304">
        <f t="shared" ca="1" si="104"/>
        <v>77.138385926959018</v>
      </c>
      <c r="P243" s="310">
        <f t="shared" ca="1" si="105"/>
        <v>6</v>
      </c>
      <c r="Q243" s="304">
        <f t="shared" ca="1" si="106"/>
        <v>529.79000000000099</v>
      </c>
      <c r="R243" s="306">
        <f t="shared" ca="1" si="107"/>
        <v>0.26587691717232614</v>
      </c>
      <c r="S243" s="307">
        <f t="shared" ca="1" si="108"/>
        <v>8.4182952865131142</v>
      </c>
      <c r="T243" s="304">
        <f t="shared" ca="1" si="88"/>
        <v>82.583476760693657</v>
      </c>
      <c r="U243" s="311">
        <f t="shared" ca="1" si="89"/>
        <v>0</v>
      </c>
      <c r="V243" s="306">
        <f t="shared" ca="1" si="90"/>
        <v>1.2007652738614585</v>
      </c>
      <c r="W243" s="304">
        <f t="shared" ca="1" si="91"/>
        <v>93.703366324713869</v>
      </c>
      <c r="Y243" s="314" t="str">
        <f t="shared" ca="1" si="109"/>
        <v/>
      </c>
      <c r="Z243" s="315" t="str">
        <f t="shared" ca="1" si="110"/>
        <v/>
      </c>
      <c r="AA243" s="316" t="str">
        <f t="shared" ca="1" si="111"/>
        <v/>
      </c>
      <c r="AC243" s="310" t="e">
        <f t="shared" ca="1" si="112"/>
        <v>#N/A</v>
      </c>
      <c r="AD243" s="323" t="e">
        <f t="shared" ca="1" si="113"/>
        <v>#N/A</v>
      </c>
      <c r="AE243" s="324">
        <f t="shared" ca="1" si="92"/>
        <v>199.81097429071201</v>
      </c>
      <c r="AG243" s="306">
        <f t="shared" ca="1" si="114"/>
        <v>42.296864512302434</v>
      </c>
      <c r="AH243" s="304">
        <f t="shared" ca="1" si="115"/>
        <v>51.861043314689901</v>
      </c>
    </row>
    <row r="244" spans="1:34" x14ac:dyDescent="0.2">
      <c r="A244" s="347">
        <f t="shared" ca="1" si="93"/>
        <v>0.01</v>
      </c>
      <c r="B244" s="304">
        <f t="shared" ca="1" si="94"/>
        <v>2.3999999999999928</v>
      </c>
      <c r="D244" s="306">
        <f t="shared" ca="1" si="95"/>
        <v>11.496041505275924</v>
      </c>
      <c r="E244" s="307">
        <f t="shared" ca="1" si="96"/>
        <v>40.539336998568579</v>
      </c>
      <c r="F244" s="304">
        <f t="shared" ca="1" si="97"/>
        <v>42.137831156509918</v>
      </c>
      <c r="G244" s="306">
        <f t="shared" ca="1" si="98"/>
        <v>34.729516319018479</v>
      </c>
      <c r="H244" s="307">
        <f t="shared" ca="1" si="99"/>
        <v>152.00713728024584</v>
      </c>
      <c r="I244" s="304">
        <f t="shared" ca="1" si="100"/>
        <v>155.92404910047864</v>
      </c>
      <c r="J244" s="306">
        <f t="shared" ca="1" si="101"/>
        <v>42.890850377985196</v>
      </c>
      <c r="K244" s="307">
        <f t="shared" ca="1" si="102"/>
        <v>201.32901869666455</v>
      </c>
      <c r="L244" s="304">
        <f t="shared" ca="1" si="87"/>
        <v>205.84702770627663</v>
      </c>
      <c r="M244" s="306">
        <f t="shared" ca="1" si="103"/>
        <v>1.3461787666386551</v>
      </c>
      <c r="N244" s="304">
        <f t="shared" ca="1" si="104"/>
        <v>77.130361798521477</v>
      </c>
      <c r="P244" s="310">
        <f t="shared" ca="1" si="105"/>
        <v>6</v>
      </c>
      <c r="Q244" s="304">
        <f t="shared" ca="1" si="106"/>
        <v>528.33000000000106</v>
      </c>
      <c r="R244" s="306">
        <f t="shared" ca="1" si="107"/>
        <v>0.26514421119623832</v>
      </c>
      <c r="S244" s="307">
        <f t="shared" ca="1" si="108"/>
        <v>8.415643844401151</v>
      </c>
      <c r="T244" s="304">
        <f t="shared" ca="1" si="88"/>
        <v>82.557466113575302</v>
      </c>
      <c r="U244" s="311">
        <f t="shared" ca="1" si="89"/>
        <v>0</v>
      </c>
      <c r="V244" s="306">
        <f t="shared" ca="1" si="90"/>
        <v>1.2005829878642977</v>
      </c>
      <c r="W244" s="304">
        <f t="shared" ca="1" si="91"/>
        <v>94.196899501100432</v>
      </c>
      <c r="Y244" s="314" t="str">
        <f t="shared" ca="1" si="109"/>
        <v/>
      </c>
      <c r="Z244" s="315" t="str">
        <f t="shared" ca="1" si="110"/>
        <v/>
      </c>
      <c r="AA244" s="316" t="str">
        <f t="shared" ca="1" si="111"/>
        <v/>
      </c>
      <c r="AC244" s="310" t="e">
        <f t="shared" ca="1" si="112"/>
        <v>#N/A</v>
      </c>
      <c r="AD244" s="323" t="e">
        <f t="shared" ca="1" si="113"/>
        <v>#N/A</v>
      </c>
      <c r="AE244" s="324">
        <f t="shared" ca="1" si="92"/>
        <v>201.32901869666455</v>
      </c>
      <c r="AG244" s="306">
        <f t="shared" ca="1" si="114"/>
        <v>42.08121161047611</v>
      </c>
      <c r="AH244" s="304">
        <f t="shared" ca="1" si="115"/>
        <v>51.645084049563266</v>
      </c>
    </row>
    <row r="245" spans="1:34" x14ac:dyDescent="0.2">
      <c r="A245" s="347">
        <f t="shared" ca="1" si="93"/>
        <v>0.01</v>
      </c>
      <c r="B245" s="304">
        <f t="shared" ca="1" si="94"/>
        <v>2.4099999999999926</v>
      </c>
      <c r="D245" s="306">
        <f t="shared" ca="1" si="95"/>
        <v>11.454988340862121</v>
      </c>
      <c r="E245" s="307">
        <f t="shared" ca="1" si="96"/>
        <v>40.327179259231741</v>
      </c>
      <c r="F245" s="304">
        <f t="shared" ca="1" si="97"/>
        <v>41.922525507124419</v>
      </c>
      <c r="G245" s="306">
        <f t="shared" ca="1" si="98"/>
        <v>34.844066202427101</v>
      </c>
      <c r="H245" s="307">
        <f t="shared" ca="1" si="99"/>
        <v>152.41040907283815</v>
      </c>
      <c r="I245" s="304">
        <f t="shared" ca="1" si="100"/>
        <v>156.34270607632769</v>
      </c>
      <c r="J245" s="306">
        <f t="shared" ca="1" si="101"/>
        <v>43.238718290592423</v>
      </c>
      <c r="K245" s="307">
        <f t="shared" ca="1" si="102"/>
        <v>202.85110642842997</v>
      </c>
      <c r="L245" s="304">
        <f t="shared" ca="1" si="87"/>
        <v>207.40819207218271</v>
      </c>
      <c r="M245" s="306">
        <f t="shared" ca="1" si="103"/>
        <v>1.3460390085299814</v>
      </c>
      <c r="N245" s="304">
        <f t="shared" ca="1" si="104"/>
        <v>77.122354248741743</v>
      </c>
      <c r="P245" s="310">
        <f t="shared" ca="1" si="105"/>
        <v>6</v>
      </c>
      <c r="Q245" s="304">
        <f t="shared" ca="1" si="106"/>
        <v>526.87000000000103</v>
      </c>
      <c r="R245" s="306">
        <f t="shared" ca="1" si="107"/>
        <v>0.26441150522015039</v>
      </c>
      <c r="S245" s="307">
        <f t="shared" ca="1" si="108"/>
        <v>8.4129997293489502</v>
      </c>
      <c r="T245" s="304">
        <f t="shared" ca="1" si="88"/>
        <v>82.531527344913201</v>
      </c>
      <c r="U245" s="311">
        <f t="shared" ca="1" si="89"/>
        <v>0</v>
      </c>
      <c r="V245" s="306">
        <f t="shared" ca="1" si="90"/>
        <v>1.2004002438501609</v>
      </c>
      <c r="W245" s="304">
        <f t="shared" ca="1" si="91"/>
        <v>94.689001967619788</v>
      </c>
      <c r="Y245" s="314" t="str">
        <f t="shared" ca="1" si="109"/>
        <v/>
      </c>
      <c r="Z245" s="315" t="str">
        <f t="shared" ca="1" si="110"/>
        <v/>
      </c>
      <c r="AA245" s="316" t="str">
        <f t="shared" ca="1" si="111"/>
        <v/>
      </c>
      <c r="AC245" s="310" t="e">
        <f t="shared" ca="1" si="112"/>
        <v>#N/A</v>
      </c>
      <c r="AD245" s="323" t="e">
        <f t="shared" ca="1" si="113"/>
        <v>#N/A</v>
      </c>
      <c r="AE245" s="324">
        <f t="shared" ca="1" si="92"/>
        <v>202.85110642842997</v>
      </c>
      <c r="AG245" s="306">
        <f t="shared" ca="1" si="114"/>
        <v>41.865544898046274</v>
      </c>
      <c r="AH245" s="304">
        <f t="shared" ca="1" si="115"/>
        <v>51.42911142496655</v>
      </c>
    </row>
    <row r="246" spans="1:34" x14ac:dyDescent="0.2">
      <c r="A246" s="347">
        <f t="shared" ca="1" si="93"/>
        <v>0.01</v>
      </c>
      <c r="B246" s="304">
        <f t="shared" ca="1" si="94"/>
        <v>2.4199999999999924</v>
      </c>
      <c r="D246" s="306">
        <f t="shared" ca="1" si="95"/>
        <v>11.413859236607333</v>
      </c>
      <c r="E246" s="307">
        <f t="shared" ca="1" si="96"/>
        <v>40.115027269921292</v>
      </c>
      <c r="F246" s="304">
        <f t="shared" ca="1" si="97"/>
        <v>41.707212751988301</v>
      </c>
      <c r="G246" s="306">
        <f t="shared" ca="1" si="98"/>
        <v>34.958204794793176</v>
      </c>
      <c r="H246" s="307">
        <f t="shared" ca="1" si="99"/>
        <v>152.81155934553738</v>
      </c>
      <c r="I246" s="304">
        <f t="shared" ca="1" si="100"/>
        <v>156.75920627538719</v>
      </c>
      <c r="J246" s="306">
        <f t="shared" ca="1" si="101"/>
        <v>43.587729645578527</v>
      </c>
      <c r="K246" s="307">
        <f t="shared" ca="1" si="102"/>
        <v>204.37721627052184</v>
      </c>
      <c r="L246" s="304">
        <f t="shared" ca="1" si="87"/>
        <v>208.97353111373627</v>
      </c>
      <c r="M246" s="306">
        <f t="shared" ca="1" si="103"/>
        <v>1.3458995364882962</v>
      </c>
      <c r="N246" s="304">
        <f t="shared" ca="1" si="104"/>
        <v>77.114363089393109</v>
      </c>
      <c r="P246" s="310">
        <f t="shared" ca="1" si="105"/>
        <v>6</v>
      </c>
      <c r="Q246" s="304">
        <f t="shared" ca="1" si="106"/>
        <v>525.41000000000111</v>
      </c>
      <c r="R246" s="306">
        <f t="shared" ca="1" si="107"/>
        <v>0.26367879924406257</v>
      </c>
      <c r="S246" s="307">
        <f t="shared" ca="1" si="108"/>
        <v>8.4103629413565102</v>
      </c>
      <c r="T246" s="304">
        <f t="shared" ca="1" si="88"/>
        <v>82.505660454707368</v>
      </c>
      <c r="U246" s="311">
        <f t="shared" ca="1" si="89"/>
        <v>0</v>
      </c>
      <c r="V246" s="306">
        <f t="shared" ca="1" si="90"/>
        <v>1.2002170445788578</v>
      </c>
      <c r="W246" s="304">
        <f t="shared" ca="1" si="91"/>
        <v>95.179652816281461</v>
      </c>
      <c r="Y246" s="314" t="str">
        <f t="shared" ca="1" si="109"/>
        <v/>
      </c>
      <c r="Z246" s="315" t="str">
        <f t="shared" ca="1" si="110"/>
        <v/>
      </c>
      <c r="AA246" s="316" t="str">
        <f t="shared" ca="1" si="111"/>
        <v/>
      </c>
      <c r="AC246" s="310" t="e">
        <f t="shared" ca="1" si="112"/>
        <v>#N/A</v>
      </c>
      <c r="AD246" s="323" t="e">
        <f t="shared" ca="1" si="113"/>
        <v>#N/A</v>
      </c>
      <c r="AE246" s="324">
        <f t="shared" ca="1" si="92"/>
        <v>204.37721627052184</v>
      </c>
      <c r="AG246" s="306">
        <f t="shared" ca="1" si="114"/>
        <v>41.649867438416059</v>
      </c>
      <c r="AH246" s="304">
        <f t="shared" ca="1" si="115"/>
        <v>51.213128498222716</v>
      </c>
    </row>
    <row r="247" spans="1:34" x14ac:dyDescent="0.2">
      <c r="A247" s="347">
        <f t="shared" ca="1" si="93"/>
        <v>0.01</v>
      </c>
      <c r="B247" s="304">
        <f t="shared" ca="1" si="94"/>
        <v>2.4299999999999922</v>
      </c>
      <c r="D247" s="306">
        <f t="shared" ca="1" si="95"/>
        <v>11.372655216782672</v>
      </c>
      <c r="E247" s="307">
        <f t="shared" ca="1" si="96"/>
        <v>39.902883936035728</v>
      </c>
      <c r="F247" s="304">
        <f t="shared" ca="1" si="97"/>
        <v>41.491895992983402</v>
      </c>
      <c r="G247" s="306">
        <f t="shared" ca="1" si="98"/>
        <v>35.071931346961001</v>
      </c>
      <c r="H247" s="307">
        <f t="shared" ca="1" si="99"/>
        <v>153.21058818489774</v>
      </c>
      <c r="I247" s="304">
        <f t="shared" ca="1" si="100"/>
        <v>157.17354962069246</v>
      </c>
      <c r="J247" s="306">
        <f t="shared" ca="1" si="101"/>
        <v>43.937880326287299</v>
      </c>
      <c r="K247" s="307">
        <f t="shared" ca="1" si="102"/>
        <v>205.90732700817401</v>
      </c>
      <c r="L247" s="304">
        <f t="shared" ca="1" si="87"/>
        <v>210.54302325942376</v>
      </c>
      <c r="M247" s="306">
        <f t="shared" ca="1" si="103"/>
        <v>1.3457603472642345</v>
      </c>
      <c r="N247" s="304">
        <f t="shared" ca="1" si="104"/>
        <v>77.106388134300687</v>
      </c>
      <c r="P247" s="310">
        <f t="shared" ca="1" si="105"/>
        <v>6</v>
      </c>
      <c r="Q247" s="304">
        <f t="shared" ca="1" si="106"/>
        <v>523.95000000000118</v>
      </c>
      <c r="R247" s="306">
        <f t="shared" ca="1" si="107"/>
        <v>0.26294609326797475</v>
      </c>
      <c r="S247" s="307">
        <f t="shared" ca="1" si="108"/>
        <v>8.4077334804238308</v>
      </c>
      <c r="T247" s="304">
        <f t="shared" ca="1" si="88"/>
        <v>82.479865442957788</v>
      </c>
      <c r="U247" s="311">
        <f t="shared" ca="1" si="89"/>
        <v>0</v>
      </c>
      <c r="V247" s="306">
        <f t="shared" ca="1" si="90"/>
        <v>1.2000333928090561</v>
      </c>
      <c r="W247" s="304">
        <f t="shared" ca="1" si="91"/>
        <v>95.668831303199809</v>
      </c>
      <c r="Y247" s="314" t="str">
        <f t="shared" ca="1" si="109"/>
        <v/>
      </c>
      <c r="Z247" s="315" t="str">
        <f t="shared" ca="1" si="110"/>
        <v/>
      </c>
      <c r="AA247" s="316" t="str">
        <f t="shared" ca="1" si="111"/>
        <v/>
      </c>
      <c r="AC247" s="310" t="e">
        <f t="shared" ca="1" si="112"/>
        <v>#N/A</v>
      </c>
      <c r="AD247" s="323" t="e">
        <f t="shared" ca="1" si="113"/>
        <v>#N/A</v>
      </c>
      <c r="AE247" s="324">
        <f t="shared" ca="1" si="92"/>
        <v>205.90732700817401</v>
      </c>
      <c r="AG247" s="306">
        <f t="shared" ca="1" si="114"/>
        <v>41.434182279336326</v>
      </c>
      <c r="AH247" s="304">
        <f t="shared" ca="1" si="115"/>
        <v>50.997138311061867</v>
      </c>
    </row>
    <row r="248" spans="1:34" x14ac:dyDescent="0.2">
      <c r="A248" s="347">
        <f t="shared" ca="1" si="93"/>
        <v>0.01</v>
      </c>
      <c r="B248" s="304">
        <f t="shared" ca="1" si="94"/>
        <v>2.439999999999992</v>
      </c>
      <c r="D248" s="306">
        <f t="shared" ca="1" si="95"/>
        <v>11.33137729924754</v>
      </c>
      <c r="E248" s="307">
        <f t="shared" ca="1" si="96"/>
        <v>39.690752148146117</v>
      </c>
      <c r="F248" s="304">
        <f t="shared" ca="1" si="97"/>
        <v>41.276578317291133</v>
      </c>
      <c r="G248" s="306">
        <f t="shared" ca="1" si="98"/>
        <v>35.185245119953478</v>
      </c>
      <c r="H248" s="307">
        <f t="shared" ca="1" si="99"/>
        <v>153.60749570637921</v>
      </c>
      <c r="I248" s="304">
        <f t="shared" ca="1" si="100"/>
        <v>157.58573606559864</v>
      </c>
      <c r="J248" s="306">
        <f t="shared" ca="1" si="101"/>
        <v>44.289166208621872</v>
      </c>
      <c r="K248" s="307">
        <f t="shared" ca="1" si="102"/>
        <v>207.4414174276304</v>
      </c>
      <c r="L248" s="304">
        <f t="shared" ca="1" si="87"/>
        <v>212.11664693710236</v>
      </c>
      <c r="M248" s="306">
        <f t="shared" ca="1" si="103"/>
        <v>1.3456214376436475</v>
      </c>
      <c r="N248" s="304">
        <f t="shared" ca="1" si="104"/>
        <v>77.098429199307276</v>
      </c>
      <c r="P248" s="310">
        <f t="shared" ca="1" si="105"/>
        <v>6</v>
      </c>
      <c r="Q248" s="304">
        <f t="shared" ca="1" si="106"/>
        <v>522.49000000000115</v>
      </c>
      <c r="R248" s="306">
        <f t="shared" ca="1" si="107"/>
        <v>0.26221338729188687</v>
      </c>
      <c r="S248" s="307">
        <f t="shared" ca="1" si="108"/>
        <v>8.4051113465509122</v>
      </c>
      <c r="T248" s="304">
        <f t="shared" ca="1" si="88"/>
        <v>82.454142309664448</v>
      </c>
      <c r="U248" s="311">
        <f t="shared" ca="1" si="89"/>
        <v>0</v>
      </c>
      <c r="V248" s="306">
        <f t="shared" ca="1" si="90"/>
        <v>1.1998492912982355</v>
      </c>
      <c r="W248" s="304">
        <f t="shared" ca="1" si="91"/>
        <v>96.156516848840695</v>
      </c>
      <c r="Y248" s="314" t="str">
        <f t="shared" ca="1" si="109"/>
        <v/>
      </c>
      <c r="Z248" s="315" t="str">
        <f t="shared" ca="1" si="110"/>
        <v/>
      </c>
      <c r="AA248" s="316" t="str">
        <f t="shared" ca="1" si="111"/>
        <v/>
      </c>
      <c r="AC248" s="310" t="e">
        <f t="shared" ca="1" si="112"/>
        <v>#N/A</v>
      </c>
      <c r="AD248" s="323" t="e">
        <f t="shared" ca="1" si="113"/>
        <v>#N/A</v>
      </c>
      <c r="AE248" s="324">
        <f t="shared" ca="1" si="92"/>
        <v>207.4414174276304</v>
      </c>
      <c r="AG248" s="306">
        <f t="shared" ca="1" si="114"/>
        <v>41.218492452824719</v>
      </c>
      <c r="AH248" s="304">
        <f t="shared" ca="1" si="115"/>
        <v>50.781143889539308</v>
      </c>
    </row>
    <row r="249" spans="1:34" x14ac:dyDescent="0.2">
      <c r="A249" s="347">
        <f t="shared" ca="1" si="93"/>
        <v>0.01</v>
      </c>
      <c r="B249" s="304">
        <f t="shared" ca="1" si="94"/>
        <v>2.4499999999999917</v>
      </c>
      <c r="D249" s="306">
        <f t="shared" ca="1" si="95"/>
        <v>11.290026495480156</v>
      </c>
      <c r="E249" s="307">
        <f t="shared" ca="1" si="96"/>
        <v>39.478634781910181</v>
      </c>
      <c r="F249" s="304">
        <f t="shared" ca="1" si="97"/>
        <v>41.061262797338472</v>
      </c>
      <c r="G249" s="306">
        <f t="shared" ca="1" si="98"/>
        <v>35.298145384908281</v>
      </c>
      <c r="H249" s="307">
        <f t="shared" ca="1" si="99"/>
        <v>154.0022820541983</v>
      </c>
      <c r="I249" s="304">
        <f t="shared" ca="1" si="100"/>
        <v>157.99576559362271</v>
      </c>
      <c r="J249" s="306">
        <f t="shared" ca="1" si="101"/>
        <v>44.64158316114618</v>
      </c>
      <c r="K249" s="307">
        <f t="shared" ca="1" si="102"/>
        <v>208.97946631643327</v>
      </c>
      <c r="L249" s="304">
        <f t="shared" ca="1" si="87"/>
        <v>213.69438057430244</v>
      </c>
      <c r="M249" s="306">
        <f t="shared" ca="1" si="103"/>
        <v>1.3454828044470182</v>
      </c>
      <c r="N249" s="304">
        <f t="shared" ca="1" si="104"/>
        <v>77.090486102240007</v>
      </c>
      <c r="P249" s="310">
        <f t="shared" ca="1" si="105"/>
        <v>6</v>
      </c>
      <c r="Q249" s="304">
        <f t="shared" ca="1" si="106"/>
        <v>521.03000000000122</v>
      </c>
      <c r="R249" s="306">
        <f t="shared" ca="1" si="107"/>
        <v>0.26148068131579899</v>
      </c>
      <c r="S249" s="307">
        <f t="shared" ca="1" si="108"/>
        <v>8.4024965397377542</v>
      </c>
      <c r="T249" s="304">
        <f t="shared" ca="1" si="88"/>
        <v>82.428491054827376</v>
      </c>
      <c r="U249" s="311">
        <f t="shared" ca="1" si="89"/>
        <v>0</v>
      </c>
      <c r="V249" s="306">
        <f t="shared" ca="1" si="90"/>
        <v>1.1996647428026419</v>
      </c>
      <c r="W249" s="304">
        <f t="shared" ca="1" si="91"/>
        <v>96.642689038254318</v>
      </c>
      <c r="Y249" s="314" t="str">
        <f t="shared" ca="1" si="109"/>
        <v/>
      </c>
      <c r="Z249" s="315" t="str">
        <f t="shared" ca="1" si="110"/>
        <v/>
      </c>
      <c r="AA249" s="316" t="str">
        <f t="shared" ca="1" si="111"/>
        <v/>
      </c>
      <c r="AC249" s="310" t="e">
        <f t="shared" ca="1" si="112"/>
        <v>#N/A</v>
      </c>
      <c r="AD249" s="323" t="e">
        <f t="shared" ca="1" si="113"/>
        <v>#N/A</v>
      </c>
      <c r="AE249" s="324">
        <f t="shared" ca="1" si="92"/>
        <v>208.97946631643327</v>
      </c>
      <c r="AG249" s="306">
        <f t="shared" ca="1" si="114"/>
        <v>41.002800975086302</v>
      </c>
      <c r="AH249" s="304">
        <f t="shared" ca="1" si="115"/>
        <v>50.56514824395525</v>
      </c>
    </row>
    <row r="250" spans="1:34" x14ac:dyDescent="0.2">
      <c r="A250" s="347">
        <f t="shared" ca="1" si="93"/>
        <v>0.01</v>
      </c>
      <c r="B250" s="304">
        <f t="shared" ca="1" si="94"/>
        <v>2.4599999999999915</v>
      </c>
      <c r="D250" s="306">
        <f t="shared" ca="1" si="95"/>
        <v>11.248603810607367</v>
      </c>
      <c r="E250" s="307">
        <f t="shared" ca="1" si="96"/>
        <v>39.266534697988256</v>
      </c>
      <c r="F250" s="304">
        <f t="shared" ca="1" si="97"/>
        <v>40.845952490746569</v>
      </c>
      <c r="G250" s="306">
        <f t="shared" ca="1" si="98"/>
        <v>35.410631423014358</v>
      </c>
      <c r="H250" s="307">
        <f t="shared" ca="1" si="99"/>
        <v>154.3949474011782</v>
      </c>
      <c r="I250" s="304">
        <f t="shared" ca="1" si="100"/>
        <v>158.40363821828447</v>
      </c>
      <c r="J250" s="306">
        <f t="shared" ca="1" si="101"/>
        <v>44.995127045185797</v>
      </c>
      <c r="K250" s="307">
        <f t="shared" ca="1" si="102"/>
        <v>210.52145246371015</v>
      </c>
      <c r="L250" s="304">
        <f t="shared" ca="1" si="87"/>
        <v>215.27620259852824</v>
      </c>
      <c r="M250" s="306">
        <f t="shared" ca="1" si="103"/>
        <v>1.34534444452889</v>
      </c>
      <c r="N250" s="304">
        <f t="shared" ca="1" si="104"/>
        <v>77.082558662877489</v>
      </c>
      <c r="P250" s="310">
        <f t="shared" ca="1" si="105"/>
        <v>6</v>
      </c>
      <c r="Q250" s="304">
        <f t="shared" ca="1" si="106"/>
        <v>519.57000000000119</v>
      </c>
      <c r="R250" s="306">
        <f t="shared" ca="1" si="107"/>
        <v>0.26074797533971111</v>
      </c>
      <c r="S250" s="307">
        <f t="shared" ca="1" si="108"/>
        <v>8.399889059984357</v>
      </c>
      <c r="T250" s="304">
        <f t="shared" ca="1" si="88"/>
        <v>82.402911678446543</v>
      </c>
      <c r="U250" s="311">
        <f t="shared" ca="1" si="89"/>
        <v>0</v>
      </c>
      <c r="V250" s="306">
        <f t="shared" ca="1" si="90"/>
        <v>1.1994797500772447</v>
      </c>
      <c r="W250" s="304">
        <f t="shared" ca="1" si="91"/>
        <v>97.127327621294597</v>
      </c>
      <c r="Y250" s="314" t="str">
        <f t="shared" ca="1" si="109"/>
        <v/>
      </c>
      <c r="Z250" s="315" t="str">
        <f t="shared" ca="1" si="110"/>
        <v/>
      </c>
      <c r="AA250" s="316" t="str">
        <f t="shared" ca="1" si="111"/>
        <v/>
      </c>
      <c r="AC250" s="310" t="e">
        <f t="shared" ca="1" si="112"/>
        <v>#N/A</v>
      </c>
      <c r="AD250" s="323" t="e">
        <f t="shared" ca="1" si="113"/>
        <v>#N/A</v>
      </c>
      <c r="AE250" s="324">
        <f t="shared" ca="1" si="92"/>
        <v>210.52145246371015</v>
      </c>
      <c r="AG250" s="306">
        <f t="shared" ca="1" si="114"/>
        <v>40.787110846435972</v>
      </c>
      <c r="AH250" s="304">
        <f t="shared" ca="1" si="115"/>
        <v>50.349154368776205</v>
      </c>
    </row>
    <row r="251" spans="1:34" x14ac:dyDescent="0.2">
      <c r="A251" s="347">
        <f t="shared" ca="1" si="93"/>
        <v>0.01</v>
      </c>
      <c r="B251" s="304">
        <f t="shared" ca="1" si="94"/>
        <v>2.4699999999999913</v>
      </c>
      <c r="D251" s="306">
        <f t="shared" ca="1" si="95"/>
        <v>11.207110243433707</v>
      </c>
      <c r="E251" s="307">
        <f t="shared" ca="1" si="96"/>
        <v>39.054454741961138</v>
      </c>
      <c r="F251" s="304">
        <f t="shared" ca="1" si="97"/>
        <v>40.630650440281748</v>
      </c>
      <c r="G251" s="306">
        <f t="shared" ca="1" si="98"/>
        <v>35.522702525448693</v>
      </c>
      <c r="H251" s="307">
        <f t="shared" ca="1" si="99"/>
        <v>154.78549194859781</v>
      </c>
      <c r="I251" s="304">
        <f t="shared" ca="1" si="100"/>
        <v>158.80935398294696</v>
      </c>
      <c r="J251" s="306">
        <f t="shared" ca="1" si="101"/>
        <v>45.349793714928111</v>
      </c>
      <c r="K251" s="307">
        <f t="shared" ca="1" si="102"/>
        <v>212.06735466045902</v>
      </c>
      <c r="L251" s="304">
        <f t="shared" ca="1" si="87"/>
        <v>216.86209143755724</v>
      </c>
      <c r="M251" s="306">
        <f t="shared" ca="1" si="103"/>
        <v>1.3452063547773068</v>
      </c>
      <c r="N251" s="304">
        <f t="shared" ca="1" si="104"/>
        <v>77.074646702917761</v>
      </c>
      <c r="P251" s="310">
        <f t="shared" ca="1" si="105"/>
        <v>6</v>
      </c>
      <c r="Q251" s="304">
        <f t="shared" ca="1" si="106"/>
        <v>518.11000000000126</v>
      </c>
      <c r="R251" s="306">
        <f t="shared" ca="1" si="107"/>
        <v>0.26001526936362329</v>
      </c>
      <c r="S251" s="307">
        <f t="shared" ca="1" si="108"/>
        <v>8.3972889072907204</v>
      </c>
      <c r="T251" s="304">
        <f t="shared" ca="1" si="88"/>
        <v>82.377404180521978</v>
      </c>
      <c r="U251" s="311">
        <f t="shared" ca="1" si="89"/>
        <v>0</v>
      </c>
      <c r="V251" s="306">
        <f t="shared" ca="1" si="90"/>
        <v>1.1992943158756928</v>
      </c>
      <c r="W251" s="304">
        <f t="shared" ca="1" si="91"/>
        <v>97.610412512824894</v>
      </c>
      <c r="Y251" s="314" t="str">
        <f t="shared" ca="1" si="109"/>
        <v/>
      </c>
      <c r="Z251" s="315" t="str">
        <f t="shared" ca="1" si="110"/>
        <v/>
      </c>
      <c r="AA251" s="316" t="str">
        <f t="shared" ca="1" si="111"/>
        <v/>
      </c>
      <c r="AC251" s="310" t="e">
        <f t="shared" ca="1" si="112"/>
        <v>#N/A</v>
      </c>
      <c r="AD251" s="323" t="e">
        <f t="shared" ca="1" si="113"/>
        <v>#N/A</v>
      </c>
      <c r="AE251" s="324">
        <f t="shared" ca="1" si="92"/>
        <v>212.06735466045902</v>
      </c>
      <c r="AG251" s="306">
        <f t="shared" ca="1" si="114"/>
        <v>40.571425051222576</v>
      </c>
      <c r="AH251" s="304">
        <f t="shared" ca="1" si="115"/>
        <v>50.133165242558199</v>
      </c>
    </row>
    <row r="252" spans="1:34" x14ac:dyDescent="0.2">
      <c r="A252" s="347">
        <f t="shared" ca="1" si="93"/>
        <v>0.01</v>
      </c>
      <c r="B252" s="304">
        <f t="shared" ca="1" si="94"/>
        <v>2.4799999999999911</v>
      </c>
      <c r="D252" s="306">
        <f t="shared" ca="1" si="95"/>
        <v>11.16554678646964</v>
      </c>
      <c r="E252" s="307">
        <f t="shared" ca="1" si="96"/>
        <v>38.842397744249581</v>
      </c>
      <c r="F252" s="304">
        <f t="shared" ca="1" si="97"/>
        <v>40.415359673808759</v>
      </c>
      <c r="G252" s="306">
        <f t="shared" ca="1" si="98"/>
        <v>35.634357993313387</v>
      </c>
      <c r="H252" s="307">
        <f t="shared" ca="1" si="99"/>
        <v>155.17391592604031</v>
      </c>
      <c r="I252" s="304">
        <f t="shared" ca="1" si="100"/>
        <v>159.21291296065607</v>
      </c>
      <c r="J252" s="306">
        <f t="shared" ca="1" si="101"/>
        <v>45.70557901752192</v>
      </c>
      <c r="K252" s="307">
        <f t="shared" ca="1" si="102"/>
        <v>213.61715169983222</v>
      </c>
      <c r="L252" s="304">
        <f t="shared" ca="1" si="87"/>
        <v>218.45202551973756</v>
      </c>
      <c r="M252" s="306">
        <f t="shared" ca="1" si="103"/>
        <v>1.345068532113262</v>
      </c>
      <c r="N252" s="304">
        <f t="shared" ca="1" si="104"/>
        <v>77.066750045946748</v>
      </c>
      <c r="P252" s="310">
        <f t="shared" ca="1" si="105"/>
        <v>6</v>
      </c>
      <c r="Q252" s="304">
        <f t="shared" ca="1" si="106"/>
        <v>516.65000000000123</v>
      </c>
      <c r="R252" s="306">
        <f t="shared" ca="1" si="107"/>
        <v>0.25928256338753541</v>
      </c>
      <c r="S252" s="307">
        <f t="shared" ca="1" si="108"/>
        <v>8.3946960816568446</v>
      </c>
      <c r="T252" s="304">
        <f t="shared" ca="1" si="88"/>
        <v>82.351968561053653</v>
      </c>
      <c r="U252" s="311">
        <f t="shared" ca="1" si="89"/>
        <v>0</v>
      </c>
      <c r="V252" s="306">
        <f t="shared" ca="1" si="90"/>
        <v>1.1991084429502723</v>
      </c>
      <c r="W252" s="304">
        <f t="shared" ca="1" si="91"/>
        <v>98.091923792910421</v>
      </c>
      <c r="Y252" s="314" t="str">
        <f t="shared" ca="1" si="109"/>
        <v/>
      </c>
      <c r="Z252" s="315" t="str">
        <f t="shared" ca="1" si="110"/>
        <v/>
      </c>
      <c r="AA252" s="316" t="str">
        <f t="shared" ca="1" si="111"/>
        <v/>
      </c>
      <c r="AC252" s="310" t="e">
        <f t="shared" ca="1" si="112"/>
        <v>#N/A</v>
      </c>
      <c r="AD252" s="323" t="e">
        <f t="shared" ca="1" si="113"/>
        <v>#N/A</v>
      </c>
      <c r="AE252" s="324">
        <f t="shared" ca="1" si="92"/>
        <v>213.61715169983222</v>
      </c>
      <c r="AG252" s="306">
        <f t="shared" ca="1" si="114"/>
        <v>40.355746557754436</v>
      </c>
      <c r="AH252" s="304">
        <f t="shared" ca="1" si="115"/>
        <v>49.917183827871384</v>
      </c>
    </row>
    <row r="253" spans="1:34" x14ac:dyDescent="0.2">
      <c r="A253" s="347">
        <f t="shared" ca="1" si="93"/>
        <v>0.01</v>
      </c>
      <c r="B253" s="304">
        <f t="shared" ca="1" si="94"/>
        <v>2.4899999999999909</v>
      </c>
      <c r="D253" s="306">
        <f t="shared" ca="1" si="95"/>
        <v>11.12391442595926</v>
      </c>
      <c r="E253" s="307">
        <f t="shared" ca="1" si="96"/>
        <v>38.630366520035814</v>
      </c>
      <c r="F253" s="304">
        <f t="shared" ca="1" si="97"/>
        <v>40.20008320424683</v>
      </c>
      <c r="G253" s="306">
        <f t="shared" ca="1" si="98"/>
        <v>35.745597137572979</v>
      </c>
      <c r="H253" s="307">
        <f t="shared" ca="1" si="99"/>
        <v>155.56021959124067</v>
      </c>
      <c r="I253" s="304">
        <f t="shared" ca="1" si="100"/>
        <v>159.6143152539793</v>
      </c>
      <c r="J253" s="306">
        <f t="shared" ca="1" si="101"/>
        <v>46.062478793176354</v>
      </c>
      <c r="K253" s="307">
        <f t="shared" ca="1" si="102"/>
        <v>215.17082237741863</v>
      </c>
      <c r="L253" s="304">
        <f t="shared" ca="1" si="87"/>
        <v>220.04598327428397</v>
      </c>
      <c r="M253" s="306">
        <f t="shared" ca="1" si="103"/>
        <v>1.3449309734901618</v>
      </c>
      <c r="N253" s="304">
        <f t="shared" ca="1" si="104"/>
        <v>77.058868517407475</v>
      </c>
      <c r="P253" s="310">
        <f t="shared" ca="1" si="105"/>
        <v>6</v>
      </c>
      <c r="Q253" s="304">
        <f t="shared" ca="1" si="106"/>
        <v>515.19000000000131</v>
      </c>
      <c r="R253" s="306">
        <f t="shared" ca="1" si="107"/>
        <v>0.25854985741144754</v>
      </c>
      <c r="S253" s="307">
        <f t="shared" ca="1" si="108"/>
        <v>8.3921105830827294</v>
      </c>
      <c r="T253" s="304">
        <f t="shared" ca="1" si="88"/>
        <v>82.326604820041581</v>
      </c>
      <c r="U253" s="311">
        <f t="shared" ca="1" si="89"/>
        <v>0</v>
      </c>
      <c r="V253" s="306">
        <f t="shared" ca="1" si="90"/>
        <v>1.1989221340518619</v>
      </c>
      <c r="W253" s="304">
        <f t="shared" ca="1" si="91"/>
        <v>98.571841706996906</v>
      </c>
      <c r="Y253" s="314" t="str">
        <f t="shared" ca="1" si="109"/>
        <v/>
      </c>
      <c r="Z253" s="315" t="str">
        <f t="shared" ca="1" si="110"/>
        <v/>
      </c>
      <c r="AA253" s="316" t="str">
        <f t="shared" ca="1" si="111"/>
        <v/>
      </c>
      <c r="AC253" s="310" t="e">
        <f t="shared" ca="1" si="112"/>
        <v>#N/A</v>
      </c>
      <c r="AD253" s="323" t="e">
        <f t="shared" ca="1" si="113"/>
        <v>#N/A</v>
      </c>
      <c r="AE253" s="324">
        <f t="shared" ca="1" si="92"/>
        <v>215.17082237741863</v>
      </c>
      <c r="AG253" s="306">
        <f t="shared" ca="1" si="114"/>
        <v>40.140078318226884</v>
      </c>
      <c r="AH253" s="304">
        <f t="shared" ca="1" si="115"/>
        <v>49.701213071226654</v>
      </c>
    </row>
    <row r="254" spans="1:34" x14ac:dyDescent="0.2">
      <c r="A254" s="347">
        <f t="shared" ca="1" si="93"/>
        <v>0.01</v>
      </c>
      <c r="B254" s="304">
        <f t="shared" ca="1" si="94"/>
        <v>2.4999999999999907</v>
      </c>
      <c r="D254" s="306">
        <f t="shared" ca="1" si="95"/>
        <v>11.082214141907148</v>
      </c>
      <c r="E254" s="307">
        <f t="shared" ca="1" si="96"/>
        <v>38.418363869186685</v>
      </c>
      <c r="F254" s="304">
        <f t="shared" ca="1" si="97"/>
        <v>39.98482402952795</v>
      </c>
      <c r="G254" s="306">
        <f t="shared" ca="1" si="98"/>
        <v>35.85641927899205</v>
      </c>
      <c r="H254" s="307">
        <f t="shared" ca="1" si="99"/>
        <v>155.94440322993253</v>
      </c>
      <c r="I254" s="304">
        <f t="shared" ca="1" si="100"/>
        <v>160.013560994844</v>
      </c>
      <c r="J254" s="306">
        <f t="shared" ca="1" si="101"/>
        <v>46.420488875259181</v>
      </c>
      <c r="K254" s="307">
        <f t="shared" ca="1" si="102"/>
        <v>216.72834549152449</v>
      </c>
      <c r="L254" s="304">
        <f t="shared" ca="1" si="87"/>
        <v>221.64394313157234</v>
      </c>
      <c r="M254" s="306">
        <f t="shared" ca="1" si="103"/>
        <v>1.3447936758932948</v>
      </c>
      <c r="N254" s="304">
        <f t="shared" ca="1" si="104"/>
        <v>77.051001944569705</v>
      </c>
      <c r="P254" s="310">
        <f t="shared" ca="1" si="105"/>
        <v>6</v>
      </c>
      <c r="Q254" s="304">
        <f t="shared" ca="1" si="106"/>
        <v>513.73000000000138</v>
      </c>
      <c r="R254" s="306">
        <f t="shared" ca="1" si="107"/>
        <v>0.25781715143535971</v>
      </c>
      <c r="S254" s="307">
        <f t="shared" ca="1" si="108"/>
        <v>8.3895324115683749</v>
      </c>
      <c r="T254" s="304">
        <f t="shared" ca="1" si="88"/>
        <v>82.301312957485763</v>
      </c>
      <c r="U254" s="311">
        <f t="shared" ca="1" si="89"/>
        <v>0</v>
      </c>
      <c r="V254" s="306">
        <f t="shared" ca="1" si="90"/>
        <v>1.1987353919298895</v>
      </c>
      <c r="W254" s="304">
        <f t="shared" ca="1" si="91"/>
        <v>99.050146666076088</v>
      </c>
      <c r="Y254" s="314" t="str">
        <f t="shared" ca="1" si="109"/>
        <v/>
      </c>
      <c r="Z254" s="315" t="str">
        <f t="shared" ca="1" si="110"/>
        <v/>
      </c>
      <c r="AA254" s="316" t="str">
        <f t="shared" ca="1" si="111"/>
        <v/>
      </c>
      <c r="AC254" s="310" t="e">
        <f t="shared" ca="1" si="112"/>
        <v>#N/A</v>
      </c>
      <c r="AD254" s="323" t="e">
        <f t="shared" ca="1" si="113"/>
        <v>#N/A</v>
      </c>
      <c r="AE254" s="324">
        <f t="shared" ca="1" si="92"/>
        <v>216.72834549152449</v>
      </c>
      <c r="AG254" s="306">
        <f t="shared" ca="1" si="114"/>
        <v>39.924423268651175</v>
      </c>
      <c r="AH254" s="304">
        <f t="shared" ca="1" si="115"/>
        <v>49.485255903003662</v>
      </c>
    </row>
    <row r="255" spans="1:34" x14ac:dyDescent="0.2">
      <c r="A255" s="347">
        <f t="shared" ca="1" si="93"/>
        <v>0.01</v>
      </c>
      <c r="B255" s="304">
        <f t="shared" ca="1" si="94"/>
        <v>2.5099999999999905</v>
      </c>
      <c r="D255" s="306">
        <f t="shared" ca="1" si="95"/>
        <v>11.032662629716238</v>
      </c>
      <c r="E255" s="307">
        <f t="shared" ca="1" si="96"/>
        <v>38.172537699638411</v>
      </c>
      <c r="F255" s="304">
        <f t="shared" ca="1" si="97"/>
        <v>39.734900014111687</v>
      </c>
      <c r="G255" s="306">
        <f t="shared" ca="1" si="98"/>
        <v>35.966745905289216</v>
      </c>
      <c r="H255" s="307">
        <f t="shared" ca="1" si="99"/>
        <v>156.3261286069289</v>
      </c>
      <c r="I255" s="304">
        <f t="shared" ca="1" si="100"/>
        <v>160.4103029616418</v>
      </c>
      <c r="J255" s="306">
        <f t="shared" ca="1" si="101"/>
        <v>46.779604701180588</v>
      </c>
      <c r="K255" s="307">
        <f t="shared" ca="1" si="102"/>
        <v>218.2896981507088</v>
      </c>
      <c r="L255" s="304">
        <f t="shared" ca="1" si="87"/>
        <v>223.24588178671132</v>
      </c>
      <c r="M255" s="306">
        <f t="shared" ca="1" si="103"/>
        <v>1.3446566360425432</v>
      </c>
      <c r="N255" s="304">
        <f t="shared" ca="1" si="104"/>
        <v>77.043150139496532</v>
      </c>
      <c r="P255" s="310">
        <f t="shared" ca="1" si="105"/>
        <v>7</v>
      </c>
      <c r="Q255" s="304">
        <f t="shared" ca="1" si="106"/>
        <v>511.97872340425727</v>
      </c>
      <c r="R255" s="306">
        <f t="shared" ca="1" si="107"/>
        <v>0.25693826730694563</v>
      </c>
      <c r="S255" s="307">
        <f t="shared" ca="1" si="108"/>
        <v>8.3869630288953054</v>
      </c>
      <c r="T255" s="304">
        <f t="shared" ca="1" si="88"/>
        <v>82.276107313462944</v>
      </c>
      <c r="U255" s="311">
        <f t="shared" ca="1" si="89"/>
        <v>0</v>
      </c>
      <c r="V255" s="306">
        <f t="shared" ca="1" si="90"/>
        <v>1.1985482195351989</v>
      </c>
      <c r="W255" s="304">
        <f t="shared" ca="1" si="91"/>
        <v>99.526388196785405</v>
      </c>
      <c r="Y255" s="314" t="str">
        <f t="shared" ca="1" si="109"/>
        <v/>
      </c>
      <c r="Z255" s="315" t="str">
        <f t="shared" ca="1" si="110"/>
        <v/>
      </c>
      <c r="AA255" s="316" t="str">
        <f t="shared" ca="1" si="111"/>
        <v/>
      </c>
      <c r="AC255" s="310" t="e">
        <f t="shared" ca="1" si="112"/>
        <v>#N/A</v>
      </c>
      <c r="AD255" s="323" t="e">
        <f t="shared" ca="1" si="113"/>
        <v>#N/A</v>
      </c>
      <c r="AE255" s="324">
        <f t="shared" ca="1" si="92"/>
        <v>218.2896981507088</v>
      </c>
      <c r="AG255" s="306">
        <f t="shared" ca="1" si="114"/>
        <v>39.674046055143698</v>
      </c>
      <c r="AH255" s="304">
        <f t="shared" ca="1" si="115"/>
        <v>49.234576963739201</v>
      </c>
    </row>
    <row r="256" spans="1:34" x14ac:dyDescent="0.2">
      <c r="A256" s="347">
        <f t="shared" ca="1" si="93"/>
        <v>0.01</v>
      </c>
      <c r="B256" s="304">
        <f t="shared" ca="1" si="94"/>
        <v>2.5199999999999902</v>
      </c>
      <c r="D256" s="306">
        <f t="shared" ca="1" si="95"/>
        <v>10.975249455851474</v>
      </c>
      <c r="E256" s="307">
        <f t="shared" ca="1" si="96"/>
        <v>37.89290485679588</v>
      </c>
      <c r="F256" s="304">
        <f t="shared" ca="1" si="97"/>
        <v>39.450327490457575</v>
      </c>
      <c r="G256" s="306">
        <f t="shared" ca="1" si="98"/>
        <v>36.076498399847729</v>
      </c>
      <c r="H256" s="307">
        <f t="shared" ca="1" si="99"/>
        <v>156.70505765549686</v>
      </c>
      <c r="I256" s="304">
        <f t="shared" ca="1" si="100"/>
        <v>160.80419407343456</v>
      </c>
      <c r="J256" s="306">
        <f t="shared" ca="1" si="101"/>
        <v>47.139820922706271</v>
      </c>
      <c r="K256" s="307">
        <f t="shared" ca="1" si="102"/>
        <v>219.85485408202092</v>
      </c>
      <c r="L256" s="304">
        <f t="shared" ca="1" si="87"/>
        <v>224.85177246366445</v>
      </c>
      <c r="M256" s="306">
        <f t="shared" ca="1" si="103"/>
        <v>1.344519850396906</v>
      </c>
      <c r="N256" s="304">
        <f t="shared" ca="1" si="104"/>
        <v>77.035312899303563</v>
      </c>
      <c r="P256" s="310">
        <f t="shared" ca="1" si="105"/>
        <v>7</v>
      </c>
      <c r="Q256" s="304">
        <f t="shared" ca="1" si="106"/>
        <v>509.93617021276793</v>
      </c>
      <c r="R256" s="306">
        <f t="shared" ca="1" si="107"/>
        <v>0.25591320502620485</v>
      </c>
      <c r="S256" s="307">
        <f t="shared" ca="1" si="108"/>
        <v>8.3844038968450434</v>
      </c>
      <c r="T256" s="304">
        <f t="shared" ca="1" si="88"/>
        <v>82.251002228049884</v>
      </c>
      <c r="U256" s="311">
        <f t="shared" ca="1" si="89"/>
        <v>0</v>
      </c>
      <c r="V256" s="306">
        <f t="shared" ca="1" si="90"/>
        <v>1.198360620222642</v>
      </c>
      <c r="W256" s="304">
        <f t="shared" ca="1" si="91"/>
        <v>100.00011219559828</v>
      </c>
      <c r="Y256" s="314" t="str">
        <f t="shared" ca="1" si="109"/>
        <v/>
      </c>
      <c r="Z256" s="315" t="str">
        <f t="shared" ca="1" si="110"/>
        <v/>
      </c>
      <c r="AA256" s="316" t="str">
        <f t="shared" ca="1" si="111"/>
        <v/>
      </c>
      <c r="AC256" s="310" t="e">
        <f t="shared" ca="1" si="112"/>
        <v>#N/A</v>
      </c>
      <c r="AD256" s="323" t="e">
        <f t="shared" ca="1" si="113"/>
        <v>#N/A</v>
      </c>
      <c r="AE256" s="324">
        <f t="shared" ca="1" si="92"/>
        <v>219.85485408202092</v>
      </c>
      <c r="AG256" s="306">
        <f t="shared" ca="1" si="114"/>
        <v>39.388960744437071</v>
      </c>
      <c r="AH256" s="304">
        <f t="shared" ca="1" si="115"/>
        <v>48.949190313984644</v>
      </c>
    </row>
    <row r="257" spans="1:34" x14ac:dyDescent="0.2">
      <c r="A257" s="347">
        <f t="shared" ca="1" si="93"/>
        <v>0.01</v>
      </c>
      <c r="B257" s="304">
        <f t="shared" ca="1" si="94"/>
        <v>2.52999999999999</v>
      </c>
      <c r="D257" s="306">
        <f t="shared" ca="1" si="95"/>
        <v>10.917762729354237</v>
      </c>
      <c r="E257" s="307">
        <f t="shared" ca="1" si="96"/>
        <v>37.613356308319311</v>
      </c>
      <c r="F257" s="304">
        <f t="shared" ca="1" si="97"/>
        <v>39.165828419568257</v>
      </c>
      <c r="G257" s="306">
        <f t="shared" ca="1" si="98"/>
        <v>36.18567602714127</v>
      </c>
      <c r="H257" s="307">
        <f t="shared" ca="1" si="99"/>
        <v>157.08119121858005</v>
      </c>
      <c r="I257" s="304">
        <f t="shared" ca="1" si="100"/>
        <v>161.19523499219613</v>
      </c>
      <c r="J257" s="306">
        <f t="shared" ca="1" si="101"/>
        <v>47.501131794841214</v>
      </c>
      <c r="K257" s="307">
        <f t="shared" ca="1" si="102"/>
        <v>221.42378532639131</v>
      </c>
      <c r="L257" s="304">
        <f t="shared" ca="1" si="87"/>
        <v>226.46158665446708</v>
      </c>
      <c r="M257" s="306">
        <f t="shared" ca="1" si="103"/>
        <v>1.3443833154532752</v>
      </c>
      <c r="N257" s="304">
        <f t="shared" ca="1" si="104"/>
        <v>77.027490023277451</v>
      </c>
      <c r="P257" s="310">
        <f t="shared" ca="1" si="105"/>
        <v>7</v>
      </c>
      <c r="Q257" s="304">
        <f t="shared" ca="1" si="106"/>
        <v>507.8936170212786</v>
      </c>
      <c r="R257" s="306">
        <f t="shared" ca="1" si="107"/>
        <v>0.25488814274546401</v>
      </c>
      <c r="S257" s="307">
        <f t="shared" ca="1" si="108"/>
        <v>8.3818550154175888</v>
      </c>
      <c r="T257" s="304">
        <f t="shared" ca="1" si="88"/>
        <v>82.225997701246555</v>
      </c>
      <c r="U257" s="311">
        <f t="shared" ca="1" si="89"/>
        <v>0</v>
      </c>
      <c r="V257" s="306">
        <f t="shared" ca="1" si="90"/>
        <v>1.1981725975475914</v>
      </c>
      <c r="W257" s="304">
        <f t="shared" ca="1" si="91"/>
        <v>100.47129430443613</v>
      </c>
      <c r="Y257" s="314" t="str">
        <f t="shared" ca="1" si="109"/>
        <v/>
      </c>
      <c r="Z257" s="315" t="str">
        <f t="shared" ca="1" si="110"/>
        <v/>
      </c>
      <c r="AA257" s="316" t="str">
        <f t="shared" ca="1" si="111"/>
        <v/>
      </c>
      <c r="AC257" s="310" t="e">
        <f t="shared" ca="1" si="112"/>
        <v>#N/A</v>
      </c>
      <c r="AD257" s="323" t="e">
        <f t="shared" ca="1" si="113"/>
        <v>#N/A</v>
      </c>
      <c r="AE257" s="324">
        <f t="shared" ca="1" si="92"/>
        <v>221.42378532639131</v>
      </c>
      <c r="AG257" s="306">
        <f t="shared" ca="1" si="114"/>
        <v>39.10394162776506</v>
      </c>
      <c r="AH257" s="304">
        <f t="shared" ca="1" si="115"/>
        <v>48.663870238199159</v>
      </c>
    </row>
    <row r="258" spans="1:34" x14ac:dyDescent="0.2">
      <c r="A258" s="347">
        <f t="shared" ca="1" si="93"/>
        <v>0.01</v>
      </c>
      <c r="B258" s="304">
        <f t="shared" ca="1" si="94"/>
        <v>2.5399999999999898</v>
      </c>
      <c r="D258" s="306">
        <f t="shared" ca="1" si="95"/>
        <v>10.860203759912318</v>
      </c>
      <c r="E258" s="307">
        <f t="shared" ca="1" si="96"/>
        <v>37.333895894164947</v>
      </c>
      <c r="F258" s="304">
        <f t="shared" ca="1" si="97"/>
        <v>38.881406974840296</v>
      </c>
      <c r="G258" s="306">
        <f t="shared" ca="1" si="98"/>
        <v>36.294278064740389</v>
      </c>
      <c r="H258" s="307">
        <f t="shared" ca="1" si="99"/>
        <v>157.45453017752169</v>
      </c>
      <c r="I258" s="304">
        <f t="shared" ca="1" si="100"/>
        <v>161.58342642011522</v>
      </c>
      <c r="J258" s="306">
        <f t="shared" ca="1" si="101"/>
        <v>47.863531565300626</v>
      </c>
      <c r="K258" s="307">
        <f t="shared" ca="1" si="102"/>
        <v>222.99646393337181</v>
      </c>
      <c r="L258" s="304">
        <f t="shared" ca="1" si="87"/>
        <v>228.07529585794714</v>
      </c>
      <c r="M258" s="306">
        <f t="shared" ca="1" si="103"/>
        <v>1.3442470277457494</v>
      </c>
      <c r="N258" s="304">
        <f t="shared" ca="1" si="104"/>
        <v>77.01968131283671</v>
      </c>
      <c r="P258" s="310">
        <f t="shared" ca="1" si="105"/>
        <v>7</v>
      </c>
      <c r="Q258" s="304">
        <f t="shared" ca="1" si="106"/>
        <v>505.85106382978927</v>
      </c>
      <c r="R258" s="306">
        <f t="shared" ca="1" si="107"/>
        <v>0.25386308046472317</v>
      </c>
      <c r="S258" s="307">
        <f t="shared" ca="1" si="108"/>
        <v>8.3793163846129417</v>
      </c>
      <c r="T258" s="304">
        <f t="shared" ca="1" si="88"/>
        <v>82.201093733052957</v>
      </c>
      <c r="U258" s="311">
        <f t="shared" ca="1" si="89"/>
        <v>0</v>
      </c>
      <c r="V258" s="306">
        <f t="shared" ca="1" si="90"/>
        <v>1.1979841550627215</v>
      </c>
      <c r="W258" s="304">
        <f t="shared" ca="1" si="91"/>
        <v>100.93991043830898</v>
      </c>
      <c r="Y258" s="314" t="str">
        <f t="shared" ca="1" si="109"/>
        <v/>
      </c>
      <c r="Z258" s="315" t="str">
        <f t="shared" ca="1" si="110"/>
        <v/>
      </c>
      <c r="AA258" s="316" t="str">
        <f t="shared" ca="1" si="111"/>
        <v/>
      </c>
      <c r="AC258" s="310" t="e">
        <f t="shared" ca="1" si="112"/>
        <v>#N/A</v>
      </c>
      <c r="AD258" s="323" t="e">
        <f t="shared" ca="1" si="113"/>
        <v>#N/A</v>
      </c>
      <c r="AE258" s="324">
        <f t="shared" ca="1" si="92"/>
        <v>222.99646393337181</v>
      </c>
      <c r="AG258" s="306">
        <f t="shared" ca="1" si="114"/>
        <v>38.818992726638299</v>
      </c>
      <c r="AH258" s="304">
        <f t="shared" ca="1" si="115"/>
        <v>48.378620751181778</v>
      </c>
    </row>
    <row r="259" spans="1:34" x14ac:dyDescent="0.2">
      <c r="A259" s="347">
        <f t="shared" ca="1" si="93"/>
        <v>0.01</v>
      </c>
      <c r="B259" s="304">
        <f t="shared" ca="1" si="94"/>
        <v>2.5499999999999896</v>
      </c>
      <c r="D259" s="306">
        <f t="shared" ca="1" si="95"/>
        <v>10.802573847218909</v>
      </c>
      <c r="E259" s="307">
        <f t="shared" ca="1" si="96"/>
        <v>37.054527427375966</v>
      </c>
      <c r="F259" s="304">
        <f t="shared" ca="1" si="97"/>
        <v>38.597067305570974</v>
      </c>
      <c r="G259" s="306">
        <f t="shared" ca="1" si="98"/>
        <v>36.402303803212575</v>
      </c>
      <c r="H259" s="307">
        <f t="shared" ca="1" si="99"/>
        <v>157.82507545179544</v>
      </c>
      <c r="I259" s="304">
        <f t="shared" ca="1" si="100"/>
        <v>161.9687690993122</v>
      </c>
      <c r="J259" s="306">
        <f t="shared" ca="1" si="101"/>
        <v>48.227014474640391</v>
      </c>
      <c r="K259" s="307">
        <f t="shared" ca="1" si="102"/>
        <v>224.57286196151841</v>
      </c>
      <c r="L259" s="304">
        <f t="shared" ca="1" si="87"/>
        <v>229.69287158012625</v>
      </c>
      <c r="M259" s="306">
        <f t="shared" ca="1" si="103"/>
        <v>1.3441109838449616</v>
      </c>
      <c r="N259" s="304">
        <f t="shared" ca="1" si="104"/>
        <v>77.011886571493079</v>
      </c>
      <c r="P259" s="310">
        <f t="shared" ca="1" si="105"/>
        <v>7</v>
      </c>
      <c r="Q259" s="304">
        <f t="shared" ca="1" si="106"/>
        <v>503.80851063829999</v>
      </c>
      <c r="R259" s="306">
        <f t="shared" ca="1" si="107"/>
        <v>0.25283801818398238</v>
      </c>
      <c r="S259" s="307">
        <f t="shared" ca="1" si="108"/>
        <v>8.3767880044311021</v>
      </c>
      <c r="T259" s="304">
        <f t="shared" ca="1" si="88"/>
        <v>82.176290323469118</v>
      </c>
      <c r="U259" s="311">
        <f t="shared" ca="1" si="89"/>
        <v>0</v>
      </c>
      <c r="V259" s="306">
        <f t="shared" ca="1" si="90"/>
        <v>1.1977952963179488</v>
      </c>
      <c r="W259" s="304">
        <f t="shared" ca="1" si="91"/>
        <v>101.40593678522754</v>
      </c>
      <c r="Y259" s="314" t="str">
        <f t="shared" ca="1" si="109"/>
        <v/>
      </c>
      <c r="Z259" s="315" t="str">
        <f t="shared" ca="1" si="110"/>
        <v/>
      </c>
      <c r="AA259" s="316" t="str">
        <f t="shared" ca="1" si="111"/>
        <v/>
      </c>
      <c r="AC259" s="310" t="e">
        <f t="shared" ca="1" si="112"/>
        <v>#N/A</v>
      </c>
      <c r="AD259" s="323" t="e">
        <f t="shared" ca="1" si="113"/>
        <v>#N/A</v>
      </c>
      <c r="AE259" s="324">
        <f t="shared" ca="1" si="92"/>
        <v>224.57286196151841</v>
      </c>
      <c r="AG259" s="306">
        <f t="shared" ca="1" si="114"/>
        <v>38.534118034263372</v>
      </c>
      <c r="AH259" s="304">
        <f t="shared" ca="1" si="115"/>
        <v>48.09344583948932</v>
      </c>
    </row>
    <row r="260" spans="1:34" x14ac:dyDescent="0.2">
      <c r="A260" s="347">
        <f t="shared" ca="1" si="93"/>
        <v>0.01</v>
      </c>
      <c r="B260" s="304">
        <f t="shared" ca="1" si="94"/>
        <v>2.5599999999999894</v>
      </c>
      <c r="D260" s="306">
        <f t="shared" ca="1" si="95"/>
        <v>10.744874281012219</v>
      </c>
      <c r="E260" s="307">
        <f t="shared" ca="1" si="96"/>
        <v>36.775254693994142</v>
      </c>
      <c r="F260" s="304">
        <f t="shared" ca="1" si="97"/>
        <v>38.312813537025654</v>
      </c>
      <c r="G260" s="306">
        <f t="shared" ca="1" si="98"/>
        <v>36.509752546022696</v>
      </c>
      <c r="H260" s="307">
        <f t="shared" ca="1" si="99"/>
        <v>158.1928279987354</v>
      </c>
      <c r="I260" s="304">
        <f t="shared" ca="1" si="100"/>
        <v>162.3512638115555</v>
      </c>
      <c r="J260" s="306">
        <f t="shared" ca="1" si="101"/>
        <v>48.591574756386571</v>
      </c>
      <c r="K260" s="307">
        <f t="shared" ca="1" si="102"/>
        <v>226.15295147877106</v>
      </c>
      <c r="L260" s="304">
        <f t="shared" ref="L260:L323" ca="1" si="116">SQRT(pos_x^2+pos_z^2)</f>
        <v>231.31428533461758</v>
      </c>
      <c r="M260" s="306">
        <f t="shared" ca="1" si="103"/>
        <v>1.3439751803574203</v>
      </c>
      <c r="N260" s="304">
        <f t="shared" ca="1" si="104"/>
        <v>77.004105604813802</v>
      </c>
      <c r="P260" s="310">
        <f t="shared" ca="1" si="105"/>
        <v>7</v>
      </c>
      <c r="Q260" s="304">
        <f t="shared" ca="1" si="106"/>
        <v>501.76595744681066</v>
      </c>
      <c r="R260" s="306">
        <f t="shared" ca="1" si="107"/>
        <v>0.2518129559032416</v>
      </c>
      <c r="S260" s="307">
        <f t="shared" ca="1" si="108"/>
        <v>8.3742698748720699</v>
      </c>
      <c r="T260" s="304">
        <f t="shared" ref="T260:T323" ca="1" si="117">m*g</f>
        <v>82.151587472495009</v>
      </c>
      <c r="U260" s="311">
        <f t="shared" ref="U260:U323" ca="1" si="118">IF(pos_xz&lt;L_rampe,Poids*COS(Beta),0)</f>
        <v>0</v>
      </c>
      <c r="V260" s="306">
        <f t="shared" ref="V260:V323" ca="1" si="119">Rho_moyen*(20000-Alt_rampe-pos_z)/(20000+Alt_rampe+pos_z)</f>
        <v>1.1976060248603786</v>
      </c>
      <c r="W260" s="304">
        <f t="shared" ref="W260:W323" ca="1" si="120">1/2*Rho*Sref*Cx*vit_xz^2</f>
        <v>101.86934980609415</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226.15295147877106</v>
      </c>
      <c r="AG260" s="306">
        <f t="shared" ca="1" si="114"/>
        <v>38.249321515462825</v>
      </c>
      <c r="AH260" s="304">
        <f t="shared" ca="1" si="115"/>
        <v>47.808349461355192</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10.687106341114216</v>
      </c>
      <c r="E261" s="307">
        <f t="shared" ref="E261:E324" ca="1" si="125">IF(AND(L260&lt;L_rampe,Poussee&lt;Poids*SIN(M260)),0,(-W260+Poussee)/m*SIN(M260)+U260/m*COS(M260)-Poids/m)</f>
        <v>36.496081452974643</v>
      </c>
      <c r="F261" s="304">
        <f t="shared" ref="F261:F324" ca="1" si="126">SQRT(acc_x^2+acc_z^2)</f>
        <v>38.028649770514377</v>
      </c>
      <c r="G261" s="306">
        <f t="shared" ref="G261:G324" ca="1" si="127">G260+acc_x*pas</f>
        <v>36.616623609433837</v>
      </c>
      <c r="H261" s="307">
        <f t="shared" ref="H261:H324" ca="1" si="128">H260+acc_z*pas</f>
        <v>158.55778881326515</v>
      </c>
      <c r="I261" s="304">
        <f t="shared" ref="I261:I324" ca="1" si="129">SQRT(vit_x^2+vit_z^2)</f>
        <v>162.73091137797681</v>
      </c>
      <c r="J261" s="306">
        <f t="shared" ref="J261:J324" ca="1" si="130">J260+0.5*(vit_x+G260)*pas*(K260&gt;=0)</f>
        <v>48.95720663716385</v>
      </c>
      <c r="K261" s="307">
        <f t="shared" ref="K261:K324" ca="1" si="131">K260+0.5*(vit_z+H260)*pas</f>
        <v>227.73670456283105</v>
      </c>
      <c r="L261" s="304">
        <f t="shared" ca="1" si="116"/>
        <v>232.93950864302121</v>
      </c>
      <c r="M261" s="306">
        <f t="shared" ref="M261:M324" ca="1" si="132">IF(AND(L260&gt;L_rampe,G261&gt;0),ATAN2(G261,H261),$M$4)</f>
        <v>1.3438396139248641</v>
      </c>
      <c r="N261" s="304">
        <f t="shared" ref="N261:N324" ca="1" si="133">DEGREES(Beta)</f>
        <v>76.996338220384686</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8.3717619959358451</v>
      </c>
      <c r="T261" s="304">
        <f t="shared" ca="1" si="117"/>
        <v>82.126985180130646</v>
      </c>
      <c r="U261" s="311">
        <f t="shared" ca="1" si="118"/>
        <v>0</v>
      </c>
      <c r="V261" s="306">
        <f t="shared" ca="1" si="119"/>
        <v>1.1974163442342478</v>
      </c>
      <c r="W261" s="304">
        <f t="shared" ca="1" si="120"/>
        <v>102.33012623457097</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227.73670456283105</v>
      </c>
      <c r="AG261" s="306">
        <f t="shared" ref="AG261:AG324" ca="1" si="143">IF(AND(L260&lt;L_rampe,Poussee&lt;Poids*SIN(M260)),0,(-W260+Poussee)/m-Poids*SIN(M260)/m)</f>
        <v>37.964607106598109</v>
      </c>
      <c r="AH261" s="304">
        <f t="shared" ref="AH261:AH324" ca="1" si="144">IF(AND(L260&lt;L_rampe,Poussee&lt;Poids*SIN(M260)), g*SIN(M260), (-W260+Poussee)/m)</f>
        <v>47.523335546611264</v>
      </c>
    </row>
    <row r="262" spans="1:34" x14ac:dyDescent="0.2">
      <c r="A262" s="347">
        <f t="shared" ca="1" si="122"/>
        <v>0.01</v>
      </c>
      <c r="B262" s="304">
        <f t="shared" ca="1" si="123"/>
        <v>2.579999999999989</v>
      </c>
      <c r="D262" s="306">
        <f t="shared" ca="1" si="124"/>
        <v>10.629271297468611</v>
      </c>
      <c r="E262" s="307">
        <f t="shared" ca="1" si="125"/>
        <v>36.217011436104052</v>
      </c>
      <c r="F262" s="304">
        <f t="shared" ca="1" si="126"/>
        <v>37.74458008347797</v>
      </c>
      <c r="G262" s="306">
        <f t="shared" ca="1" si="127"/>
        <v>36.722916322408523</v>
      </c>
      <c r="H262" s="307">
        <f t="shared" ca="1" si="128"/>
        <v>158.9199589276262</v>
      </c>
      <c r="I262" s="304">
        <f t="shared" ca="1" si="129"/>
        <v>163.10771265878574</v>
      </c>
      <c r="J262" s="306">
        <f t="shared" ca="1" si="130"/>
        <v>49.323904336823063</v>
      </c>
      <c r="K262" s="307">
        <f t="shared" ca="1" si="131"/>
        <v>229.3240933015355</v>
      </c>
      <c r="L262" s="304">
        <f t="shared" ca="1" si="116"/>
        <v>234.56851303531647</v>
      </c>
      <c r="M262" s="306">
        <f t="shared" ca="1" si="132"/>
        <v>1.3437042812236293</v>
      </c>
      <c r="N262" s="304">
        <f t="shared" ca="1" si="133"/>
        <v>76.988584227773828</v>
      </c>
      <c r="P262" s="310">
        <f t="shared" ca="1" si="134"/>
        <v>7</v>
      </c>
      <c r="Q262" s="304">
        <f t="shared" ca="1" si="135"/>
        <v>497.68085106383205</v>
      </c>
      <c r="R262" s="306">
        <f t="shared" ca="1" si="136"/>
        <v>0.24976283134175997</v>
      </c>
      <c r="S262" s="307">
        <f t="shared" ca="1" si="137"/>
        <v>8.3692643676224279</v>
      </c>
      <c r="T262" s="304">
        <f t="shared" ca="1" si="117"/>
        <v>82.102483446376027</v>
      </c>
      <c r="U262" s="311">
        <f t="shared" ca="1" si="118"/>
        <v>0</v>
      </c>
      <c r="V262" s="306">
        <f t="shared" ca="1" si="119"/>
        <v>1.1972262579808681</v>
      </c>
      <c r="W262" s="304">
        <f t="shared" ca="1" si="120"/>
        <v>102.78824307692669</v>
      </c>
      <c r="Y262" s="314" t="str">
        <f t="shared" ca="1" si="138"/>
        <v/>
      </c>
      <c r="Z262" s="315" t="str">
        <f t="shared" ca="1" si="139"/>
        <v/>
      </c>
      <c r="AA262" s="316" t="str">
        <f t="shared" ca="1" si="140"/>
        <v/>
      </c>
      <c r="AC262" s="310" t="e">
        <f t="shared" ca="1" si="141"/>
        <v>#N/A</v>
      </c>
      <c r="AD262" s="323" t="e">
        <f t="shared" ca="1" si="142"/>
        <v>#N/A</v>
      </c>
      <c r="AE262" s="324">
        <f t="shared" ca="1" si="121"/>
        <v>229.3240933015355</v>
      </c>
      <c r="AG262" s="306">
        <f t="shared" ca="1" si="143"/>
        <v>37.679978715495572</v>
      </c>
      <c r="AH262" s="304">
        <f t="shared" ca="1" si="144"/>
        <v>47.238407996612708</v>
      </c>
    </row>
    <row r="263" spans="1:34" x14ac:dyDescent="0.2">
      <c r="A263" s="347">
        <f t="shared" ca="1" si="122"/>
        <v>0.01</v>
      </c>
      <c r="B263" s="304">
        <f t="shared" ca="1" si="123"/>
        <v>2.5899999999999888</v>
      </c>
      <c r="D263" s="306">
        <f t="shared" ca="1" si="124"/>
        <v>10.571370410178085</v>
      </c>
      <c r="E263" s="307">
        <f t="shared" ca="1" si="125"/>
        <v>35.93804834792158</v>
      </c>
      <c r="F263" s="304">
        <f t="shared" ca="1" si="126"/>
        <v>37.460608529583951</v>
      </c>
      <c r="G263" s="306">
        <f t="shared" ca="1" si="127"/>
        <v>36.828630026510304</v>
      </c>
      <c r="H263" s="307">
        <f t="shared" ca="1" si="128"/>
        <v>159.27933941110541</v>
      </c>
      <c r="I263" s="304">
        <f t="shared" ca="1" si="129"/>
        <v>163.48166855298393</v>
      </c>
      <c r="J263" s="306">
        <f t="shared" ca="1" si="130"/>
        <v>49.691662068567659</v>
      </c>
      <c r="K263" s="307">
        <f t="shared" ca="1" si="131"/>
        <v>230.91508979322916</v>
      </c>
      <c r="L263" s="304">
        <f t="shared" ca="1" si="116"/>
        <v>236.20127005025145</v>
      </c>
      <c r="M263" s="306">
        <f t="shared" ca="1" si="132"/>
        <v>1.3435691789640305</v>
      </c>
      <c r="N263" s="304">
        <f t="shared" ca="1" si="133"/>
        <v>76.980843438496137</v>
      </c>
      <c r="P263" s="310">
        <f t="shared" ca="1" si="134"/>
        <v>7</v>
      </c>
      <c r="Q263" s="304">
        <f t="shared" ca="1" si="135"/>
        <v>495.63829787234272</v>
      </c>
      <c r="R263" s="306">
        <f t="shared" ca="1" si="136"/>
        <v>0.24873776906101916</v>
      </c>
      <c r="S263" s="307">
        <f t="shared" ca="1" si="137"/>
        <v>8.3667769899318181</v>
      </c>
      <c r="T263" s="304">
        <f t="shared" ca="1" si="117"/>
        <v>82.078082271231139</v>
      </c>
      <c r="U263" s="311">
        <f t="shared" ca="1" si="118"/>
        <v>0</v>
      </c>
      <c r="V263" s="306">
        <f t="shared" ca="1" si="119"/>
        <v>1.1970357696385747</v>
      </c>
      <c r="W263" s="304">
        <f t="shared" ca="1" si="120"/>
        <v>103.24367761186232</v>
      </c>
      <c r="Y263" s="314" t="str">
        <f t="shared" ca="1" si="138"/>
        <v/>
      </c>
      <c r="Z263" s="315" t="str">
        <f t="shared" ca="1" si="139"/>
        <v/>
      </c>
      <c r="AA263" s="316" t="str">
        <f t="shared" ca="1" si="140"/>
        <v/>
      </c>
      <c r="AC263" s="310" t="e">
        <f t="shared" ca="1" si="141"/>
        <v>#N/A</v>
      </c>
      <c r="AD263" s="323" t="e">
        <f t="shared" ca="1" si="142"/>
        <v>#N/A</v>
      </c>
      <c r="AE263" s="324">
        <f t="shared" ca="1" si="121"/>
        <v>230.91508979322916</v>
      </c>
      <c r="AG263" s="306">
        <f t="shared" ca="1" si="143"/>
        <v>37.395440221375395</v>
      </c>
      <c r="AH263" s="304">
        <f t="shared" ca="1" si="144"/>
        <v>46.953570684165854</v>
      </c>
    </row>
    <row r="264" spans="1:34" x14ac:dyDescent="0.2">
      <c r="A264" s="347">
        <f t="shared" ca="1" si="122"/>
        <v>0.01</v>
      </c>
      <c r="B264" s="304">
        <f t="shared" ca="1" si="123"/>
        <v>2.5999999999999885</v>
      </c>
      <c r="D264" s="306">
        <f t="shared" ca="1" si="124"/>
        <v>10.513404929540739</v>
      </c>
      <c r="E264" s="307">
        <f t="shared" ca="1" si="125"/>
        <v>35.659195865643277</v>
      </c>
      <c r="F264" s="304">
        <f t="shared" ca="1" si="126"/>
        <v>37.176739138832524</v>
      </c>
      <c r="G264" s="306">
        <f t="shared" ca="1" si="127"/>
        <v>36.933764075805712</v>
      </c>
      <c r="H264" s="307">
        <f t="shared" ca="1" si="128"/>
        <v>159.63593136976183</v>
      </c>
      <c r="I264" s="304">
        <f t="shared" ca="1" si="129"/>
        <v>163.85277999807812</v>
      </c>
      <c r="J264" s="306">
        <f t="shared" ca="1" si="130"/>
        <v>50.060474039079239</v>
      </c>
      <c r="K264" s="307">
        <f t="shared" ca="1" si="131"/>
        <v>232.50966614713349</v>
      </c>
      <c r="L264" s="304">
        <f t="shared" ca="1" si="116"/>
        <v>237.8377512357296</v>
      </c>
      <c r="M264" s="306">
        <f t="shared" ca="1" si="132"/>
        <v>1.3434343038897523</v>
      </c>
      <c r="N264" s="304">
        <f t="shared" ca="1" si="133"/>
        <v>76.973115665978483</v>
      </c>
      <c r="P264" s="310">
        <f t="shared" ca="1" si="134"/>
        <v>7</v>
      </c>
      <c r="Q264" s="304">
        <f t="shared" ca="1" si="135"/>
        <v>493.59574468085339</v>
      </c>
      <c r="R264" s="306">
        <f t="shared" ca="1" si="136"/>
        <v>0.24771270678027832</v>
      </c>
      <c r="S264" s="307">
        <f t="shared" ca="1" si="137"/>
        <v>8.3642998628640157</v>
      </c>
      <c r="T264" s="304">
        <f t="shared" ca="1" si="117"/>
        <v>82.053781654695996</v>
      </c>
      <c r="U264" s="311">
        <f t="shared" ca="1" si="118"/>
        <v>0</v>
      </c>
      <c r="V264" s="306">
        <f t="shared" ca="1" si="119"/>
        <v>1.1968448827426681</v>
      </c>
      <c r="W264" s="304">
        <f t="shared" ca="1" si="120"/>
        <v>103.69640739031456</v>
      </c>
      <c r="Y264" s="314" t="str">
        <f t="shared" ca="1" si="138"/>
        <v/>
      </c>
      <c r="Z264" s="315" t="str">
        <f t="shared" ca="1" si="139"/>
        <v/>
      </c>
      <c r="AA264" s="316" t="str">
        <f t="shared" ca="1" si="140"/>
        <v/>
      </c>
      <c r="AC264" s="310" t="e">
        <f t="shared" ca="1" si="141"/>
        <v>#N/A</v>
      </c>
      <c r="AD264" s="323" t="e">
        <f t="shared" ca="1" si="142"/>
        <v>#N/A</v>
      </c>
      <c r="AE264" s="324">
        <f t="shared" ca="1" si="121"/>
        <v>232.50966614713349</v>
      </c>
      <c r="AG264" s="306">
        <f t="shared" ca="1" si="143"/>
        <v>37.110995474783408</v>
      </c>
      <c r="AH264" s="304">
        <f t="shared" ca="1" si="144"/>
        <v>46.668827453458945</v>
      </c>
    </row>
    <row r="265" spans="1:34" x14ac:dyDescent="0.2">
      <c r="A265" s="347">
        <f t="shared" ca="1" si="122"/>
        <v>0.01</v>
      </c>
      <c r="B265" s="304">
        <f t="shared" ca="1" si="123"/>
        <v>2.6099999999999883</v>
      </c>
      <c r="D265" s="306">
        <f t="shared" ca="1" si="124"/>
        <v>10.455376096085947</v>
      </c>
      <c r="E265" s="307">
        <f t="shared" ca="1" si="125"/>
        <v>35.380457639089542</v>
      </c>
      <c r="F265" s="304">
        <f t="shared" ca="1" si="126"/>
        <v>36.892975917673205</v>
      </c>
      <c r="G265" s="306">
        <f t="shared" ca="1" si="127"/>
        <v>37.038317836766574</v>
      </c>
      <c r="H265" s="307">
        <f t="shared" ca="1" si="128"/>
        <v>159.98973594615273</v>
      </c>
      <c r="I265" s="304">
        <f t="shared" ca="1" si="129"/>
        <v>164.22104796979289</v>
      </c>
      <c r="J265" s="306">
        <f t="shared" ca="1" si="130"/>
        <v>50.4303344486421</v>
      </c>
      <c r="K265" s="307">
        <f t="shared" ca="1" si="131"/>
        <v>234.10779448371306</v>
      </c>
      <c r="L265" s="304">
        <f t="shared" ca="1" si="116"/>
        <v>239.47792814919359</v>
      </c>
      <c r="M265" s="306">
        <f t="shared" ca="1" si="132"/>
        <v>1.3432996527772545</v>
      </c>
      <c r="N265" s="304">
        <f t="shared" ca="1" si="133"/>
        <v>76.965400725525612</v>
      </c>
      <c r="P265" s="310">
        <f t="shared" ca="1" si="134"/>
        <v>7</v>
      </c>
      <c r="Q265" s="304">
        <f t="shared" ca="1" si="135"/>
        <v>491.55319148936405</v>
      </c>
      <c r="R265" s="306">
        <f t="shared" ca="1" si="136"/>
        <v>0.24668764449953751</v>
      </c>
      <c r="S265" s="307">
        <f t="shared" ca="1" si="137"/>
        <v>8.3618329864190208</v>
      </c>
      <c r="T265" s="304">
        <f t="shared" ca="1" si="117"/>
        <v>82.029581596770598</v>
      </c>
      <c r="U265" s="311">
        <f t="shared" ca="1" si="118"/>
        <v>0</v>
      </c>
      <c r="V265" s="306">
        <f t="shared" ca="1" si="119"/>
        <v>1.1966536008253619</v>
      </c>
      <c r="W265" s="304">
        <f t="shared" ca="1" si="120"/>
        <v>104.14641023523913</v>
      </c>
      <c r="Y265" s="314" t="str">
        <f t="shared" ca="1" si="138"/>
        <v/>
      </c>
      <c r="Z265" s="315" t="str">
        <f t="shared" ca="1" si="139"/>
        <v/>
      </c>
      <c r="AA265" s="316" t="str">
        <f t="shared" ca="1" si="140"/>
        <v/>
      </c>
      <c r="AC265" s="310" t="e">
        <f t="shared" ca="1" si="141"/>
        <v>#N/A</v>
      </c>
      <c r="AD265" s="323" t="e">
        <f t="shared" ca="1" si="142"/>
        <v>#N/A</v>
      </c>
      <c r="AE265" s="324">
        <f t="shared" ca="1" si="121"/>
        <v>234.10779448371306</v>
      </c>
      <c r="AG265" s="306">
        <f t="shared" ca="1" si="143"/>
        <v>36.826648297525971</v>
      </c>
      <c r="AH265" s="304">
        <f t="shared" ca="1" si="144"/>
        <v>46.384182119995948</v>
      </c>
    </row>
    <row r="266" spans="1:34" x14ac:dyDescent="0.2">
      <c r="A266" s="347">
        <f t="shared" ca="1" si="122"/>
        <v>0.01</v>
      </c>
      <c r="B266" s="304">
        <f t="shared" ca="1" si="123"/>
        <v>2.6199999999999881</v>
      </c>
      <c r="D266" s="306">
        <f t="shared" ca="1" si="124"/>
        <v>10.397285140609455</v>
      </c>
      <c r="E266" s="307">
        <f t="shared" ca="1" si="125"/>
        <v>35.10183729061557</v>
      </c>
      <c r="F266" s="304">
        <f t="shared" ca="1" si="126"/>
        <v>36.609322849132134</v>
      </c>
      <c r="G266" s="306">
        <f t="shared" ca="1" si="127"/>
        <v>37.142290688172665</v>
      </c>
      <c r="H266" s="307">
        <f t="shared" ca="1" si="128"/>
        <v>160.3407543190589</v>
      </c>
      <c r="I266" s="304">
        <f t="shared" ca="1" si="129"/>
        <v>164.58647348178258</v>
      </c>
      <c r="J266" s="306">
        <f t="shared" ca="1" si="130"/>
        <v>50.801237491266797</v>
      </c>
      <c r="K266" s="307">
        <f t="shared" ca="1" si="131"/>
        <v>235.70944693503913</v>
      </c>
      <c r="L266" s="304">
        <f t="shared" ca="1" si="116"/>
        <v>241.1217723580061</v>
      </c>
      <c r="M266" s="306">
        <f t="shared" ca="1" si="132"/>
        <v>1.3431652224351882</v>
      </c>
      <c r="N266" s="304">
        <f t="shared" ca="1" si="133"/>
        <v>76.957698434286712</v>
      </c>
      <c r="P266" s="310">
        <f t="shared" ca="1" si="134"/>
        <v>7</v>
      </c>
      <c r="Q266" s="304">
        <f t="shared" ca="1" si="135"/>
        <v>489.51063829787478</v>
      </c>
      <c r="R266" s="306">
        <f t="shared" ca="1" si="136"/>
        <v>0.24566258221879672</v>
      </c>
      <c r="S266" s="307">
        <f t="shared" ca="1" si="137"/>
        <v>8.3593763605968334</v>
      </c>
      <c r="T266" s="304">
        <f t="shared" ca="1" si="117"/>
        <v>82.005482097454944</v>
      </c>
      <c r="U266" s="311">
        <f t="shared" ca="1" si="118"/>
        <v>0</v>
      </c>
      <c r="V266" s="306">
        <f t="shared" ca="1" si="119"/>
        <v>1.1964619274157295</v>
      </c>
      <c r="W266" s="304">
        <f t="shared" ca="1" si="120"/>
        <v>104.59366424137262</v>
      </c>
      <c r="Y266" s="314" t="str">
        <f t="shared" ca="1" si="138"/>
        <v/>
      </c>
      <c r="Z266" s="315" t="str">
        <f t="shared" ca="1" si="139"/>
        <v/>
      </c>
      <c r="AA266" s="316" t="str">
        <f t="shared" ca="1" si="140"/>
        <v/>
      </c>
      <c r="AC266" s="310" t="e">
        <f t="shared" ca="1" si="141"/>
        <v>#N/A</v>
      </c>
      <c r="AD266" s="323" t="e">
        <f t="shared" ca="1" si="142"/>
        <v>#N/A</v>
      </c>
      <c r="AE266" s="324">
        <f t="shared" ca="1" si="121"/>
        <v>235.70944693503913</v>
      </c>
      <c r="AG266" s="306">
        <f t="shared" ca="1" si="143"/>
        <v>36.542402482607621</v>
      </c>
      <c r="AH266" s="304">
        <f t="shared" ca="1" si="144"/>
        <v>46.099638470533208</v>
      </c>
    </row>
    <row r="267" spans="1:34" x14ac:dyDescent="0.2">
      <c r="A267" s="347">
        <f t="shared" ca="1" si="122"/>
        <v>0.01</v>
      </c>
      <c r="B267" s="304">
        <f t="shared" ca="1" si="123"/>
        <v>2.6299999999999879</v>
      </c>
      <c r="D267" s="306">
        <f t="shared" ca="1" si="124"/>
        <v>10.339133284207886</v>
      </c>
      <c r="E267" s="307">
        <f t="shared" ca="1" si="125"/>
        <v>34.823338415044887</v>
      </c>
      <c r="F267" s="304">
        <f t="shared" ca="1" si="126"/>
        <v>36.325783892950696</v>
      </c>
      <c r="G267" s="306">
        <f t="shared" ca="1" si="127"/>
        <v>37.245682021014744</v>
      </c>
      <c r="H267" s="307">
        <f t="shared" ca="1" si="128"/>
        <v>160.68898770320936</v>
      </c>
      <c r="I267" s="304">
        <f t="shared" ca="1" si="129"/>
        <v>164.94905758534273</v>
      </c>
      <c r="J267" s="306">
        <f t="shared" ca="1" si="130"/>
        <v>51.173177354812736</v>
      </c>
      <c r="K267" s="307">
        <f t="shared" ca="1" si="131"/>
        <v>237.31459564515046</v>
      </c>
      <c r="L267" s="304">
        <f t="shared" ca="1" si="116"/>
        <v>242.76925543982784</v>
      </c>
      <c r="M267" s="306">
        <f t="shared" ca="1" si="132"/>
        <v>1.3430310097038238</v>
      </c>
      <c r="N267" s="304">
        <f t="shared" ca="1" si="133"/>
        <v>76.950008611222614</v>
      </c>
      <c r="P267" s="310">
        <f t="shared" ca="1" si="134"/>
        <v>7</v>
      </c>
      <c r="Q267" s="304">
        <f t="shared" ca="1" si="135"/>
        <v>487.46808510638544</v>
      </c>
      <c r="R267" s="306">
        <f t="shared" ca="1" si="136"/>
        <v>0.24463751993805591</v>
      </c>
      <c r="S267" s="307">
        <f t="shared" ca="1" si="137"/>
        <v>8.3569299853974535</v>
      </c>
      <c r="T267" s="304">
        <f t="shared" ca="1" si="117"/>
        <v>81.981483156749022</v>
      </c>
      <c r="U267" s="311">
        <f t="shared" ca="1" si="118"/>
        <v>0</v>
      </c>
      <c r="V267" s="306">
        <f t="shared" ca="1" si="119"/>
        <v>1.1962698660396505</v>
      </c>
      <c r="W267" s="304">
        <f t="shared" ca="1" si="120"/>
        <v>105.03814777497396</v>
      </c>
      <c r="Y267" s="314" t="str">
        <f t="shared" ca="1" si="138"/>
        <v/>
      </c>
      <c r="Z267" s="315" t="str">
        <f t="shared" ca="1" si="139"/>
        <v/>
      </c>
      <c r="AA267" s="316" t="str">
        <f t="shared" ca="1" si="140"/>
        <v/>
      </c>
      <c r="AC267" s="310" t="e">
        <f t="shared" ca="1" si="141"/>
        <v>#N/A</v>
      </c>
      <c r="AD267" s="323" t="e">
        <f t="shared" ca="1" si="142"/>
        <v>#N/A</v>
      </c>
      <c r="AE267" s="324">
        <f t="shared" ca="1" si="121"/>
        <v>237.31459564515046</v>
      </c>
      <c r="AG267" s="306">
        <f t="shared" ca="1" si="143"/>
        <v>36.258261794171688</v>
      </c>
      <c r="AH267" s="304">
        <f t="shared" ca="1" si="144"/>
        <v>45.815200263019008</v>
      </c>
    </row>
    <row r="268" spans="1:34" x14ac:dyDescent="0.2">
      <c r="A268" s="347">
        <f t="shared" ca="1" si="122"/>
        <v>0.01</v>
      </c>
      <c r="B268" s="304">
        <f t="shared" ca="1" si="123"/>
        <v>2.6399999999999877</v>
      </c>
      <c r="D268" s="306">
        <f t="shared" ca="1" si="124"/>
        <v>10.280921738312642</v>
      </c>
      <c r="E268" s="307">
        <f t="shared" ca="1" si="125"/>
        <v>34.544964579606024</v>
      </c>
      <c r="F268" s="304">
        <f t="shared" ca="1" si="126"/>
        <v>36.042362985735885</v>
      </c>
      <c r="G268" s="306">
        <f t="shared" ca="1" si="127"/>
        <v>37.34849123839787</v>
      </c>
      <c r="H268" s="307">
        <f t="shared" ca="1" si="128"/>
        <v>161.03443734900543</v>
      </c>
      <c r="I268" s="304">
        <f t="shared" ca="1" si="129"/>
        <v>165.3088013691208</v>
      </c>
      <c r="J268" s="306">
        <f t="shared" ca="1" si="130"/>
        <v>51.546148221109803</v>
      </c>
      <c r="K268" s="307">
        <f t="shared" ca="1" si="131"/>
        <v>238.92321277041154</v>
      </c>
      <c r="L268" s="304">
        <f t="shared" ca="1" si="116"/>
        <v>244.42034898299275</v>
      </c>
      <c r="M268" s="306">
        <f t="shared" ca="1" si="132"/>
        <v>1.3428970114544891</v>
      </c>
      <c r="N268" s="304">
        <f t="shared" ca="1" si="133"/>
        <v>76.94233107707359</v>
      </c>
      <c r="P268" s="310">
        <f t="shared" ca="1" si="134"/>
        <v>7</v>
      </c>
      <c r="Q268" s="304">
        <f t="shared" ca="1" si="135"/>
        <v>485.42553191489611</v>
      </c>
      <c r="R268" s="306">
        <f t="shared" ca="1" si="136"/>
        <v>0.24361245765731507</v>
      </c>
      <c r="S268" s="307">
        <f t="shared" ca="1" si="137"/>
        <v>8.354493860820881</v>
      </c>
      <c r="T268" s="304">
        <f t="shared" ca="1" si="117"/>
        <v>81.957584774652844</v>
      </c>
      <c r="U268" s="311">
        <f t="shared" ca="1" si="118"/>
        <v>0</v>
      </c>
      <c r="V268" s="306">
        <f t="shared" ca="1" si="119"/>
        <v>1.1960774202197597</v>
      </c>
      <c r="W268" s="304">
        <f t="shared" ca="1" si="120"/>
        <v>105.47983947354547</v>
      </c>
      <c r="Y268" s="314" t="str">
        <f t="shared" ca="1" si="138"/>
        <v/>
      </c>
      <c r="Z268" s="315" t="str">
        <f t="shared" ca="1" si="139"/>
        <v/>
      </c>
      <c r="AA268" s="316" t="str">
        <f t="shared" ca="1" si="140"/>
        <v/>
      </c>
      <c r="AC268" s="310" t="e">
        <f t="shared" ca="1" si="141"/>
        <v>#N/A</v>
      </c>
      <c r="AD268" s="323" t="e">
        <f t="shared" ca="1" si="142"/>
        <v>#N/A</v>
      </c>
      <c r="AE268" s="324">
        <f t="shared" ca="1" si="121"/>
        <v>238.92321277041154</v>
      </c>
      <c r="AG268" s="306">
        <f t="shared" ca="1" si="143"/>
        <v>35.974229967443783</v>
      </c>
      <c r="AH268" s="304">
        <f t="shared" ca="1" si="144"/>
        <v>45.530871226536121</v>
      </c>
    </row>
    <row r="269" spans="1:34" x14ac:dyDescent="0.2">
      <c r="A269" s="347">
        <f t="shared" ca="1" si="122"/>
        <v>0.01</v>
      </c>
      <c r="B269" s="304">
        <f t="shared" ca="1" si="123"/>
        <v>2.6499999999999875</v>
      </c>
      <c r="D269" s="306">
        <f t="shared" ca="1" si="124"/>
        <v>10.222651704723251</v>
      </c>
      <c r="E269" s="307">
        <f t="shared" ca="1" si="125"/>
        <v>34.266719323872103</v>
      </c>
      <c r="F269" s="304">
        <f t="shared" ca="1" si="126"/>
        <v>35.759064041122649</v>
      </c>
      <c r="G269" s="306">
        <f t="shared" ca="1" si="127"/>
        <v>37.450717755445105</v>
      </c>
      <c r="H269" s="307">
        <f t="shared" ca="1" si="128"/>
        <v>161.37710454224415</v>
      </c>
      <c r="I269" s="304">
        <f t="shared" ca="1" si="129"/>
        <v>165.66570595882663</v>
      </c>
      <c r="J269" s="306">
        <f t="shared" ca="1" si="130"/>
        <v>51.920144266079021</v>
      </c>
      <c r="K269" s="307">
        <f t="shared" ca="1" si="131"/>
        <v>240.53527047986779</v>
      </c>
      <c r="L269" s="304">
        <f t="shared" ca="1" si="116"/>
        <v>246.07502458688003</v>
      </c>
      <c r="M269" s="306">
        <f t="shared" ca="1" si="132"/>
        <v>1.34276322458902</v>
      </c>
      <c r="N269" s="304">
        <f t="shared" ca="1" si="133"/>
        <v>76.934665654327929</v>
      </c>
      <c r="P269" s="310">
        <f t="shared" ca="1" si="134"/>
        <v>7</v>
      </c>
      <c r="Q269" s="304">
        <f t="shared" ca="1" si="135"/>
        <v>483.38297872340678</v>
      </c>
      <c r="R269" s="306">
        <f t="shared" ca="1" si="136"/>
        <v>0.24258739537657426</v>
      </c>
      <c r="S269" s="307">
        <f t="shared" ca="1" si="137"/>
        <v>8.3520679868671159</v>
      </c>
      <c r="T269" s="304">
        <f t="shared" ca="1" si="117"/>
        <v>81.933786951166411</v>
      </c>
      <c r="U269" s="311">
        <f t="shared" ca="1" si="118"/>
        <v>0</v>
      </c>
      <c r="V269" s="306">
        <f t="shared" ca="1" si="119"/>
        <v>1.1958845934753928</v>
      </c>
      <c r="W269" s="304">
        <f t="shared" ca="1" si="120"/>
        <v>105.91871824553357</v>
      </c>
      <c r="Y269" s="314" t="str">
        <f t="shared" ca="1" si="138"/>
        <v/>
      </c>
      <c r="Z269" s="315" t="str">
        <f t="shared" ca="1" si="139"/>
        <v/>
      </c>
      <c r="AA269" s="316" t="str">
        <f t="shared" ca="1" si="140"/>
        <v/>
      </c>
      <c r="AC269" s="310" t="e">
        <f t="shared" ca="1" si="141"/>
        <v>#N/A</v>
      </c>
      <c r="AD269" s="323" t="e">
        <f t="shared" ca="1" si="142"/>
        <v>#N/A</v>
      </c>
      <c r="AE269" s="324">
        <f t="shared" ca="1" si="121"/>
        <v>240.53527047986779</v>
      </c>
      <c r="AG269" s="306">
        <f t="shared" ca="1" si="143"/>
        <v>35.690310708678176</v>
      </c>
      <c r="AH269" s="304">
        <f t="shared" ca="1" si="144"/>
        <v>45.246655061247147</v>
      </c>
    </row>
    <row r="270" spans="1:34" x14ac:dyDescent="0.2">
      <c r="A270" s="347">
        <f t="shared" ca="1" si="122"/>
        <v>0.01</v>
      </c>
      <c r="B270" s="304">
        <f t="shared" ca="1" si="123"/>
        <v>2.6599999999999873</v>
      </c>
      <c r="D270" s="306">
        <f t="shared" ca="1" si="124"/>
        <v>10.164324375640099</v>
      </c>
      <c r="E270" s="307">
        <f t="shared" ca="1" si="125"/>
        <v>33.988606159703437</v>
      </c>
      <c r="F270" s="304">
        <f t="shared" ca="1" si="126"/>
        <v>35.475890949948841</v>
      </c>
      <c r="G270" s="306">
        <f t="shared" ca="1" si="127"/>
        <v>37.552360999201504</v>
      </c>
      <c r="H270" s="307">
        <f t="shared" ca="1" si="128"/>
        <v>161.7169906038412</v>
      </c>
      <c r="I270" s="304">
        <f t="shared" ca="1" si="129"/>
        <v>166.01977251694211</v>
      </c>
      <c r="J270" s="306">
        <f t="shared" ca="1" si="130"/>
        <v>52.295159659852253</v>
      </c>
      <c r="K270" s="307">
        <f t="shared" ca="1" si="131"/>
        <v>242.15074095559822</v>
      </c>
      <c r="L270" s="304">
        <f t="shared" ca="1" si="116"/>
        <v>247.73325386228365</v>
      </c>
      <c r="M270" s="306">
        <f t="shared" ca="1" si="132"/>
        <v>1.3426296460392197</v>
      </c>
      <c r="N270" s="304">
        <f t="shared" ca="1" si="133"/>
        <v>76.927012167190895</v>
      </c>
      <c r="P270" s="310">
        <f t="shared" ca="1" si="134"/>
        <v>7</v>
      </c>
      <c r="Q270" s="304">
        <f t="shared" ca="1" si="135"/>
        <v>481.3404255319175</v>
      </c>
      <c r="R270" s="306">
        <f t="shared" ca="1" si="136"/>
        <v>0.24156233309583347</v>
      </c>
      <c r="S270" s="307">
        <f t="shared" ca="1" si="137"/>
        <v>8.3496523635361584</v>
      </c>
      <c r="T270" s="304">
        <f t="shared" ca="1" si="117"/>
        <v>81.910089686289723</v>
      </c>
      <c r="U270" s="311">
        <f t="shared" ca="1" si="118"/>
        <v>0</v>
      </c>
      <c r="V270" s="306">
        <f t="shared" ca="1" si="119"/>
        <v>1.1956913893225354</v>
      </c>
      <c r="W270" s="304">
        <f t="shared" ca="1" si="120"/>
        <v>106.35476327000953</v>
      </c>
      <c r="Y270" s="314" t="str">
        <f t="shared" ca="1" si="138"/>
        <v/>
      </c>
      <c r="Z270" s="315" t="str">
        <f t="shared" ca="1" si="139"/>
        <v/>
      </c>
      <c r="AA270" s="316" t="str">
        <f t="shared" ca="1" si="140"/>
        <v/>
      </c>
      <c r="AC270" s="310" t="e">
        <f t="shared" ca="1" si="141"/>
        <v>#N/A</v>
      </c>
      <c r="AD270" s="323" t="e">
        <f t="shared" ca="1" si="142"/>
        <v>#N/A</v>
      </c>
      <c r="AE270" s="324">
        <f t="shared" ca="1" si="121"/>
        <v>242.15074095559822</v>
      </c>
      <c r="AG270" s="306">
        <f t="shared" ca="1" si="143"/>
        <v>35.40650769510691</v>
      </c>
      <c r="AH270" s="304">
        <f t="shared" ca="1" si="144"/>
        <v>44.962555438342733</v>
      </c>
    </row>
    <row r="271" spans="1:34" x14ac:dyDescent="0.2">
      <c r="A271" s="347">
        <f t="shared" ca="1" si="122"/>
        <v>0.01</v>
      </c>
      <c r="B271" s="304">
        <f t="shared" ca="1" si="123"/>
        <v>2.6699999999999871</v>
      </c>
      <c r="D271" s="306">
        <f t="shared" ca="1" si="124"/>
        <v>10.105940933696713</v>
      </c>
      <c r="E271" s="307">
        <f t="shared" ca="1" si="125"/>
        <v>33.710628571193084</v>
      </c>
      <c r="F271" s="304">
        <f t="shared" ca="1" si="126"/>
        <v>35.192847580443193</v>
      </c>
      <c r="G271" s="306">
        <f t="shared" ca="1" si="127"/>
        <v>37.653420408538473</v>
      </c>
      <c r="H271" s="307">
        <f t="shared" ca="1" si="128"/>
        <v>162.05409688955314</v>
      </c>
      <c r="I271" s="304">
        <f t="shared" ca="1" si="129"/>
        <v>166.37100224243051</v>
      </c>
      <c r="J271" s="306">
        <f t="shared" ca="1" si="130"/>
        <v>52.671188566890955</v>
      </c>
      <c r="K271" s="307">
        <f t="shared" ca="1" si="131"/>
        <v>243.7695963930652</v>
      </c>
      <c r="L271" s="304">
        <f t="shared" ca="1" si="116"/>
        <v>249.39500843177854</v>
      </c>
      <c r="M271" s="306">
        <f t="shared" ca="1" si="132"/>
        <v>1.3424962727663305</v>
      </c>
      <c r="N271" s="304">
        <f t="shared" ca="1" si="133"/>
        <v>76.919370441554506</v>
      </c>
      <c r="P271" s="310">
        <f t="shared" ca="1" si="134"/>
        <v>7</v>
      </c>
      <c r="Q271" s="304">
        <f t="shared" ca="1" si="135"/>
        <v>479.29787234042817</v>
      </c>
      <c r="R271" s="306">
        <f t="shared" ca="1" si="136"/>
        <v>0.24053727081509266</v>
      </c>
      <c r="S271" s="307">
        <f t="shared" ca="1" si="137"/>
        <v>8.3472469908280083</v>
      </c>
      <c r="T271" s="304">
        <f t="shared" ca="1" si="117"/>
        <v>81.886492980022766</v>
      </c>
      <c r="U271" s="311">
        <f t="shared" ca="1" si="118"/>
        <v>0</v>
      </c>
      <c r="V271" s="306">
        <f t="shared" ca="1" si="119"/>
        <v>1.1954978112737751</v>
      </c>
      <c r="W271" s="304">
        <f t="shared" ca="1" si="120"/>
        <v>106.78795399633087</v>
      </c>
      <c r="Y271" s="314" t="str">
        <f t="shared" ca="1" si="138"/>
        <v/>
      </c>
      <c r="Z271" s="315" t="str">
        <f t="shared" ca="1" si="139"/>
        <v/>
      </c>
      <c r="AA271" s="316" t="str">
        <f t="shared" ca="1" si="140"/>
        <v/>
      </c>
      <c r="AC271" s="310" t="e">
        <f t="shared" ca="1" si="141"/>
        <v>#N/A</v>
      </c>
      <c r="AD271" s="323" t="e">
        <f t="shared" ca="1" si="142"/>
        <v>#N/A</v>
      </c>
      <c r="AE271" s="324">
        <f t="shared" ca="1" si="121"/>
        <v>243.7695963930652</v>
      </c>
      <c r="AG271" s="306">
        <f t="shared" ca="1" si="143"/>
        <v>35.12282457489178</v>
      </c>
      <c r="AH271" s="304">
        <f t="shared" ca="1" si="144"/>
        <v>44.678575999992596</v>
      </c>
    </row>
    <row r="272" spans="1:34" x14ac:dyDescent="0.2">
      <c r="A272" s="347">
        <f t="shared" ca="1" si="122"/>
        <v>0.01</v>
      </c>
      <c r="B272" s="304">
        <f t="shared" ca="1" si="123"/>
        <v>2.6799999999999868</v>
      </c>
      <c r="D272" s="306">
        <f t="shared" ca="1" si="124"/>
        <v>10.047502551991499</v>
      </c>
      <c r="E272" s="307">
        <f t="shared" ca="1" si="125"/>
        <v>33.432790014615378</v>
      </c>
      <c r="F272" s="304">
        <f t="shared" ca="1" si="126"/>
        <v>34.909937778426951</v>
      </c>
      <c r="G272" s="306">
        <f t="shared" ca="1" si="127"/>
        <v>37.753895434058386</v>
      </c>
      <c r="H272" s="307">
        <f t="shared" ca="1" si="128"/>
        <v>162.38842478969929</v>
      </c>
      <c r="I272" s="304">
        <f t="shared" ca="1" si="129"/>
        <v>166.71939637044525</v>
      </c>
      <c r="J272" s="306">
        <f t="shared" ca="1" si="130"/>
        <v>53.048225146103938</v>
      </c>
      <c r="K272" s="307">
        <f t="shared" ca="1" si="131"/>
        <v>245.39180900146147</v>
      </c>
      <c r="L272" s="304">
        <f t="shared" ca="1" si="116"/>
        <v>251.06025993008427</v>
      </c>
      <c r="M272" s="306">
        <f t="shared" ca="1" si="132"/>
        <v>1.342363101760514</v>
      </c>
      <c r="N272" s="304">
        <f t="shared" ca="1" si="133"/>
        <v>76.911740304967694</v>
      </c>
      <c r="P272" s="310">
        <f t="shared" ca="1" si="134"/>
        <v>7</v>
      </c>
      <c r="Q272" s="304">
        <f t="shared" ca="1" si="135"/>
        <v>477.25531914893884</v>
      </c>
      <c r="R272" s="306">
        <f t="shared" ca="1" si="136"/>
        <v>0.23951220853435182</v>
      </c>
      <c r="S272" s="307">
        <f t="shared" ca="1" si="137"/>
        <v>8.3448518687426656</v>
      </c>
      <c r="T272" s="304">
        <f t="shared" ca="1" si="117"/>
        <v>81.862996832365553</v>
      </c>
      <c r="U272" s="311">
        <f t="shared" ca="1" si="118"/>
        <v>0</v>
      </c>
      <c r="V272" s="306">
        <f t="shared" ca="1" si="119"/>
        <v>1.1953038628382449</v>
      </c>
      <c r="W272" s="304">
        <f t="shared" ca="1" si="120"/>
        <v>107.21827014378225</v>
      </c>
      <c r="Y272" s="314" t="str">
        <f t="shared" ca="1" si="138"/>
        <v/>
      </c>
      <c r="Z272" s="315" t="str">
        <f t="shared" ca="1" si="139"/>
        <v/>
      </c>
      <c r="AA272" s="316" t="str">
        <f t="shared" ca="1" si="140"/>
        <v/>
      </c>
      <c r="AC272" s="310" t="e">
        <f t="shared" ca="1" si="141"/>
        <v>#N/A</v>
      </c>
      <c r="AD272" s="323" t="e">
        <f t="shared" ca="1" si="142"/>
        <v>#N/A</v>
      </c>
      <c r="AE272" s="324">
        <f t="shared" ca="1" si="121"/>
        <v>245.39180900146147</v>
      </c>
      <c r="AG272" s="306">
        <f t="shared" ca="1" si="143"/>
        <v>34.839264967079203</v>
      </c>
      <c r="AH272" s="304">
        <f t="shared" ca="1" si="144"/>
        <v>44.394720359299434</v>
      </c>
    </row>
    <row r="273" spans="1:34" x14ac:dyDescent="0.2">
      <c r="A273" s="347">
        <f t="shared" ca="1" si="122"/>
        <v>0.01</v>
      </c>
      <c r="B273" s="304">
        <f t="shared" ca="1" si="123"/>
        <v>2.6899999999999866</v>
      </c>
      <c r="D273" s="306">
        <f t="shared" ca="1" si="124"/>
        <v>9.9890103941190258</v>
      </c>
      <c r="E273" s="307">
        <f t="shared" ca="1" si="125"/>
        <v>33.155093918377489</v>
      </c>
      <c r="F273" s="304">
        <f t="shared" ca="1" si="126"/>
        <v>34.62716536752972</v>
      </c>
      <c r="G273" s="306">
        <f t="shared" ca="1" si="127"/>
        <v>37.853785537999578</v>
      </c>
      <c r="H273" s="307">
        <f t="shared" ca="1" si="128"/>
        <v>162.71997572888307</v>
      </c>
      <c r="I273" s="304">
        <f t="shared" ca="1" si="129"/>
        <v>167.06495617203856</v>
      </c>
      <c r="J273" s="306">
        <f t="shared" ca="1" si="130"/>
        <v>53.426263550964229</v>
      </c>
      <c r="K273" s="307">
        <f t="shared" ca="1" si="131"/>
        <v>247.01735100405438</v>
      </c>
      <c r="L273" s="304">
        <f t="shared" ca="1" si="116"/>
        <v>252.72898000442547</v>
      </c>
      <c r="M273" s="306">
        <f t="shared" ca="1" si="132"/>
        <v>1.3422301300403412</v>
      </c>
      <c r="N273" s="304">
        <f t="shared" ca="1" si="133"/>
        <v>76.904121586607204</v>
      </c>
      <c r="P273" s="310">
        <f t="shared" ca="1" si="134"/>
        <v>7</v>
      </c>
      <c r="Q273" s="304">
        <f t="shared" ca="1" si="135"/>
        <v>475.21276595744951</v>
      </c>
      <c r="R273" s="306">
        <f t="shared" ca="1" si="136"/>
        <v>0.238487146253611</v>
      </c>
      <c r="S273" s="307">
        <f t="shared" ca="1" si="137"/>
        <v>8.3424669972801286</v>
      </c>
      <c r="T273" s="304">
        <f t="shared" ca="1" si="117"/>
        <v>81.839601243318072</v>
      </c>
      <c r="U273" s="311">
        <f t="shared" ca="1" si="118"/>
        <v>0</v>
      </c>
      <c r="V273" s="306">
        <f t="shared" ca="1" si="119"/>
        <v>1.1951095475215798</v>
      </c>
      <c r="W273" s="304">
        <f t="shared" ca="1" si="120"/>
        <v>107.64569170119856</v>
      </c>
      <c r="Y273" s="314" t="str">
        <f t="shared" ca="1" si="138"/>
        <v/>
      </c>
      <c r="Z273" s="315" t="str">
        <f t="shared" ca="1" si="139"/>
        <v/>
      </c>
      <c r="AA273" s="316" t="str">
        <f t="shared" ca="1" si="140"/>
        <v/>
      </c>
      <c r="AC273" s="310" t="e">
        <f t="shared" ca="1" si="141"/>
        <v>#N/A</v>
      </c>
      <c r="AD273" s="323" t="e">
        <f t="shared" ca="1" si="142"/>
        <v>#N/A</v>
      </c>
      <c r="AE273" s="324">
        <f t="shared" ca="1" si="121"/>
        <v>247.01735100405438</v>
      </c>
      <c r="AG273" s="306">
        <f t="shared" ca="1" si="143"/>
        <v>34.555832461557785</v>
      </c>
      <c r="AH273" s="304">
        <f t="shared" ca="1" si="144"/>
        <v>44.11099210025565</v>
      </c>
    </row>
    <row r="274" spans="1:34" x14ac:dyDescent="0.2">
      <c r="A274" s="347">
        <f t="shared" ca="1" si="122"/>
        <v>0.01</v>
      </c>
      <c r="B274" s="304">
        <f t="shared" ca="1" si="123"/>
        <v>2.6999999999999864</v>
      </c>
      <c r="D274" s="306">
        <f t="shared" ca="1" si="124"/>
        <v>9.9304656142008412</v>
      </c>
      <c r="E274" s="307">
        <f t="shared" ca="1" si="125"/>
        <v>32.877543682973517</v>
      </c>
      <c r="F274" s="304">
        <f t="shared" ca="1" si="126"/>
        <v>34.344534149419715</v>
      </c>
      <c r="G274" s="306">
        <f t="shared" ca="1" si="127"/>
        <v>37.953090194141588</v>
      </c>
      <c r="H274" s="307">
        <f t="shared" ca="1" si="128"/>
        <v>163.04875116571282</v>
      </c>
      <c r="I274" s="304">
        <f t="shared" ca="1" si="129"/>
        <v>167.40768295386917</v>
      </c>
      <c r="J274" s="306">
        <f t="shared" ca="1" si="130"/>
        <v>53.805297929624935</v>
      </c>
      <c r="K274" s="307">
        <f t="shared" ca="1" si="131"/>
        <v>248.64619463852736</v>
      </c>
      <c r="L274" s="304">
        <f t="shared" ca="1" si="116"/>
        <v>254.40114031488957</v>
      </c>
      <c r="M274" s="306">
        <f t="shared" ca="1" si="132"/>
        <v>1.3420973546522939</v>
      </c>
      <c r="N274" s="304">
        <f t="shared" ca="1" si="133"/>
        <v>76.896514117248884</v>
      </c>
      <c r="P274" s="310">
        <f t="shared" ca="1" si="134"/>
        <v>7</v>
      </c>
      <c r="Q274" s="304">
        <f t="shared" ca="1" si="135"/>
        <v>473.17021276596023</v>
      </c>
      <c r="R274" s="306">
        <f t="shared" ca="1" si="136"/>
        <v>0.23746208397287022</v>
      </c>
      <c r="S274" s="307">
        <f t="shared" ca="1" si="137"/>
        <v>8.3400923764403991</v>
      </c>
      <c r="T274" s="304">
        <f t="shared" ca="1" si="117"/>
        <v>81.81630621288032</v>
      </c>
      <c r="U274" s="311">
        <f t="shared" ca="1" si="118"/>
        <v>0</v>
      </c>
      <c r="V274" s="306">
        <f t="shared" ca="1" si="119"/>
        <v>1.1949148688258628</v>
      </c>
      <c r="W274" s="304">
        <f t="shared" ca="1" si="120"/>
        <v>108.07019892656719</v>
      </c>
      <c r="Y274" s="314" t="str">
        <f t="shared" ca="1" si="138"/>
        <v/>
      </c>
      <c r="Z274" s="315" t="str">
        <f t="shared" ca="1" si="139"/>
        <v/>
      </c>
      <c r="AA274" s="316" t="str">
        <f t="shared" ca="1" si="140"/>
        <v/>
      </c>
      <c r="AC274" s="310" t="e">
        <f t="shared" ca="1" si="141"/>
        <v>#N/A</v>
      </c>
      <c r="AD274" s="323" t="e">
        <f t="shared" ca="1" si="142"/>
        <v>#N/A</v>
      </c>
      <c r="AE274" s="324">
        <f t="shared" ca="1" si="121"/>
        <v>248.64619463852736</v>
      </c>
      <c r="AG274" s="306">
        <f t="shared" ca="1" si="143"/>
        <v>34.272530619018539</v>
      </c>
      <c r="AH274" s="304">
        <f t="shared" ca="1" si="144"/>
        <v>43.827394777702651</v>
      </c>
    </row>
    <row r="275" spans="1:34" x14ac:dyDescent="0.2">
      <c r="A275" s="347">
        <f t="shared" ca="1" si="122"/>
        <v>0.01</v>
      </c>
      <c r="B275" s="304">
        <f t="shared" ca="1" si="123"/>
        <v>2.7099999999999862</v>
      </c>
      <c r="D275" s="306">
        <f t="shared" ca="1" si="124"/>
        <v>9.8718693569158749</v>
      </c>
      <c r="E275" s="307">
        <f t="shared" ca="1" si="125"/>
        <v>32.600142680941893</v>
      </c>
      <c r="F275" s="304">
        <f t="shared" ca="1" si="126"/>
        <v>34.062047904049805</v>
      </c>
      <c r="G275" s="306">
        <f t="shared" ca="1" si="127"/>
        <v>38.051808887710749</v>
      </c>
      <c r="H275" s="307">
        <f t="shared" ca="1" si="128"/>
        <v>163.37475259252224</v>
      </c>
      <c r="I275" s="304">
        <f t="shared" ca="1" si="129"/>
        <v>167.74757805791032</v>
      </c>
      <c r="J275" s="306">
        <f t="shared" ca="1" si="130"/>
        <v>54.185322425034194</v>
      </c>
      <c r="K275" s="307">
        <f t="shared" ca="1" si="131"/>
        <v>250.27831215731854</v>
      </c>
      <c r="L275" s="304">
        <f t="shared" ca="1" si="116"/>
        <v>256.07671253478145</v>
      </c>
      <c r="M275" s="306">
        <f t="shared" ca="1" si="132"/>
        <v>1.3419647726702728</v>
      </c>
      <c r="N275" s="304">
        <f t="shared" ca="1" si="133"/>
        <v>76.888917729239594</v>
      </c>
      <c r="P275" s="310">
        <f t="shared" ca="1" si="134"/>
        <v>7</v>
      </c>
      <c r="Q275" s="304">
        <f t="shared" ca="1" si="135"/>
        <v>471.1276595744709</v>
      </c>
      <c r="R275" s="306">
        <f t="shared" ca="1" si="136"/>
        <v>0.23643702169212941</v>
      </c>
      <c r="S275" s="307">
        <f t="shared" ca="1" si="137"/>
        <v>8.3377280062234771</v>
      </c>
      <c r="T275" s="304">
        <f t="shared" ca="1" si="117"/>
        <v>81.793111741052314</v>
      </c>
      <c r="U275" s="311">
        <f t="shared" ca="1" si="118"/>
        <v>0</v>
      </c>
      <c r="V275" s="306">
        <f t="shared" ca="1" si="119"/>
        <v>1.1947198302495772</v>
      </c>
      <c r="W275" s="304">
        <f t="shared" ca="1" si="120"/>
        <v>108.49177234661309</v>
      </c>
      <c r="Y275" s="314" t="str">
        <f t="shared" ca="1" si="138"/>
        <v/>
      </c>
      <c r="Z275" s="315" t="str">
        <f t="shared" ca="1" si="139"/>
        <v/>
      </c>
      <c r="AA275" s="316" t="str">
        <f t="shared" ca="1" si="140"/>
        <v/>
      </c>
      <c r="AC275" s="310" t="e">
        <f t="shared" ca="1" si="141"/>
        <v>#N/A</v>
      </c>
      <c r="AD275" s="323" t="e">
        <f t="shared" ca="1" si="142"/>
        <v>#N/A</v>
      </c>
      <c r="AE275" s="324">
        <f t="shared" ca="1" si="121"/>
        <v>250.27831215731854</v>
      </c>
      <c r="AG275" s="306">
        <f t="shared" ca="1" si="143"/>
        <v>33.989362970918108</v>
      </c>
      <c r="AH275" s="304">
        <f t="shared" ca="1" si="144"/>
        <v>43.543931917293186</v>
      </c>
    </row>
    <row r="276" spans="1:34" x14ac:dyDescent="0.2">
      <c r="A276" s="347">
        <f t="shared" ca="1" si="122"/>
        <v>0.01</v>
      </c>
      <c r="B276" s="304">
        <f t="shared" ca="1" si="123"/>
        <v>2.719999999999986</v>
      </c>
      <c r="D276" s="306">
        <f t="shared" ca="1" si="124"/>
        <v>9.8132227575304238</v>
      </c>
      <c r="E276" s="307">
        <f t="shared" ca="1" si="125"/>
        <v>32.322894256825315</v>
      </c>
      <c r="F276" s="304">
        <f t="shared" ca="1" si="126"/>
        <v>33.77971038991933</v>
      </c>
      <c r="G276" s="306">
        <f t="shared" ca="1" si="127"/>
        <v>38.149941115286055</v>
      </c>
      <c r="H276" s="307">
        <f t="shared" ca="1" si="128"/>
        <v>163.69798153509049</v>
      </c>
      <c r="I276" s="304">
        <f t="shared" ca="1" si="129"/>
        <v>168.08464286115677</v>
      </c>
      <c r="J276" s="306">
        <f t="shared" ca="1" si="130"/>
        <v>54.566331175049179</v>
      </c>
      <c r="K276" s="307">
        <f t="shared" ca="1" si="131"/>
        <v>251.91367582795661</v>
      </c>
      <c r="L276" s="304">
        <f t="shared" ca="1" si="116"/>
        <v>257.75566835097527</v>
      </c>
      <c r="M276" s="306">
        <f t="shared" ca="1" si="132"/>
        <v>1.3418323811951172</v>
      </c>
      <c r="N276" s="304">
        <f t="shared" ca="1" si="133"/>
        <v>76.881332256469662</v>
      </c>
      <c r="P276" s="310">
        <f t="shared" ca="1" si="134"/>
        <v>7</v>
      </c>
      <c r="Q276" s="304">
        <f t="shared" ca="1" si="135"/>
        <v>469.08510638298156</v>
      </c>
      <c r="R276" s="306">
        <f t="shared" ca="1" si="136"/>
        <v>0.23541195941138857</v>
      </c>
      <c r="S276" s="307">
        <f t="shared" ca="1" si="137"/>
        <v>8.3353738866293625</v>
      </c>
      <c r="T276" s="304">
        <f t="shared" ca="1" si="117"/>
        <v>81.770017827834053</v>
      </c>
      <c r="U276" s="311">
        <f t="shared" ca="1" si="118"/>
        <v>0</v>
      </c>
      <c r="V276" s="306">
        <f t="shared" ca="1" si="119"/>
        <v>1.1945244352875577</v>
      </c>
      <c r="W276" s="304">
        <f t="shared" ca="1" si="120"/>
        <v>108.91039275636376</v>
      </c>
      <c r="Y276" s="314" t="str">
        <f t="shared" ca="1" si="138"/>
        <v/>
      </c>
      <c r="Z276" s="315" t="str">
        <f t="shared" ca="1" si="139"/>
        <v/>
      </c>
      <c r="AA276" s="316" t="str">
        <f t="shared" ca="1" si="140"/>
        <v/>
      </c>
      <c r="AC276" s="310" t="e">
        <f t="shared" ca="1" si="141"/>
        <v>#N/A</v>
      </c>
      <c r="AD276" s="323" t="e">
        <f t="shared" ca="1" si="142"/>
        <v>#N/A</v>
      </c>
      <c r="AE276" s="324">
        <f t="shared" ca="1" si="121"/>
        <v>251.91367582795661</v>
      </c>
      <c r="AG276" s="306">
        <f t="shared" ca="1" si="143"/>
        <v>33.706333019444429</v>
      </c>
      <c r="AH276" s="304">
        <f t="shared" ca="1" si="144"/>
        <v>43.260607015456181</v>
      </c>
    </row>
    <row r="277" spans="1:34" x14ac:dyDescent="0.2">
      <c r="A277" s="347">
        <f t="shared" ca="1" si="122"/>
        <v>0.01</v>
      </c>
      <c r="B277" s="304">
        <f t="shared" ca="1" si="123"/>
        <v>2.7299999999999858</v>
      </c>
      <c r="D277" s="306">
        <f t="shared" ca="1" si="124"/>
        <v>9.7545269419277947</v>
      </c>
      <c r="E277" s="307">
        <f t="shared" ca="1" si="125"/>
        <v>32.045801727133707</v>
      </c>
      <c r="F277" s="304">
        <f t="shared" ca="1" si="126"/>
        <v>33.497525344352844</v>
      </c>
      <c r="G277" s="306">
        <f t="shared" ca="1" si="127"/>
        <v>38.247486384705333</v>
      </c>
      <c r="H277" s="307">
        <f t="shared" ca="1" si="128"/>
        <v>164.01843955236183</v>
      </c>
      <c r="I277" s="304">
        <f t="shared" ca="1" si="129"/>
        <v>168.41887877533205</v>
      </c>
      <c r="J277" s="306">
        <f t="shared" ca="1" si="130"/>
        <v>54.948318312549134</v>
      </c>
      <c r="K277" s="307">
        <f t="shared" ca="1" si="131"/>
        <v>253.55225793339386</v>
      </c>
      <c r="L277" s="304">
        <f t="shared" ca="1" si="116"/>
        <v>259.43797946426332</v>
      </c>
      <c r="M277" s="306">
        <f t="shared" ca="1" si="132"/>
        <v>1.3417001773541322</v>
      </c>
      <c r="N277" s="304">
        <f t="shared" ca="1" si="133"/>
        <v>76.873757534345799</v>
      </c>
      <c r="P277" s="310">
        <f t="shared" ca="1" si="134"/>
        <v>7</v>
      </c>
      <c r="Q277" s="304">
        <f t="shared" ca="1" si="135"/>
        <v>467.04255319149229</v>
      </c>
      <c r="R277" s="306">
        <f t="shared" ca="1" si="136"/>
        <v>0.23438689713064778</v>
      </c>
      <c r="S277" s="307">
        <f t="shared" ca="1" si="137"/>
        <v>8.3330300176580554</v>
      </c>
      <c r="T277" s="304">
        <f t="shared" ca="1" si="117"/>
        <v>81.747024473225522</v>
      </c>
      <c r="U277" s="311">
        <f t="shared" ca="1" si="118"/>
        <v>0</v>
      </c>
      <c r="V277" s="306">
        <f t="shared" ca="1" si="119"/>
        <v>1.1943286874309424</v>
      </c>
      <c r="W277" s="304">
        <f t="shared" ca="1" si="120"/>
        <v>109.32604121869701</v>
      </c>
      <c r="Y277" s="314" t="str">
        <f t="shared" ca="1" si="138"/>
        <v/>
      </c>
      <c r="Z277" s="315" t="str">
        <f t="shared" ca="1" si="139"/>
        <v/>
      </c>
      <c r="AA277" s="316" t="str">
        <f t="shared" ca="1" si="140"/>
        <v/>
      </c>
      <c r="AC277" s="310" t="e">
        <f t="shared" ca="1" si="141"/>
        <v>#N/A</v>
      </c>
      <c r="AD277" s="323" t="e">
        <f t="shared" ca="1" si="142"/>
        <v>#N/A</v>
      </c>
      <c r="AE277" s="324">
        <f t="shared" ca="1" si="121"/>
        <v>253.55225793339386</v>
      </c>
      <c r="AG277" s="306">
        <f t="shared" ca="1" si="143"/>
        <v>33.423444237485398</v>
      </c>
      <c r="AH277" s="304">
        <f t="shared" ca="1" si="144"/>
        <v>42.97742353936453</v>
      </c>
    </row>
    <row r="278" spans="1:34" x14ac:dyDescent="0.2">
      <c r="A278" s="347">
        <f t="shared" ca="1" si="122"/>
        <v>0.01</v>
      </c>
      <c r="B278" s="304">
        <f t="shared" ca="1" si="123"/>
        <v>2.7399999999999856</v>
      </c>
      <c r="D278" s="306">
        <f t="shared" ca="1" si="124"/>
        <v>9.6957830266374696</v>
      </c>
      <c r="E278" s="307">
        <f t="shared" ca="1" si="125"/>
        <v>31.768868380309783</v>
      </c>
      <c r="F278" s="304">
        <f t="shared" ca="1" si="126"/>
        <v>33.215496483796201</v>
      </c>
      <c r="G278" s="306">
        <f t="shared" ca="1" si="127"/>
        <v>38.344444214971709</v>
      </c>
      <c r="H278" s="307">
        <f t="shared" ca="1" si="128"/>
        <v>164.33612823616491</v>
      </c>
      <c r="I278" s="304">
        <f t="shared" ca="1" si="129"/>
        <v>168.75028724659498</v>
      </c>
      <c r="J278" s="306">
        <f t="shared" ca="1" si="130"/>
        <v>55.331277965547521</v>
      </c>
      <c r="K278" s="307">
        <f t="shared" ca="1" si="131"/>
        <v>255.1940307723365</v>
      </c>
      <c r="L278" s="304">
        <f t="shared" ca="1" si="116"/>
        <v>261.12361758970201</v>
      </c>
      <c r="M278" s="306">
        <f t="shared" ca="1" si="132"/>
        <v>1.3415681583006251</v>
      </c>
      <c r="N278" s="304">
        <f t="shared" ca="1" si="133"/>
        <v>76.866193399764541</v>
      </c>
      <c r="P278" s="310">
        <f t="shared" ca="1" si="134"/>
        <v>7</v>
      </c>
      <c r="Q278" s="304">
        <f t="shared" ca="1" si="135"/>
        <v>465.00000000000296</v>
      </c>
      <c r="R278" s="306">
        <f t="shared" ca="1" si="136"/>
        <v>0.23336183484990697</v>
      </c>
      <c r="S278" s="307">
        <f t="shared" ca="1" si="137"/>
        <v>8.3306963993095557</v>
      </c>
      <c r="T278" s="304">
        <f t="shared" ca="1" si="117"/>
        <v>81.724131677226751</v>
      </c>
      <c r="U278" s="311">
        <f t="shared" ca="1" si="118"/>
        <v>0</v>
      </c>
      <c r="V278" s="306">
        <f t="shared" ca="1" si="119"/>
        <v>1.1941325901671263</v>
      </c>
      <c r="W278" s="304">
        <f t="shared" ca="1" si="120"/>
        <v>109.7386990638698</v>
      </c>
      <c r="Y278" s="314" t="str">
        <f t="shared" ca="1" si="138"/>
        <v/>
      </c>
      <c r="Z278" s="315" t="str">
        <f t="shared" ca="1" si="139"/>
        <v/>
      </c>
      <c r="AA278" s="316" t="str">
        <f t="shared" ca="1" si="140"/>
        <v/>
      </c>
      <c r="AC278" s="310" t="e">
        <f t="shared" ca="1" si="141"/>
        <v>#N/A</v>
      </c>
      <c r="AD278" s="323" t="e">
        <f t="shared" ca="1" si="142"/>
        <v>#N/A</v>
      </c>
      <c r="AE278" s="324">
        <f t="shared" ca="1" si="121"/>
        <v>255.1940307723365</v>
      </c>
      <c r="AG278" s="306">
        <f t="shared" ca="1" si="143"/>
        <v>33.140700068599827</v>
      </c>
      <c r="AH278" s="304">
        <f t="shared" ca="1" si="144"/>
        <v>42.694384926905272</v>
      </c>
    </row>
    <row r="279" spans="1:34" x14ac:dyDescent="0.2">
      <c r="A279" s="347">
        <f t="shared" ca="1" si="122"/>
        <v>0.01</v>
      </c>
      <c r="B279" s="304">
        <f t="shared" ca="1" si="123"/>
        <v>2.7499999999999853</v>
      </c>
      <c r="D279" s="306">
        <f t="shared" ca="1" si="124"/>
        <v>9.6369921188640575</v>
      </c>
      <c r="E279" s="307">
        <f t="shared" ca="1" si="125"/>
        <v>31.492097476697566</v>
      </c>
      <c r="F279" s="304">
        <f t="shared" ca="1" si="126"/>
        <v>32.933627504131231</v>
      </c>
      <c r="G279" s="306">
        <f t="shared" ca="1" si="127"/>
        <v>38.440814136160348</v>
      </c>
      <c r="H279" s="307">
        <f t="shared" ca="1" si="128"/>
        <v>164.65104921093189</v>
      </c>
      <c r="I279" s="304">
        <f t="shared" ca="1" si="129"/>
        <v>169.0788697552463</v>
      </c>
      <c r="J279" s="306">
        <f t="shared" ca="1" si="130"/>
        <v>55.715204257303185</v>
      </c>
      <c r="K279" s="307">
        <f t="shared" ca="1" si="131"/>
        <v>256.83896665957201</v>
      </c>
      <c r="L279" s="304">
        <f t="shared" ca="1" si="116"/>
        <v>262.81255445695467</v>
      </c>
      <c r="M279" s="306">
        <f t="shared" ca="1" si="132"/>
        <v>1.3414363212134506</v>
      </c>
      <c r="N279" s="304">
        <f t="shared" ca="1" si="133"/>
        <v>76.85863969108614</v>
      </c>
      <c r="P279" s="310">
        <f t="shared" ca="1" si="134"/>
        <v>7</v>
      </c>
      <c r="Q279" s="304">
        <f t="shared" ca="1" si="135"/>
        <v>462.95744680851362</v>
      </c>
      <c r="R279" s="306">
        <f t="shared" ca="1" si="136"/>
        <v>0.23233677256916616</v>
      </c>
      <c r="S279" s="307">
        <f t="shared" ca="1" si="137"/>
        <v>8.3283730315838636</v>
      </c>
      <c r="T279" s="304">
        <f t="shared" ca="1" si="117"/>
        <v>81.70133943983771</v>
      </c>
      <c r="U279" s="311">
        <f t="shared" ca="1" si="118"/>
        <v>0</v>
      </c>
      <c r="V279" s="306">
        <f t="shared" ca="1" si="119"/>
        <v>1.1939361469797123</v>
      </c>
      <c r="W279" s="304">
        <f t="shared" ca="1" si="120"/>
        <v>110.14834788902955</v>
      </c>
      <c r="Y279" s="314" t="str">
        <f t="shared" ca="1" si="138"/>
        <v/>
      </c>
      <c r="Z279" s="315" t="str">
        <f t="shared" ca="1" si="139"/>
        <v/>
      </c>
      <c r="AA279" s="316" t="str">
        <f t="shared" ca="1" si="140"/>
        <v/>
      </c>
      <c r="AC279" s="310" t="e">
        <f t="shared" ca="1" si="141"/>
        <v>#N/A</v>
      </c>
      <c r="AD279" s="323" t="e">
        <f t="shared" ca="1" si="142"/>
        <v>#N/A</v>
      </c>
      <c r="AE279" s="324">
        <f t="shared" ca="1" si="121"/>
        <v>256.83896665957201</v>
      </c>
      <c r="AG279" s="306">
        <f t="shared" ca="1" si="143"/>
        <v>32.858103926991475</v>
      </c>
      <c r="AH279" s="304">
        <f t="shared" ca="1" si="144"/>
        <v>42.411494586652751</v>
      </c>
    </row>
    <row r="280" spans="1:34" x14ac:dyDescent="0.2">
      <c r="A280" s="347">
        <f t="shared" ca="1" si="122"/>
        <v>0.01</v>
      </c>
      <c r="B280" s="304">
        <f t="shared" ca="1" si="123"/>
        <v>2.7599999999999851</v>
      </c>
      <c r="D280" s="306">
        <f t="shared" ca="1" si="124"/>
        <v>9.5781553165158204</v>
      </c>
      <c r="E280" s="307">
        <f t="shared" ca="1" si="125"/>
        <v>31.215492248513513</v>
      </c>
      <c r="F280" s="304">
        <f t="shared" ca="1" si="126"/>
        <v>32.651922081009374</v>
      </c>
      <c r="G280" s="306">
        <f t="shared" ca="1" si="127"/>
        <v>38.536595689325509</v>
      </c>
      <c r="H280" s="307">
        <f t="shared" ca="1" si="128"/>
        <v>164.96320413341704</v>
      </c>
      <c r="I280" s="304">
        <f t="shared" ca="1" si="129"/>
        <v>169.40462781543474</v>
      </c>
      <c r="J280" s="306">
        <f t="shared" ca="1" si="130"/>
        <v>56.100091306430613</v>
      </c>
      <c r="K280" s="307">
        <f t="shared" ca="1" si="131"/>
        <v>258.48703792629374</v>
      </c>
      <c r="L280" s="304">
        <f t="shared" ca="1" si="116"/>
        <v>264.50476181063181</v>
      </c>
      <c r="M280" s="306">
        <f t="shared" ca="1" si="132"/>
        <v>1.3413046632965624</v>
      </c>
      <c r="N280" s="304">
        <f t="shared" ca="1" si="133"/>
        <v>76.851096248108959</v>
      </c>
      <c r="P280" s="310">
        <f t="shared" ca="1" si="134"/>
        <v>7</v>
      </c>
      <c r="Q280" s="304">
        <f t="shared" ca="1" si="135"/>
        <v>460.91489361702429</v>
      </c>
      <c r="R280" s="306">
        <f t="shared" ca="1" si="136"/>
        <v>0.23131171028842534</v>
      </c>
      <c r="S280" s="307">
        <f t="shared" ca="1" si="137"/>
        <v>8.3260599144809788</v>
      </c>
      <c r="T280" s="304">
        <f t="shared" ca="1" si="117"/>
        <v>81.6786477610584</v>
      </c>
      <c r="U280" s="311">
        <f t="shared" ca="1" si="118"/>
        <v>0</v>
      </c>
      <c r="V280" s="306">
        <f t="shared" ca="1" si="119"/>
        <v>1.193739361348465</v>
      </c>
      <c r="W280" s="304">
        <f t="shared" ca="1" si="120"/>
        <v>110.55496955770722</v>
      </c>
      <c r="Y280" s="314" t="str">
        <f t="shared" ca="1" si="138"/>
        <v/>
      </c>
      <c r="Z280" s="315" t="str">
        <f t="shared" ca="1" si="139"/>
        <v/>
      </c>
      <c r="AA280" s="316" t="str">
        <f t="shared" ca="1" si="140"/>
        <v/>
      </c>
      <c r="AC280" s="310" t="e">
        <f t="shared" ca="1" si="141"/>
        <v>#N/A</v>
      </c>
      <c r="AD280" s="323" t="e">
        <f t="shared" ca="1" si="142"/>
        <v>#N/A</v>
      </c>
      <c r="AE280" s="324">
        <f t="shared" ca="1" si="121"/>
        <v>258.48703792629374</v>
      </c>
      <c r="AG280" s="306">
        <f t="shared" ca="1" si="143"/>
        <v>32.575659197485386</v>
      </c>
      <c r="AH280" s="304">
        <f t="shared" ca="1" si="144"/>
        <v>42.128755897844208</v>
      </c>
    </row>
    <row r="281" spans="1:34" x14ac:dyDescent="0.2">
      <c r="A281" s="347">
        <f t="shared" ca="1" si="122"/>
        <v>0.01</v>
      </c>
      <c r="B281" s="304">
        <f t="shared" ca="1" si="123"/>
        <v>2.7699999999999849</v>
      </c>
      <c r="D281" s="306">
        <f t="shared" ca="1" si="124"/>
        <v>9.5192737082329675</v>
      </c>
      <c r="E281" s="307">
        <f t="shared" ca="1" si="125"/>
        <v>30.939055899820453</v>
      </c>
      <c r="F281" s="304">
        <f t="shared" ca="1" si="126"/>
        <v>32.37038387020565</v>
      </c>
      <c r="G281" s="306">
        <f t="shared" ca="1" si="127"/>
        <v>38.631788426407837</v>
      </c>
      <c r="H281" s="307">
        <f t="shared" ca="1" si="128"/>
        <v>165.27259469241525</v>
      </c>
      <c r="I281" s="304">
        <f t="shared" ca="1" si="129"/>
        <v>169.72756297486305</v>
      </c>
      <c r="J281" s="306">
        <f t="shared" ca="1" si="130"/>
        <v>56.485933227009284</v>
      </c>
      <c r="K281" s="307">
        <f t="shared" ca="1" si="131"/>
        <v>260.13821692042291</v>
      </c>
      <c r="L281" s="304">
        <f t="shared" ca="1" si="116"/>
        <v>266.20021141062819</v>
      </c>
      <c r="M281" s="306">
        <f t="shared" ca="1" si="132"/>
        <v>1.3411731817785761</v>
      </c>
      <c r="N281" s="304">
        <f t="shared" ca="1" si="133"/>
        <v>76.843562912044376</v>
      </c>
      <c r="P281" s="310">
        <f t="shared" ca="1" si="134"/>
        <v>7</v>
      </c>
      <c r="Q281" s="304">
        <f t="shared" ca="1" si="135"/>
        <v>458.87234042553501</v>
      </c>
      <c r="R281" s="306">
        <f t="shared" ca="1" si="136"/>
        <v>0.23028664800768453</v>
      </c>
      <c r="S281" s="307">
        <f t="shared" ca="1" si="137"/>
        <v>8.3237570480009015</v>
      </c>
      <c r="T281" s="304">
        <f t="shared" ca="1" si="117"/>
        <v>81.656056640888849</v>
      </c>
      <c r="U281" s="311">
        <f t="shared" ca="1" si="118"/>
        <v>0</v>
      </c>
      <c r="V281" s="306">
        <f t="shared" ca="1" si="119"/>
        <v>1.1935422367492659</v>
      </c>
      <c r="W281" s="304">
        <f t="shared" ca="1" si="120"/>
        <v>110.95854619929368</v>
      </c>
      <c r="Y281" s="314" t="str">
        <f t="shared" ca="1" si="138"/>
        <v/>
      </c>
      <c r="Z281" s="315" t="str">
        <f t="shared" ca="1" si="139"/>
        <v/>
      </c>
      <c r="AA281" s="316" t="str">
        <f t="shared" ca="1" si="140"/>
        <v/>
      </c>
      <c r="AC281" s="310" t="e">
        <f t="shared" ca="1" si="141"/>
        <v>#N/A</v>
      </c>
      <c r="AD281" s="323" t="e">
        <f t="shared" ca="1" si="142"/>
        <v>#N/A</v>
      </c>
      <c r="AE281" s="324">
        <f t="shared" ca="1" si="121"/>
        <v>260.13821692042291</v>
      </c>
      <c r="AG281" s="306">
        <f t="shared" ca="1" si="143"/>
        <v>32.293369235507058</v>
      </c>
      <c r="AH281" s="304">
        <f t="shared" ca="1" si="144"/>
        <v>41.846172210358112</v>
      </c>
    </row>
    <row r="282" spans="1:34" x14ac:dyDescent="0.2">
      <c r="A282" s="347">
        <f t="shared" ca="1" si="122"/>
        <v>0.01</v>
      </c>
      <c r="B282" s="304">
        <f t="shared" ca="1" si="123"/>
        <v>2.7799999999999847</v>
      </c>
      <c r="D282" s="306">
        <f t="shared" ca="1" si="124"/>
        <v>9.4603483734155791</v>
      </c>
      <c r="E282" s="307">
        <f t="shared" ca="1" si="125"/>
        <v>30.662791606504129</v>
      </c>
      <c r="F282" s="304">
        <f t="shared" ca="1" si="126"/>
        <v>32.08901650799362</v>
      </c>
      <c r="G282" s="306">
        <f t="shared" ca="1" si="127"/>
        <v>38.726391910141992</v>
      </c>
      <c r="H282" s="307">
        <f t="shared" ca="1" si="128"/>
        <v>165.57922260848031</v>
      </c>
      <c r="I282" s="304">
        <f t="shared" ca="1" si="129"/>
        <v>170.04767681449397</v>
      </c>
      <c r="J282" s="306">
        <f t="shared" ca="1" si="130"/>
        <v>56.872724128692035</v>
      </c>
      <c r="K282" s="307">
        <f t="shared" ca="1" si="131"/>
        <v>261.79247600692736</v>
      </c>
      <c r="L282" s="304">
        <f t="shared" ca="1" si="116"/>
        <v>267.89887503245689</v>
      </c>
      <c r="M282" s="306">
        <f t="shared" ca="1" si="132"/>
        <v>1.3410418739123375</v>
      </c>
      <c r="N282" s="304">
        <f t="shared" ca="1" si="133"/>
        <v>76.836039525492041</v>
      </c>
      <c r="P282" s="310">
        <f t="shared" ca="1" si="134"/>
        <v>7</v>
      </c>
      <c r="Q282" s="304">
        <f t="shared" ca="1" si="135"/>
        <v>456.82978723404568</v>
      </c>
      <c r="R282" s="306">
        <f t="shared" ca="1" si="136"/>
        <v>0.22926158572694372</v>
      </c>
      <c r="S282" s="307">
        <f t="shared" ca="1" si="137"/>
        <v>8.3214644321436317</v>
      </c>
      <c r="T282" s="304">
        <f t="shared" ca="1" si="117"/>
        <v>81.633566079329029</v>
      </c>
      <c r="U282" s="311">
        <f t="shared" ca="1" si="118"/>
        <v>0</v>
      </c>
      <c r="V282" s="306">
        <f t="shared" ca="1" si="119"/>
        <v>1.1933447766540655</v>
      </c>
      <c r="W282" s="304">
        <f t="shared" ca="1" si="120"/>
        <v>111.35906020849804</v>
      </c>
      <c r="Y282" s="314" t="str">
        <f t="shared" ca="1" si="138"/>
        <v/>
      </c>
      <c r="Z282" s="315" t="str">
        <f t="shared" ca="1" si="139"/>
        <v/>
      </c>
      <c r="AA282" s="316" t="str">
        <f t="shared" ca="1" si="140"/>
        <v/>
      </c>
      <c r="AC282" s="310" t="e">
        <f t="shared" ca="1" si="141"/>
        <v>#N/A</v>
      </c>
      <c r="AD282" s="323" t="e">
        <f t="shared" ca="1" si="142"/>
        <v>#N/A</v>
      </c>
      <c r="AE282" s="324">
        <f t="shared" ca="1" si="121"/>
        <v>261.79247600692736</v>
      </c>
      <c r="AG282" s="306">
        <f t="shared" ca="1" si="143"/>
        <v>32.011237367064041</v>
      </c>
      <c r="AH282" s="304">
        <f t="shared" ca="1" si="144"/>
        <v>41.563746844695054</v>
      </c>
    </row>
    <row r="283" spans="1:34" x14ac:dyDescent="0.2">
      <c r="A283" s="347">
        <f t="shared" ca="1" si="122"/>
        <v>0.01</v>
      </c>
      <c r="B283" s="304">
        <f t="shared" ca="1" si="123"/>
        <v>2.7899999999999845</v>
      </c>
      <c r="D283" s="306">
        <f t="shared" ca="1" si="124"/>
        <v>9.401380382251304</v>
      </c>
      <c r="E283" s="307">
        <f t="shared" ca="1" si="125"/>
        <v>30.386702516252562</v>
      </c>
      <c r="F283" s="304">
        <f t="shared" ca="1" si="126"/>
        <v>31.807823611542641</v>
      </c>
      <c r="G283" s="306">
        <f t="shared" ca="1" si="127"/>
        <v>38.820405713964504</v>
      </c>
      <c r="H283" s="307">
        <f t="shared" ca="1" si="128"/>
        <v>165.88308963364284</v>
      </c>
      <c r="I283" s="304">
        <f t="shared" ca="1" si="129"/>
        <v>170.36497094825566</v>
      </c>
      <c r="J283" s="306">
        <f t="shared" ca="1" si="130"/>
        <v>57.260458116812565</v>
      </c>
      <c r="K283" s="307">
        <f t="shared" ca="1" si="131"/>
        <v>263.44978756813799</v>
      </c>
      <c r="L283" s="304">
        <f t="shared" ca="1" si="116"/>
        <v>269.60072446758056</v>
      </c>
      <c r="M283" s="306">
        <f t="shared" ca="1" si="132"/>
        <v>1.3409107369744995</v>
      </c>
      <c r="N283" s="304">
        <f t="shared" ca="1" si="133"/>
        <v>76.828525932415644</v>
      </c>
      <c r="P283" s="310">
        <f t="shared" ca="1" si="134"/>
        <v>7</v>
      </c>
      <c r="Q283" s="304">
        <f t="shared" ca="1" si="135"/>
        <v>454.78723404255635</v>
      </c>
      <c r="R283" s="306">
        <f t="shared" ca="1" si="136"/>
        <v>0.2282365234462029</v>
      </c>
      <c r="S283" s="307">
        <f t="shared" ca="1" si="137"/>
        <v>8.3191820669091694</v>
      </c>
      <c r="T283" s="304">
        <f t="shared" ca="1" si="117"/>
        <v>81.611176076378953</v>
      </c>
      <c r="U283" s="311">
        <f t="shared" ca="1" si="118"/>
        <v>0</v>
      </c>
      <c r="V283" s="306">
        <f t="shared" ca="1" si="119"/>
        <v>1.1931469845308409</v>
      </c>
      <c r="W283" s="304">
        <f t="shared" ca="1" si="120"/>
        <v>111.75649424478947</v>
      </c>
      <c r="Y283" s="314" t="str">
        <f t="shared" ca="1" si="138"/>
        <v/>
      </c>
      <c r="Z283" s="315" t="str">
        <f t="shared" ca="1" si="139"/>
        <v/>
      </c>
      <c r="AA283" s="316" t="str">
        <f t="shared" ca="1" si="140"/>
        <v/>
      </c>
      <c r="AC283" s="310" t="e">
        <f t="shared" ca="1" si="141"/>
        <v>#N/A</v>
      </c>
      <c r="AD283" s="323" t="e">
        <f t="shared" ca="1" si="142"/>
        <v>#N/A</v>
      </c>
      <c r="AE283" s="324">
        <f t="shared" ca="1" si="121"/>
        <v>263.44978756813799</v>
      </c>
      <c r="AG283" s="306">
        <f t="shared" ca="1" si="143"/>
        <v>31.729266888730312</v>
      </c>
      <c r="AH283" s="304">
        <f t="shared" ca="1" si="144"/>
        <v>41.281483091961277</v>
      </c>
    </row>
    <row r="284" spans="1:34" x14ac:dyDescent="0.2">
      <c r="A284" s="347">
        <f t="shared" ca="1" si="122"/>
        <v>0.01</v>
      </c>
      <c r="B284" s="304">
        <f t="shared" ca="1" si="123"/>
        <v>2.7999999999999843</v>
      </c>
      <c r="D284" s="306">
        <f t="shared" ca="1" si="124"/>
        <v>9.3423707957427791</v>
      </c>
      <c r="E284" s="307">
        <f t="shared" ca="1" si="125"/>
        <v>30.110791748537864</v>
      </c>
      <c r="F284" s="304">
        <f t="shared" ca="1" si="126"/>
        <v>31.526808779338314</v>
      </c>
      <c r="G284" s="306">
        <f t="shared" ca="1" si="127"/>
        <v>38.913829421921932</v>
      </c>
      <c r="H284" s="307">
        <f t="shared" ca="1" si="128"/>
        <v>166.18419755112822</v>
      </c>
      <c r="I284" s="304">
        <f t="shared" ca="1" si="129"/>
        <v>170.67944702274744</v>
      </c>
      <c r="J284" s="306">
        <f t="shared" ca="1" si="130"/>
        <v>57.649129292491999</v>
      </c>
      <c r="K284" s="307">
        <f t="shared" ca="1" si="131"/>
        <v>265.11012400406184</v>
      </c>
      <c r="L284" s="304">
        <f t="shared" ca="1" si="116"/>
        <v>271.30573152373967</v>
      </c>
      <c r="M284" s="306">
        <f t="shared" ca="1" si="132"/>
        <v>1.3407797682651057</v>
      </c>
      <c r="N284" s="304">
        <f t="shared" ca="1" si="133"/>
        <v>76.821021978119106</v>
      </c>
      <c r="P284" s="310">
        <f t="shared" ca="1" si="134"/>
        <v>7</v>
      </c>
      <c r="Q284" s="304">
        <f t="shared" ca="1" si="135"/>
        <v>452.74468085106707</v>
      </c>
      <c r="R284" s="306">
        <f t="shared" ca="1" si="136"/>
        <v>0.22721146116546212</v>
      </c>
      <c r="S284" s="307">
        <f t="shared" ca="1" si="137"/>
        <v>8.3169099522975145</v>
      </c>
      <c r="T284" s="304">
        <f t="shared" ca="1" si="117"/>
        <v>81.588886632038623</v>
      </c>
      <c r="U284" s="311">
        <f t="shared" ca="1" si="118"/>
        <v>0</v>
      </c>
      <c r="V284" s="306">
        <f t="shared" ca="1" si="119"/>
        <v>1.1929488638435479</v>
      </c>
      <c r="W284" s="304">
        <f t="shared" ca="1" si="120"/>
        <v>112.15083123182191</v>
      </c>
      <c r="Y284" s="314" t="str">
        <f t="shared" ca="1" si="138"/>
        <v/>
      </c>
      <c r="Z284" s="315" t="str">
        <f t="shared" ca="1" si="139"/>
        <v/>
      </c>
      <c r="AA284" s="316" t="str">
        <f t="shared" ca="1" si="140"/>
        <v/>
      </c>
      <c r="AC284" s="310" t="e">
        <f t="shared" ca="1" si="141"/>
        <v>#N/A</v>
      </c>
      <c r="AD284" s="323" t="e">
        <f t="shared" ca="1" si="142"/>
        <v>#N/A</v>
      </c>
      <c r="AE284" s="324">
        <f t="shared" ca="1" si="121"/>
        <v>265.11012400406184</v>
      </c>
      <c r="AG284" s="306">
        <f t="shared" ca="1" si="143"/>
        <v>31.44746106763295</v>
      </c>
      <c r="AH284" s="304">
        <f t="shared" ca="1" si="144"/>
        <v>40.999384213854682</v>
      </c>
    </row>
    <row r="285" spans="1:34" x14ac:dyDescent="0.2">
      <c r="A285" s="347">
        <f t="shared" ca="1" si="122"/>
        <v>0.01</v>
      </c>
      <c r="B285" s="304">
        <f t="shared" ca="1" si="123"/>
        <v>2.8099999999999841</v>
      </c>
      <c r="D285" s="306">
        <f t="shared" ca="1" si="124"/>
        <v>9.2833206657348359</v>
      </c>
      <c r="E285" s="307">
        <f t="shared" ca="1" si="125"/>
        <v>29.835062394600833</v>
      </c>
      <c r="F285" s="304">
        <f t="shared" ca="1" si="126"/>
        <v>31.245975591627545</v>
      </c>
      <c r="G285" s="306">
        <f t="shared" ca="1" si="127"/>
        <v>39.006662628579278</v>
      </c>
      <c r="H285" s="307">
        <f t="shared" ca="1" si="128"/>
        <v>166.48254817507424</v>
      </c>
      <c r="I285" s="304">
        <f t="shared" ca="1" si="129"/>
        <v>170.99110671694513</v>
      </c>
      <c r="J285" s="306">
        <f t="shared" ca="1" si="130"/>
        <v>58.038731752744503</v>
      </c>
      <c r="K285" s="307">
        <f t="shared" ca="1" si="131"/>
        <v>266.77345773269286</v>
      </c>
      <c r="L285" s="304">
        <f t="shared" ca="1" si="116"/>
        <v>273.01386802527799</v>
      </c>
      <c r="M285" s="306">
        <f t="shared" ca="1" si="132"/>
        <v>1.3406489651071836</v>
      </c>
      <c r="N285" s="304">
        <f t="shared" ca="1" si="133"/>
        <v>76.813527509223192</v>
      </c>
      <c r="P285" s="310">
        <f t="shared" ca="1" si="134"/>
        <v>7</v>
      </c>
      <c r="Q285" s="304">
        <f t="shared" ca="1" si="135"/>
        <v>450.70212765957774</v>
      </c>
      <c r="R285" s="306">
        <f t="shared" ca="1" si="136"/>
        <v>0.22618639888472128</v>
      </c>
      <c r="S285" s="307">
        <f t="shared" ca="1" si="137"/>
        <v>8.3146480883086671</v>
      </c>
      <c r="T285" s="304">
        <f t="shared" ca="1" si="117"/>
        <v>81.566697746308023</v>
      </c>
      <c r="U285" s="311">
        <f t="shared" ca="1" si="118"/>
        <v>0</v>
      </c>
      <c r="V285" s="306">
        <f t="shared" ca="1" si="119"/>
        <v>1.1927504180520794</v>
      </c>
      <c r="W285" s="304">
        <f t="shared" ca="1" si="120"/>
        <v>112.54205435684241</v>
      </c>
      <c r="Y285" s="314" t="str">
        <f t="shared" ca="1" si="138"/>
        <v/>
      </c>
      <c r="Z285" s="315" t="str">
        <f t="shared" ca="1" si="139"/>
        <v/>
      </c>
      <c r="AA285" s="316" t="str">
        <f t="shared" ca="1" si="140"/>
        <v/>
      </c>
      <c r="AC285" s="310" t="e">
        <f t="shared" ca="1" si="141"/>
        <v>#N/A</v>
      </c>
      <c r="AD285" s="323" t="e">
        <f t="shared" ca="1" si="142"/>
        <v>#N/A</v>
      </c>
      <c r="AE285" s="324">
        <f t="shared" ca="1" si="121"/>
        <v>266.77345773269286</v>
      </c>
      <c r="AG285" s="306">
        <f t="shared" ca="1" si="143"/>
        <v>31.16582314144155</v>
      </c>
      <c r="AH285" s="304">
        <f t="shared" ca="1" si="144"/>
        <v>40.717453442653465</v>
      </c>
    </row>
    <row r="286" spans="1:34" x14ac:dyDescent="0.2">
      <c r="A286" s="347">
        <f t="shared" ca="1" si="122"/>
        <v>0.01</v>
      </c>
      <c r="B286" s="304">
        <f t="shared" ca="1" si="123"/>
        <v>2.8199999999999839</v>
      </c>
      <c r="D286" s="306">
        <f t="shared" ca="1" si="124"/>
        <v>9.2242310349414165</v>
      </c>
      <c r="E286" s="307">
        <f t="shared" ca="1" si="125"/>
        <v>29.559517517438088</v>
      </c>
      <c r="F286" s="304">
        <f t="shared" ca="1" si="126"/>
        <v>30.965327610889336</v>
      </c>
      <c r="G286" s="306">
        <f t="shared" ca="1" si="127"/>
        <v>39.09890493892869</v>
      </c>
      <c r="H286" s="307">
        <f t="shared" ca="1" si="128"/>
        <v>166.77814335024863</v>
      </c>
      <c r="I286" s="304">
        <f t="shared" ca="1" si="129"/>
        <v>171.2999517419064</v>
      </c>
      <c r="J286" s="306">
        <f t="shared" ca="1" si="130"/>
        <v>58.429259590582042</v>
      </c>
      <c r="K286" s="307">
        <f t="shared" ca="1" si="131"/>
        <v>268.43976119031947</v>
      </c>
      <c r="L286" s="304">
        <f t="shared" ca="1" si="116"/>
        <v>274.72510581346467</v>
      </c>
      <c r="M286" s="306">
        <f t="shared" ca="1" si="132"/>
        <v>1.3405183248463417</v>
      </c>
      <c r="N286" s="304">
        <f t="shared" ca="1" si="133"/>
        <v>76.806042373642455</v>
      </c>
      <c r="P286" s="310">
        <f t="shared" ca="1" si="134"/>
        <v>7</v>
      </c>
      <c r="Q286" s="304">
        <f t="shared" ca="1" si="135"/>
        <v>448.65957446808841</v>
      </c>
      <c r="R286" s="306">
        <f t="shared" ca="1" si="136"/>
        <v>0.22516133660398047</v>
      </c>
      <c r="S286" s="307">
        <f t="shared" ca="1" si="137"/>
        <v>8.3123964749426271</v>
      </c>
      <c r="T286" s="304">
        <f t="shared" ca="1" si="117"/>
        <v>81.544609419187182</v>
      </c>
      <c r="U286" s="311">
        <f t="shared" ca="1" si="118"/>
        <v>0</v>
      </c>
      <c r="V286" s="306">
        <f t="shared" ca="1" si="119"/>
        <v>1.19255165061222</v>
      </c>
      <c r="W286" s="304">
        <f t="shared" ca="1" si="120"/>
        <v>112.93014707008298</v>
      </c>
      <c r="Y286" s="314" t="str">
        <f t="shared" ca="1" si="138"/>
        <v/>
      </c>
      <c r="Z286" s="315" t="str">
        <f t="shared" ca="1" si="139"/>
        <v/>
      </c>
      <c r="AA286" s="316" t="str">
        <f t="shared" ca="1" si="140"/>
        <v/>
      </c>
      <c r="AC286" s="310" t="e">
        <f t="shared" ca="1" si="141"/>
        <v>#N/A</v>
      </c>
      <c r="AD286" s="323" t="e">
        <f t="shared" ca="1" si="142"/>
        <v>#N/A</v>
      </c>
      <c r="AE286" s="324">
        <f t="shared" ca="1" si="121"/>
        <v>268.43976119031947</v>
      </c>
      <c r="AG286" s="306">
        <f t="shared" ca="1" si="143"/>
        <v>30.884356318360084</v>
      </c>
      <c r="AH286" s="304">
        <f t="shared" ca="1" si="144"/>
        <v>40.435693981207258</v>
      </c>
    </row>
    <row r="287" spans="1:34" x14ac:dyDescent="0.2">
      <c r="A287" s="347">
        <f t="shared" ca="1" si="122"/>
        <v>0.01</v>
      </c>
      <c r="B287" s="304">
        <f t="shared" ca="1" si="123"/>
        <v>2.8299999999999836</v>
      </c>
      <c r="D287" s="306">
        <f t="shared" ca="1" si="124"/>
        <v>9.1651029369723425</v>
      </c>
      <c r="E287" s="307">
        <f t="shared" ca="1" si="125"/>
        <v>29.28416015179171</v>
      </c>
      <c r="F287" s="304">
        <f t="shared" ca="1" si="126"/>
        <v>30.684868382332755</v>
      </c>
      <c r="G287" s="306">
        <f t="shared" ca="1" si="127"/>
        <v>39.190555968298412</v>
      </c>
      <c r="H287" s="307">
        <f t="shared" ca="1" si="128"/>
        <v>167.07098495176655</v>
      </c>
      <c r="I287" s="304">
        <f t="shared" ca="1" si="129"/>
        <v>171.60598384047609</v>
      </c>
      <c r="J287" s="306">
        <f t="shared" ca="1" si="130"/>
        <v>58.820706895118178</v>
      </c>
      <c r="K287" s="307">
        <f t="shared" ca="1" si="131"/>
        <v>270.10900683182956</v>
      </c>
      <c r="L287" s="304">
        <f t="shared" ca="1" si="116"/>
        <v>276.43941674681406</v>
      </c>
      <c r="M287" s="306">
        <f t="shared" ca="1" si="132"/>
        <v>1.3403878448503765</v>
      </c>
      <c r="N287" s="304">
        <f t="shared" ca="1" si="133"/>
        <v>76.798566420562778</v>
      </c>
      <c r="P287" s="310">
        <f t="shared" ca="1" si="134"/>
        <v>7</v>
      </c>
      <c r="Q287" s="304">
        <f t="shared" ca="1" si="135"/>
        <v>446.61702127659908</v>
      </c>
      <c r="R287" s="306">
        <f t="shared" ca="1" si="136"/>
        <v>0.22413627432323965</v>
      </c>
      <c r="S287" s="307">
        <f t="shared" ca="1" si="137"/>
        <v>8.3101551121993946</v>
      </c>
      <c r="T287" s="304">
        <f t="shared" ca="1" si="117"/>
        <v>81.522621650676072</v>
      </c>
      <c r="U287" s="311">
        <f t="shared" ca="1" si="118"/>
        <v>0</v>
      </c>
      <c r="V287" s="306">
        <f t="shared" ca="1" si="119"/>
        <v>1.1923525649756033</v>
      </c>
      <c r="W287" s="304">
        <f t="shared" ca="1" si="120"/>
        <v>113.31509308413644</v>
      </c>
      <c r="Y287" s="314" t="str">
        <f t="shared" ca="1" si="138"/>
        <v/>
      </c>
      <c r="Z287" s="315" t="str">
        <f t="shared" ca="1" si="139"/>
        <v/>
      </c>
      <c r="AA287" s="316" t="str">
        <f t="shared" ca="1" si="140"/>
        <v/>
      </c>
      <c r="AC287" s="310" t="e">
        <f t="shared" ca="1" si="141"/>
        <v>#N/A</v>
      </c>
      <c r="AD287" s="323" t="e">
        <f t="shared" ca="1" si="142"/>
        <v>#N/A</v>
      </c>
      <c r="AE287" s="324">
        <f t="shared" ca="1" si="121"/>
        <v>270.10900683182956</v>
      </c>
      <c r="AG287" s="306">
        <f t="shared" ca="1" si="143"/>
        <v>30.603063777121136</v>
      </c>
      <c r="AH287" s="304">
        <f t="shared" ca="1" si="144"/>
        <v>40.154109002930674</v>
      </c>
    </row>
    <row r="288" spans="1:34" x14ac:dyDescent="0.2">
      <c r="A288" s="347">
        <f t="shared" ca="1" si="122"/>
        <v>0.01</v>
      </c>
      <c r="B288" s="304">
        <f t="shared" ca="1" si="123"/>
        <v>2.8399999999999834</v>
      </c>
      <c r="D288" s="306">
        <f t="shared" ca="1" si="124"/>
        <v>9.1059373963598365</v>
      </c>
      <c r="E288" s="307">
        <f t="shared" ca="1" si="125"/>
        <v>29.008993304141576</v>
      </c>
      <c r="F288" s="304">
        <f t="shared" ca="1" si="126"/>
        <v>30.404601434423629</v>
      </c>
      <c r="G288" s="306">
        <f t="shared" ca="1" si="127"/>
        <v>39.281615342262008</v>
      </c>
      <c r="H288" s="307">
        <f t="shared" ca="1" si="128"/>
        <v>167.36107488480798</v>
      </c>
      <c r="I288" s="304">
        <f t="shared" ca="1" si="129"/>
        <v>171.90920478699138</v>
      </c>
      <c r="J288" s="306">
        <f t="shared" ca="1" si="130"/>
        <v>59.213067751670977</v>
      </c>
      <c r="K288" s="307">
        <f t="shared" ca="1" si="131"/>
        <v>271.78116713101241</v>
      </c>
      <c r="L288" s="304">
        <f t="shared" ca="1" si="116"/>
        <v>278.15677270140174</v>
      </c>
      <c r="M288" s="306">
        <f t="shared" ca="1" si="132"/>
        <v>1.3402575225088853</v>
      </c>
      <c r="N288" s="304">
        <f t="shared" ca="1" si="133"/>
        <v>76.791099500419065</v>
      </c>
      <c r="P288" s="310">
        <f t="shared" ca="1" si="134"/>
        <v>7</v>
      </c>
      <c r="Q288" s="304">
        <f t="shared" ca="1" si="135"/>
        <v>444.57446808510974</v>
      </c>
      <c r="R288" s="306">
        <f t="shared" ca="1" si="136"/>
        <v>0.22311121204249884</v>
      </c>
      <c r="S288" s="307">
        <f t="shared" ca="1" si="137"/>
        <v>8.3079240000789696</v>
      </c>
      <c r="T288" s="304">
        <f t="shared" ca="1" si="117"/>
        <v>81.500734440774693</v>
      </c>
      <c r="U288" s="311">
        <f t="shared" ca="1" si="118"/>
        <v>0</v>
      </c>
      <c r="V288" s="306">
        <f t="shared" ca="1" si="119"/>
        <v>1.1921531645896701</v>
      </c>
      <c r="W288" s="304">
        <f t="shared" ca="1" si="120"/>
        <v>113.6968763733163</v>
      </c>
      <c r="Y288" s="314" t="str">
        <f t="shared" ca="1" si="138"/>
        <v/>
      </c>
      <c r="Z288" s="315" t="str">
        <f t="shared" ca="1" si="139"/>
        <v/>
      </c>
      <c r="AA288" s="316" t="str">
        <f t="shared" ca="1" si="140"/>
        <v/>
      </c>
      <c r="AC288" s="310" t="e">
        <f t="shared" ca="1" si="141"/>
        <v>#N/A</v>
      </c>
      <c r="AD288" s="323" t="e">
        <f t="shared" ca="1" si="142"/>
        <v>#N/A</v>
      </c>
      <c r="AE288" s="324">
        <f t="shared" ca="1" si="121"/>
        <v>271.78116713101241</v>
      </c>
      <c r="AG288" s="306">
        <f t="shared" ca="1" si="143"/>
        <v>30.321948666982802</v>
      </c>
      <c r="AH288" s="304">
        <f t="shared" ca="1" si="144"/>
        <v>39.872701651799481</v>
      </c>
    </row>
    <row r="289" spans="1:34" x14ac:dyDescent="0.2">
      <c r="A289" s="347">
        <f t="shared" ca="1" si="122"/>
        <v>0.01</v>
      </c>
      <c r="B289" s="304">
        <f t="shared" ca="1" si="123"/>
        <v>2.8499999999999832</v>
      </c>
      <c r="D289" s="306">
        <f t="shared" ca="1" si="124"/>
        <v>9.0467354285848565</v>
      </c>
      <c r="E289" s="307">
        <f t="shared" ca="1" si="125"/>
        <v>28.734019952700045</v>
      </c>
      <c r="F289" s="304">
        <f t="shared" ca="1" si="126"/>
        <v>30.124530279441316</v>
      </c>
      <c r="G289" s="306">
        <f t="shared" ca="1" si="127"/>
        <v>39.372082696547857</v>
      </c>
      <c r="H289" s="307">
        <f t="shared" ca="1" si="128"/>
        <v>167.64841508433497</v>
      </c>
      <c r="I289" s="304">
        <f t="shared" ca="1" si="129"/>
        <v>172.20961638698716</v>
      </c>
      <c r="J289" s="306">
        <f t="shared" ca="1" si="130"/>
        <v>59.606336241865023</v>
      </c>
      <c r="K289" s="307">
        <f t="shared" ca="1" si="131"/>
        <v>273.4562145808581</v>
      </c>
      <c r="L289" s="304">
        <f t="shared" ca="1" si="116"/>
        <v>279.8771455711784</v>
      </c>
      <c r="M289" s="306">
        <f t="shared" ca="1" si="132"/>
        <v>1.3401273552328843</v>
      </c>
      <c r="N289" s="304">
        <f t="shared" ca="1" si="133"/>
        <v>76.783641464873483</v>
      </c>
      <c r="P289" s="310">
        <f t="shared" ca="1" si="134"/>
        <v>7</v>
      </c>
      <c r="Q289" s="304">
        <f t="shared" ca="1" si="135"/>
        <v>442.53191489362047</v>
      </c>
      <c r="R289" s="306">
        <f t="shared" ca="1" si="136"/>
        <v>0.22208614976175803</v>
      </c>
      <c r="S289" s="307">
        <f t="shared" ca="1" si="137"/>
        <v>8.305703138581352</v>
      </c>
      <c r="T289" s="304">
        <f t="shared" ca="1" si="117"/>
        <v>81.478947789483072</v>
      </c>
      <c r="U289" s="311">
        <f t="shared" ca="1" si="118"/>
        <v>0</v>
      </c>
      <c r="V289" s="306">
        <f t="shared" ca="1" si="119"/>
        <v>1.1919534528976241</v>
      </c>
      <c r="W289" s="304">
        <f t="shared" ca="1" si="120"/>
        <v>114.07548117300092</v>
      </c>
      <c r="Y289" s="314" t="str">
        <f t="shared" ca="1" si="138"/>
        <v/>
      </c>
      <c r="Z289" s="315" t="str">
        <f t="shared" ca="1" si="139"/>
        <v/>
      </c>
      <c r="AA289" s="316" t="str">
        <f t="shared" ca="1" si="140"/>
        <v/>
      </c>
      <c r="AC289" s="310" t="e">
        <f t="shared" ca="1" si="141"/>
        <v>#N/A</v>
      </c>
      <c r="AD289" s="323" t="e">
        <f t="shared" ca="1" si="142"/>
        <v>#N/A</v>
      </c>
      <c r="AE289" s="324">
        <f t="shared" ca="1" si="121"/>
        <v>273.4562145808581</v>
      </c>
      <c r="AG289" s="306">
        <f t="shared" ca="1" si="143"/>
        <v>30.041014107727847</v>
      </c>
      <c r="AH289" s="304">
        <f t="shared" ca="1" si="144"/>
        <v>39.591475042349103</v>
      </c>
    </row>
    <row r="290" spans="1:34" x14ac:dyDescent="0.2">
      <c r="A290" s="347">
        <f t="shared" ca="1" si="122"/>
        <v>0.01</v>
      </c>
      <c r="B290" s="304">
        <f t="shared" ca="1" si="123"/>
        <v>2.859999999999983</v>
      </c>
      <c r="D290" s="306">
        <f t="shared" ca="1" si="124"/>
        <v>8.9874980401033078</v>
      </c>
      <c r="E290" s="307">
        <f t="shared" ca="1" si="125"/>
        <v>28.459243047409231</v>
      </c>
      <c r="F290" s="304">
        <f t="shared" ca="1" si="126"/>
        <v>29.844658414067524</v>
      </c>
      <c r="G290" s="306">
        <f t="shared" ca="1" si="127"/>
        <v>39.461957676948892</v>
      </c>
      <c r="H290" s="307">
        <f t="shared" ca="1" si="128"/>
        <v>167.93300751480908</v>
      </c>
      <c r="I290" s="304">
        <f t="shared" ca="1" si="129"/>
        <v>172.50722047690127</v>
      </c>
      <c r="J290" s="306">
        <f t="shared" ca="1" si="130"/>
        <v>60.000506443732505</v>
      </c>
      <c r="K290" s="307">
        <f t="shared" ca="1" si="131"/>
        <v>275.13412169385384</v>
      </c>
      <c r="L290" s="304">
        <f t="shared" ca="1" si="116"/>
        <v>281.60050726828024</v>
      </c>
      <c r="M290" s="306">
        <f t="shared" ca="1" si="132"/>
        <v>1.3399973404544359</v>
      </c>
      <c r="N290" s="304">
        <f t="shared" ca="1" si="133"/>
        <v>76.776192166794061</v>
      </c>
      <c r="P290" s="310">
        <f t="shared" ca="1" si="134"/>
        <v>7</v>
      </c>
      <c r="Q290" s="304">
        <f t="shared" ca="1" si="135"/>
        <v>440.48936170213113</v>
      </c>
      <c r="R290" s="306">
        <f t="shared" ca="1" si="136"/>
        <v>0.22106108748101722</v>
      </c>
      <c r="S290" s="307">
        <f t="shared" ca="1" si="137"/>
        <v>8.3034925277065419</v>
      </c>
      <c r="T290" s="304">
        <f t="shared" ca="1" si="117"/>
        <v>81.457261696801183</v>
      </c>
      <c r="U290" s="311">
        <f t="shared" ca="1" si="118"/>
        <v>0</v>
      </c>
      <c r="V290" s="306">
        <f t="shared" ca="1" si="119"/>
        <v>1.1917534333383921</v>
      </c>
      <c r="W290" s="304">
        <f t="shared" ca="1" si="120"/>
        <v>114.45089197896257</v>
      </c>
      <c r="Y290" s="314" t="str">
        <f t="shared" ca="1" si="138"/>
        <v/>
      </c>
      <c r="Z290" s="315" t="str">
        <f t="shared" ca="1" si="139"/>
        <v/>
      </c>
      <c r="AA290" s="316" t="str">
        <f t="shared" ca="1" si="140"/>
        <v/>
      </c>
      <c r="AC290" s="310" t="e">
        <f t="shared" ca="1" si="141"/>
        <v>#N/A</v>
      </c>
      <c r="AD290" s="323" t="e">
        <f t="shared" ca="1" si="142"/>
        <v>#N/A</v>
      </c>
      <c r="AE290" s="324">
        <f t="shared" ca="1" si="121"/>
        <v>275.13412169385384</v>
      </c>
      <c r="AG290" s="306">
        <f t="shared" ca="1" si="143"/>
        <v>29.760263189665359</v>
      </c>
      <c r="AH290" s="304">
        <f t="shared" ca="1" si="144"/>
        <v>39.310432259675558</v>
      </c>
    </row>
    <row r="291" spans="1:34" x14ac:dyDescent="0.2">
      <c r="A291" s="347">
        <f t="shared" ca="1" si="122"/>
        <v>0.01</v>
      </c>
      <c r="B291" s="304">
        <f t="shared" ca="1" si="123"/>
        <v>2.8699999999999828</v>
      </c>
      <c r="D291" s="306">
        <f t="shared" ca="1" si="124"/>
        <v>8.9282262283720222</v>
      </c>
      <c r="E291" s="307">
        <f t="shared" ca="1" si="125"/>
        <v>28.1846655099408</v>
      </c>
      <c r="F291" s="304">
        <f t="shared" ca="1" si="126"/>
        <v>29.564989320008838</v>
      </c>
      <c r="G291" s="306">
        <f t="shared" ca="1" si="127"/>
        <v>39.551239939232609</v>
      </c>
      <c r="H291" s="307">
        <f t="shared" ca="1" si="128"/>
        <v>168.21485416990848</v>
      </c>
      <c r="I291" s="304">
        <f t="shared" ca="1" si="129"/>
        <v>172.80201892377971</v>
      </c>
      <c r="J291" s="306">
        <f t="shared" ca="1" si="130"/>
        <v>60.395572431813413</v>
      </c>
      <c r="K291" s="307">
        <f t="shared" ca="1" si="131"/>
        <v>276.81486100227744</v>
      </c>
      <c r="L291" s="304">
        <f t="shared" ca="1" si="116"/>
        <v>283.32682972333663</v>
      </c>
      <c r="M291" s="306">
        <f t="shared" ca="1" si="132"/>
        <v>1.3398674756262803</v>
      </c>
      <c r="N291" s="304">
        <f t="shared" ca="1" si="133"/>
        <v>76.76875146023356</v>
      </c>
      <c r="P291" s="310">
        <f t="shared" ca="1" si="134"/>
        <v>7</v>
      </c>
      <c r="Q291" s="304">
        <f t="shared" ca="1" si="135"/>
        <v>438.44680851064186</v>
      </c>
      <c r="R291" s="306">
        <f t="shared" ca="1" si="136"/>
        <v>0.22003602520027643</v>
      </c>
      <c r="S291" s="307">
        <f t="shared" ca="1" si="137"/>
        <v>8.3012921674545392</v>
      </c>
      <c r="T291" s="304">
        <f t="shared" ca="1" si="117"/>
        <v>81.435676162729038</v>
      </c>
      <c r="U291" s="311">
        <f t="shared" ca="1" si="118"/>
        <v>0</v>
      </c>
      <c r="V291" s="306">
        <f t="shared" ca="1" si="119"/>
        <v>1.1915531093465805</v>
      </c>
      <c r="W291" s="304">
        <f t="shared" ca="1" si="120"/>
        <v>114.82309354668078</v>
      </c>
      <c r="Y291" s="314" t="str">
        <f t="shared" ca="1" si="138"/>
        <v/>
      </c>
      <c r="Z291" s="315" t="str">
        <f t="shared" ca="1" si="139"/>
        <v/>
      </c>
      <c r="AA291" s="316" t="str">
        <f t="shared" ca="1" si="140"/>
        <v/>
      </c>
      <c r="AC291" s="310" t="e">
        <f t="shared" ca="1" si="141"/>
        <v>#N/A</v>
      </c>
      <c r="AD291" s="323" t="e">
        <f t="shared" ca="1" si="142"/>
        <v>#N/A</v>
      </c>
      <c r="AE291" s="324">
        <f t="shared" ca="1" si="121"/>
        <v>276.81486100227744</v>
      </c>
      <c r="AG291" s="306">
        <f t="shared" ca="1" si="143"/>
        <v>29.479698973634868</v>
      </c>
      <c r="AH291" s="304">
        <f t="shared" ca="1" si="144"/>
        <v>39.029576359438941</v>
      </c>
    </row>
    <row r="292" spans="1:34" x14ac:dyDescent="0.2">
      <c r="A292" s="347">
        <f t="shared" ca="1" si="122"/>
        <v>0.01</v>
      </c>
      <c r="B292" s="304">
        <f t="shared" ca="1" si="123"/>
        <v>2.8799999999999826</v>
      </c>
      <c r="D292" s="306">
        <f t="shared" ca="1" si="124"/>
        <v>8.8689209818746253</v>
      </c>
      <c r="E292" s="307">
        <f t="shared" ca="1" si="125"/>
        <v>27.910290233698007</v>
      </c>
      <c r="F292" s="304">
        <f t="shared" ca="1" si="126"/>
        <v>29.285526464654762</v>
      </c>
      <c r="G292" s="306">
        <f t="shared" ca="1" si="127"/>
        <v>39.639929149051355</v>
      </c>
      <c r="H292" s="307">
        <f t="shared" ca="1" si="128"/>
        <v>168.49395707224545</v>
      </c>
      <c r="I292" s="304">
        <f t="shared" ca="1" si="129"/>
        <v>173.09401362498215</v>
      </c>
      <c r="J292" s="306">
        <f t="shared" ca="1" si="130"/>
        <v>60.791528277254834</v>
      </c>
      <c r="K292" s="307">
        <f t="shared" ca="1" si="131"/>
        <v>278.49840505848823</v>
      </c>
      <c r="L292" s="304">
        <f t="shared" ca="1" si="116"/>
        <v>285.05608488577479</v>
      </c>
      <c r="M292" s="306">
        <f t="shared" ca="1" si="132"/>
        <v>1.3397377582214736</v>
      </c>
      <c r="N292" s="304">
        <f t="shared" ca="1" si="133"/>
        <v>76.761319200408749</v>
      </c>
      <c r="P292" s="310">
        <f t="shared" ca="1" si="134"/>
        <v>7</v>
      </c>
      <c r="Q292" s="304">
        <f t="shared" ca="1" si="135"/>
        <v>436.40425531915253</v>
      </c>
      <c r="R292" s="306">
        <f t="shared" ca="1" si="136"/>
        <v>0.21901096291953562</v>
      </c>
      <c r="S292" s="307">
        <f t="shared" ca="1" si="137"/>
        <v>8.299102057825344</v>
      </c>
      <c r="T292" s="304">
        <f t="shared" ca="1" si="117"/>
        <v>81.414191187266624</v>
      </c>
      <c r="U292" s="311">
        <f t="shared" ca="1" si="118"/>
        <v>0</v>
      </c>
      <c r="V292" s="306">
        <f t="shared" ca="1" si="119"/>
        <v>1.1913524843524363</v>
      </c>
      <c r="W292" s="304">
        <f t="shared" ca="1" si="120"/>
        <v>115.19207089064118</v>
      </c>
      <c r="Y292" s="314" t="str">
        <f t="shared" ca="1" si="138"/>
        <v/>
      </c>
      <c r="Z292" s="315" t="str">
        <f t="shared" ca="1" si="139"/>
        <v/>
      </c>
      <c r="AA292" s="316" t="str">
        <f t="shared" ca="1" si="140"/>
        <v/>
      </c>
      <c r="AC292" s="310" t="e">
        <f t="shared" ca="1" si="141"/>
        <v>#N/A</v>
      </c>
      <c r="AD292" s="323" t="e">
        <f t="shared" ca="1" si="142"/>
        <v>#N/A</v>
      </c>
      <c r="AE292" s="324">
        <f t="shared" ca="1" si="121"/>
        <v>278.49840505848823</v>
      </c>
      <c r="AG292" s="306">
        <f t="shared" ca="1" si="143"/>
        <v>29.199324491012625</v>
      </c>
      <c r="AH292" s="304">
        <f t="shared" ca="1" si="144"/>
        <v>38.748910367869044</v>
      </c>
    </row>
    <row r="293" spans="1:34" x14ac:dyDescent="0.2">
      <c r="A293" s="347">
        <f t="shared" ca="1" si="122"/>
        <v>0.01</v>
      </c>
      <c r="B293" s="304">
        <f t="shared" ca="1" si="123"/>
        <v>2.8899999999999824</v>
      </c>
      <c r="D293" s="306">
        <f t="shared" ca="1" si="124"/>
        <v>8.8095832801472973</v>
      </c>
      <c r="E293" s="307">
        <f t="shared" ca="1" si="125"/>
        <v>27.636120083820394</v>
      </c>
      <c r="F293" s="304">
        <f t="shared" ca="1" si="126"/>
        <v>29.006273301773735</v>
      </c>
      <c r="G293" s="306">
        <f t="shared" ca="1" si="127"/>
        <v>39.728024981852826</v>
      </c>
      <c r="H293" s="307">
        <f t="shared" ca="1" si="128"/>
        <v>168.77031827308366</v>
      </c>
      <c r="I293" s="304">
        <f t="shared" ca="1" si="129"/>
        <v>173.38320650788725</v>
      </c>
      <c r="J293" s="306">
        <f t="shared" ca="1" si="130"/>
        <v>61.188368047909357</v>
      </c>
      <c r="K293" s="307">
        <f t="shared" ca="1" si="131"/>
        <v>280.18472643521488</v>
      </c>
      <c r="L293" s="304">
        <f t="shared" ca="1" si="116"/>
        <v>286.78824472412157</v>
      </c>
      <c r="M293" s="306">
        <f t="shared" ca="1" si="132"/>
        <v>1.3396081857330338</v>
      </c>
      <c r="N293" s="304">
        <f t="shared" ca="1" si="133"/>
        <v>76.753895243680134</v>
      </c>
      <c r="P293" s="310">
        <f t="shared" ca="1" si="134"/>
        <v>7</v>
      </c>
      <c r="Q293" s="304">
        <f t="shared" ca="1" si="135"/>
        <v>434.36170212766319</v>
      </c>
      <c r="R293" s="306">
        <f t="shared" ca="1" si="136"/>
        <v>0.21798590063879481</v>
      </c>
      <c r="S293" s="307">
        <f t="shared" ca="1" si="137"/>
        <v>8.2969221988189563</v>
      </c>
      <c r="T293" s="304">
        <f t="shared" ca="1" si="117"/>
        <v>81.392806770413969</v>
      </c>
      <c r="U293" s="311">
        <f t="shared" ca="1" si="118"/>
        <v>0</v>
      </c>
      <c r="V293" s="306">
        <f t="shared" ca="1" si="119"/>
        <v>1.1911515617818076</v>
      </c>
      <c r="W293" s="304">
        <f t="shared" ca="1" si="120"/>
        <v>115.55780928361935</v>
      </c>
      <c r="Y293" s="314" t="str">
        <f t="shared" ca="1" si="138"/>
        <v/>
      </c>
      <c r="Z293" s="315" t="str">
        <f t="shared" ca="1" si="139"/>
        <v/>
      </c>
      <c r="AA293" s="316" t="str">
        <f t="shared" ca="1" si="140"/>
        <v/>
      </c>
      <c r="AC293" s="310" t="e">
        <f t="shared" ca="1" si="141"/>
        <v>#N/A</v>
      </c>
      <c r="AD293" s="323" t="e">
        <f t="shared" ca="1" si="142"/>
        <v>#N/A</v>
      </c>
      <c r="AE293" s="324">
        <f t="shared" ca="1" si="121"/>
        <v>280.18472643521488</v>
      </c>
      <c r="AG293" s="306">
        <f t="shared" ca="1" si="143"/>
        <v>28.919142743720506</v>
      </c>
      <c r="AH293" s="304">
        <f t="shared" ca="1" si="144"/>
        <v>38.468437281773589</v>
      </c>
    </row>
    <row r="294" spans="1:34" x14ac:dyDescent="0.2">
      <c r="A294" s="347">
        <f t="shared" ca="1" si="122"/>
        <v>0.01</v>
      </c>
      <c r="B294" s="304">
        <f t="shared" ca="1" si="123"/>
        <v>2.8999999999999821</v>
      </c>
      <c r="D294" s="306">
        <f t="shared" ca="1" si="124"/>
        <v>8.7502140938042885</v>
      </c>
      <c r="E294" s="307">
        <f t="shared" ca="1" si="125"/>
        <v>27.362157897190748</v>
      </c>
      <c r="F294" s="304">
        <f t="shared" ca="1" si="126"/>
        <v>28.727233272248988</v>
      </c>
      <c r="G294" s="306">
        <f t="shared" ca="1" si="127"/>
        <v>39.815527122790868</v>
      </c>
      <c r="H294" s="307">
        <f t="shared" ca="1" si="128"/>
        <v>169.04393985205556</v>
      </c>
      <c r="I294" s="304">
        <f t="shared" ca="1" si="129"/>
        <v>173.66959952959837</v>
      </c>
      <c r="J294" s="306">
        <f t="shared" ca="1" si="130"/>
        <v>61.586085808432578</v>
      </c>
      <c r="K294" s="307">
        <f t="shared" ca="1" si="131"/>
        <v>281.87379772584057</v>
      </c>
      <c r="L294" s="304">
        <f t="shared" ca="1" si="116"/>
        <v>288.52328122630195</v>
      </c>
      <c r="M294" s="306">
        <f t="shared" ca="1" si="132"/>
        <v>1.3394787556735896</v>
      </c>
      <c r="N294" s="304">
        <f t="shared" ca="1" si="133"/>
        <v>76.746479447531854</v>
      </c>
      <c r="P294" s="310">
        <f t="shared" ca="1" si="134"/>
        <v>7</v>
      </c>
      <c r="Q294" s="304">
        <f t="shared" ca="1" si="135"/>
        <v>432.31914893617386</v>
      </c>
      <c r="R294" s="306">
        <f t="shared" ca="1" si="136"/>
        <v>0.21696083835805396</v>
      </c>
      <c r="S294" s="307">
        <f t="shared" ca="1" si="137"/>
        <v>8.294752590435376</v>
      </c>
      <c r="T294" s="304">
        <f t="shared" ca="1" si="117"/>
        <v>81.371522912171045</v>
      </c>
      <c r="U294" s="311">
        <f t="shared" ca="1" si="118"/>
        <v>0</v>
      </c>
      <c r="V294" s="306">
        <f t="shared" ca="1" si="119"/>
        <v>1.1909503450560994</v>
      </c>
      <c r="W294" s="304">
        <f t="shared" ca="1" si="120"/>
        <v>115.92029425595025</v>
      </c>
      <c r="Y294" s="314" t="str">
        <f t="shared" ca="1" si="138"/>
        <v/>
      </c>
      <c r="Z294" s="315" t="str">
        <f t="shared" ca="1" si="139"/>
        <v/>
      </c>
      <c r="AA294" s="316" t="str">
        <f t="shared" ca="1" si="140"/>
        <v/>
      </c>
      <c r="AC294" s="310" t="e">
        <f t="shared" ca="1" si="141"/>
        <v>#N/A</v>
      </c>
      <c r="AD294" s="323" t="e">
        <f t="shared" ca="1" si="142"/>
        <v>#N/A</v>
      </c>
      <c r="AE294" s="324">
        <f t="shared" ca="1" si="121"/>
        <v>281.87379772584057</v>
      </c>
      <c r="AG294" s="306">
        <f t="shared" ca="1" si="143"/>
        <v>28.63915670423701</v>
      </c>
      <c r="AH294" s="304">
        <f t="shared" ca="1" si="144"/>
        <v>38.188160068548626</v>
      </c>
    </row>
    <row r="295" spans="1:34" x14ac:dyDescent="0.2">
      <c r="A295" s="347">
        <f t="shared" ca="1" si="122"/>
        <v>0.01</v>
      </c>
      <c r="B295" s="304">
        <f t="shared" ca="1" si="123"/>
        <v>2.9099999999999819</v>
      </c>
      <c r="D295" s="306">
        <f t="shared" ca="1" si="124"/>
        <v>8.6908143845634758</v>
      </c>
      <c r="E295" s="307">
        <f t="shared" ca="1" si="125"/>
        <v>27.088406482444398</v>
      </c>
      <c r="F295" s="304">
        <f t="shared" ca="1" si="126"/>
        <v>28.448409804856777</v>
      </c>
      <c r="G295" s="306">
        <f t="shared" ca="1" si="127"/>
        <v>39.902435266636502</v>
      </c>
      <c r="H295" s="307">
        <f t="shared" ca="1" si="128"/>
        <v>169.31482391688002</v>
      </c>
      <c r="I295" s="304">
        <f t="shared" ca="1" si="129"/>
        <v>173.95319467664916</v>
      </c>
      <c r="J295" s="306">
        <f t="shared" ca="1" si="130"/>
        <v>61.984675620379718</v>
      </c>
      <c r="K295" s="307">
        <f t="shared" ca="1" si="131"/>
        <v>283.56559154468528</v>
      </c>
      <c r="L295" s="304">
        <f t="shared" ca="1" si="116"/>
        <v>290.26116639993541</v>
      </c>
      <c r="M295" s="306">
        <f t="shared" ca="1" si="132"/>
        <v>1.3393494655750384</v>
      </c>
      <c r="N295" s="304">
        <f t="shared" ca="1" si="133"/>
        <v>76.73907167055205</v>
      </c>
      <c r="P295" s="310">
        <f t="shared" ca="1" si="134"/>
        <v>7</v>
      </c>
      <c r="Q295" s="304">
        <f t="shared" ca="1" si="135"/>
        <v>430.27659574468453</v>
      </c>
      <c r="R295" s="306">
        <f t="shared" ca="1" si="136"/>
        <v>0.21593577607731315</v>
      </c>
      <c r="S295" s="307">
        <f t="shared" ca="1" si="137"/>
        <v>8.2925932326746032</v>
      </c>
      <c r="T295" s="304">
        <f t="shared" ca="1" si="117"/>
        <v>81.350339612537866</v>
      </c>
      <c r="U295" s="311">
        <f t="shared" ca="1" si="118"/>
        <v>0</v>
      </c>
      <c r="V295" s="306">
        <f t="shared" ca="1" si="119"/>
        <v>1.1907488375922388</v>
      </c>
      <c r="W295" s="304">
        <f t="shared" ca="1" si="120"/>
        <v>116.27951159478327</v>
      </c>
      <c r="Y295" s="314" t="str">
        <f t="shared" ca="1" si="138"/>
        <v/>
      </c>
      <c r="Z295" s="315" t="str">
        <f t="shared" ca="1" si="139"/>
        <v/>
      </c>
      <c r="AA295" s="316" t="str">
        <f t="shared" ca="1" si="140"/>
        <v/>
      </c>
      <c r="AC295" s="310" t="e">
        <f t="shared" ca="1" si="141"/>
        <v>#N/A</v>
      </c>
      <c r="AD295" s="323" t="e">
        <f t="shared" ca="1" si="142"/>
        <v>#N/A</v>
      </c>
      <c r="AE295" s="324">
        <f t="shared" ca="1" si="121"/>
        <v>283.56559154468528</v>
      </c>
      <c r="AG295" s="306">
        <f t="shared" ca="1" si="143"/>
        <v>28.359369315610699</v>
      </c>
      <c r="AH295" s="304">
        <f t="shared" ca="1" si="144"/>
        <v>37.908081666191315</v>
      </c>
    </row>
    <row r="296" spans="1:34" x14ac:dyDescent="0.2">
      <c r="A296" s="347">
        <f t="shared" ca="1" si="122"/>
        <v>0.01</v>
      </c>
      <c r="B296" s="304">
        <f t="shared" ca="1" si="123"/>
        <v>2.9199999999999817</v>
      </c>
      <c r="D296" s="306">
        <f t="shared" ca="1" si="124"/>
        <v>8.6313851052716775</v>
      </c>
      <c r="E296" s="307">
        <f t="shared" ca="1" si="125"/>
        <v>26.814868619980913</v>
      </c>
      <c r="F296" s="304">
        <f t="shared" ca="1" si="126"/>
        <v>28.16980631708963</v>
      </c>
      <c r="G296" s="306">
        <f t="shared" ca="1" si="127"/>
        <v>39.988749117689217</v>
      </c>
      <c r="H296" s="307">
        <f t="shared" ca="1" si="128"/>
        <v>169.58297260307984</v>
      </c>
      <c r="I296" s="304">
        <f t="shared" ca="1" si="129"/>
        <v>174.23399396470947</v>
      </c>
      <c r="J296" s="306">
        <f t="shared" ca="1" si="130"/>
        <v>62.384131542301347</v>
      </c>
      <c r="K296" s="307">
        <f t="shared" ca="1" si="131"/>
        <v>285.26008052728508</v>
      </c>
      <c r="L296" s="304">
        <f t="shared" ca="1" si="116"/>
        <v>292.0018722726283</v>
      </c>
      <c r="M296" s="306">
        <f t="shared" ca="1" si="132"/>
        <v>1.3392203129882068</v>
      </c>
      <c r="N296" s="304">
        <f t="shared" ca="1" si="133"/>
        <v>76.731671772413392</v>
      </c>
      <c r="P296" s="310">
        <f t="shared" ca="1" si="134"/>
        <v>7</v>
      </c>
      <c r="Q296" s="304">
        <f t="shared" ca="1" si="135"/>
        <v>428.23404255319525</v>
      </c>
      <c r="R296" s="306">
        <f t="shared" ca="1" si="136"/>
        <v>0.21491071379657237</v>
      </c>
      <c r="S296" s="307">
        <f t="shared" ca="1" si="137"/>
        <v>8.2904441255366379</v>
      </c>
      <c r="T296" s="304">
        <f t="shared" ca="1" si="117"/>
        <v>81.329256871514417</v>
      </c>
      <c r="U296" s="311">
        <f t="shared" ca="1" si="118"/>
        <v>0</v>
      </c>
      <c r="V296" s="306">
        <f t="shared" ca="1" si="119"/>
        <v>1.1905470428026339</v>
      </c>
      <c r="W296" s="304">
        <f t="shared" ca="1" si="120"/>
        <v>116.63544734332343</v>
      </c>
      <c r="Y296" s="314" t="str">
        <f t="shared" ca="1" si="138"/>
        <v/>
      </c>
      <c r="Z296" s="315" t="str">
        <f t="shared" ca="1" si="139"/>
        <v/>
      </c>
      <c r="AA296" s="316" t="str">
        <f t="shared" ca="1" si="140"/>
        <v/>
      </c>
      <c r="AC296" s="310" t="e">
        <f t="shared" ca="1" si="141"/>
        <v>#N/A</v>
      </c>
      <c r="AD296" s="323" t="e">
        <f t="shared" ca="1" si="142"/>
        <v>#N/A</v>
      </c>
      <c r="AE296" s="324">
        <f t="shared" ca="1" si="121"/>
        <v>285.26008052728508</v>
      </c>
      <c r="AG296" s="306">
        <f t="shared" ca="1" si="143"/>
        <v>28.07978349147583</v>
      </c>
      <c r="AH296" s="304">
        <f t="shared" ca="1" si="144"/>
        <v>37.628204983314959</v>
      </c>
    </row>
    <row r="297" spans="1:34" x14ac:dyDescent="0.2">
      <c r="A297" s="347">
        <f t="shared" ca="1" si="122"/>
        <v>0.01</v>
      </c>
      <c r="B297" s="304">
        <f t="shared" ca="1" si="123"/>
        <v>2.9299999999999815</v>
      </c>
      <c r="D297" s="306">
        <f t="shared" ca="1" si="124"/>
        <v>8.571927199929954</v>
      </c>
      <c r="E297" s="307">
        <f t="shared" ca="1" si="125"/>
        <v>26.541547061978143</v>
      </c>
      <c r="F297" s="304">
        <f t="shared" ca="1" si="126"/>
        <v>27.891426216027384</v>
      </c>
      <c r="G297" s="306">
        <f t="shared" ca="1" si="127"/>
        <v>40.074468389688519</v>
      </c>
      <c r="H297" s="307">
        <f t="shared" ca="1" si="128"/>
        <v>169.84838807369962</v>
      </c>
      <c r="I297" s="304">
        <f t="shared" ca="1" si="129"/>
        <v>174.51199943829138</v>
      </c>
      <c r="J297" s="306">
        <f t="shared" ca="1" si="130"/>
        <v>62.784447629838233</v>
      </c>
      <c r="K297" s="307">
        <f t="shared" ca="1" si="131"/>
        <v>286.95723733066899</v>
      </c>
      <c r="L297" s="304">
        <f t="shared" ca="1" si="116"/>
        <v>293.74537089226408</v>
      </c>
      <c r="M297" s="306">
        <f t="shared" ca="1" si="132"/>
        <v>1.3390912954825189</v>
      </c>
      <c r="N297" s="304">
        <f t="shared" ca="1" si="133"/>
        <v>76.724279613854179</v>
      </c>
      <c r="P297" s="310">
        <f t="shared" ca="1" si="134"/>
        <v>7</v>
      </c>
      <c r="Q297" s="304">
        <f t="shared" ca="1" si="135"/>
        <v>426.19148936170592</v>
      </c>
      <c r="R297" s="306">
        <f t="shared" ca="1" si="136"/>
        <v>0.21388565151583155</v>
      </c>
      <c r="S297" s="307">
        <f t="shared" ca="1" si="137"/>
        <v>8.28830526902148</v>
      </c>
      <c r="T297" s="304">
        <f t="shared" ca="1" si="117"/>
        <v>81.308274689100728</v>
      </c>
      <c r="U297" s="311">
        <f t="shared" ca="1" si="118"/>
        <v>0</v>
      </c>
      <c r="V297" s="306">
        <f t="shared" ca="1" si="119"/>
        <v>1.1903449640951358</v>
      </c>
      <c r="W297" s="304">
        <f t="shared" ca="1" si="120"/>
        <v>116.98808780005857</v>
      </c>
      <c r="Y297" s="314" t="str">
        <f t="shared" ca="1" si="138"/>
        <v/>
      </c>
      <c r="Z297" s="315" t="str">
        <f t="shared" ca="1" si="139"/>
        <v/>
      </c>
      <c r="AA297" s="316" t="str">
        <f t="shared" ca="1" si="140"/>
        <v/>
      </c>
      <c r="AC297" s="310" t="e">
        <f t="shared" ca="1" si="141"/>
        <v>#N/A</v>
      </c>
      <c r="AD297" s="323" t="e">
        <f t="shared" ca="1" si="142"/>
        <v>#N/A</v>
      </c>
      <c r="AE297" s="324">
        <f t="shared" ca="1" si="121"/>
        <v>286.95723733066899</v>
      </c>
      <c r="AG297" s="306">
        <f t="shared" ca="1" si="143"/>
        <v>27.800402116070295</v>
      </c>
      <c r="AH297" s="304">
        <f t="shared" ca="1" si="144"/>
        <v>37.348532899166344</v>
      </c>
    </row>
    <row r="298" spans="1:34" x14ac:dyDescent="0.2">
      <c r="A298" s="347">
        <f t="shared" ca="1" si="122"/>
        <v>0.01</v>
      </c>
      <c r="B298" s="304">
        <f t="shared" ca="1" si="123"/>
        <v>2.9399999999999813</v>
      </c>
      <c r="D298" s="306">
        <f t="shared" ca="1" si="124"/>
        <v>8.5124416037187682</v>
      </c>
      <c r="E298" s="307">
        <f t="shared" ca="1" si="125"/>
        <v>26.268444532408409</v>
      </c>
      <c r="F298" s="304">
        <f t="shared" ca="1" si="126"/>
        <v>27.613272899258781</v>
      </c>
      <c r="G298" s="306">
        <f t="shared" ca="1" si="127"/>
        <v>40.159592805725708</v>
      </c>
      <c r="H298" s="307">
        <f t="shared" ca="1" si="128"/>
        <v>170.11107251902371</v>
      </c>
      <c r="I298" s="304">
        <f t="shared" ca="1" si="129"/>
        <v>174.78721317045546</v>
      </c>
      <c r="J298" s="306">
        <f t="shared" ca="1" si="130"/>
        <v>63.185617935815301</v>
      </c>
      <c r="K298" s="307">
        <f t="shared" ca="1" si="131"/>
        <v>288.65703463363258</v>
      </c>
      <c r="L298" s="304">
        <f t="shared" ca="1" si="116"/>
        <v>295.49163432729017</v>
      </c>
      <c r="M298" s="306">
        <f t="shared" ca="1" si="132"/>
        <v>1.3389624106456699</v>
      </c>
      <c r="N298" s="304">
        <f t="shared" ca="1" si="133"/>
        <v>76.716895056659496</v>
      </c>
      <c r="P298" s="310">
        <f t="shared" ca="1" si="134"/>
        <v>7</v>
      </c>
      <c r="Q298" s="304">
        <f t="shared" ca="1" si="135"/>
        <v>424.14893617021659</v>
      </c>
      <c r="R298" s="306">
        <f t="shared" ca="1" si="136"/>
        <v>0.21286058923509071</v>
      </c>
      <c r="S298" s="307">
        <f t="shared" ca="1" si="137"/>
        <v>8.2861766631291296</v>
      </c>
      <c r="T298" s="304">
        <f t="shared" ca="1" si="117"/>
        <v>81.287393065296769</v>
      </c>
      <c r="U298" s="311">
        <f t="shared" ca="1" si="118"/>
        <v>0</v>
      </c>
      <c r="V298" s="306">
        <f t="shared" ca="1" si="119"/>
        <v>1.1901426048730006</v>
      </c>
      <c r="W298" s="304">
        <f t="shared" ca="1" si="120"/>
        <v>117.33741951797289</v>
      </c>
      <c r="Y298" s="314" t="str">
        <f t="shared" ca="1" si="138"/>
        <v/>
      </c>
      <c r="Z298" s="315" t="str">
        <f t="shared" ca="1" si="139"/>
        <v/>
      </c>
      <c r="AA298" s="316" t="str">
        <f t="shared" ca="1" si="140"/>
        <v/>
      </c>
      <c r="AC298" s="310" t="e">
        <f t="shared" ca="1" si="141"/>
        <v>#N/A</v>
      </c>
      <c r="AD298" s="323" t="e">
        <f t="shared" ca="1" si="142"/>
        <v>#N/A</v>
      </c>
      <c r="AE298" s="324">
        <f t="shared" ca="1" si="121"/>
        <v>288.65703463363258</v>
      </c>
      <c r="AG298" s="306">
        <f t="shared" ca="1" si="143"/>
        <v>27.521228044255778</v>
      </c>
      <c r="AH298" s="304">
        <f t="shared" ca="1" si="144"/>
        <v>37.069068263645264</v>
      </c>
    </row>
    <row r="299" spans="1:34" x14ac:dyDescent="0.2">
      <c r="A299" s="347">
        <f t="shared" ca="1" si="122"/>
        <v>0.01</v>
      </c>
      <c r="B299" s="304">
        <f t="shared" ca="1" si="123"/>
        <v>2.9499999999999811</v>
      </c>
      <c r="D299" s="306">
        <f t="shared" ca="1" si="124"/>
        <v>8.4529292430230978</v>
      </c>
      <c r="E299" s="307">
        <f t="shared" ca="1" si="125"/>
        <v>25.995563727057174</v>
      </c>
      <c r="F299" s="304">
        <f t="shared" ca="1" si="126"/>
        <v>27.335349755857266</v>
      </c>
      <c r="G299" s="306">
        <f t="shared" ca="1" si="127"/>
        <v>40.244122098155941</v>
      </c>
      <c r="H299" s="307">
        <f t="shared" ca="1" si="128"/>
        <v>170.37102815629427</v>
      </c>
      <c r="I299" s="304">
        <f t="shared" ca="1" si="129"/>
        <v>175.05963726251719</v>
      </c>
      <c r="J299" s="306">
        <f t="shared" ca="1" si="130"/>
        <v>63.587636510334711</v>
      </c>
      <c r="K299" s="307">
        <f t="shared" ca="1" si="131"/>
        <v>290.35944513700917</v>
      </c>
      <c r="L299" s="304">
        <f t="shared" ca="1" si="116"/>
        <v>297.24063466700227</v>
      </c>
      <c r="M299" s="306">
        <f t="shared" ca="1" si="132"/>
        <v>1.338833656083303</v>
      </c>
      <c r="N299" s="304">
        <f t="shared" ca="1" si="133"/>
        <v>76.70951796364281</v>
      </c>
      <c r="P299" s="310">
        <f t="shared" ca="1" si="134"/>
        <v>7</v>
      </c>
      <c r="Q299" s="304">
        <f t="shared" ca="1" si="135"/>
        <v>422.10638297872731</v>
      </c>
      <c r="R299" s="306">
        <f t="shared" ca="1" si="136"/>
        <v>0.21183552695434993</v>
      </c>
      <c r="S299" s="307">
        <f t="shared" ca="1" si="137"/>
        <v>8.2840583078595866</v>
      </c>
      <c r="T299" s="304">
        <f t="shared" ca="1" si="117"/>
        <v>81.266612000102555</v>
      </c>
      <c r="U299" s="311">
        <f t="shared" ca="1" si="118"/>
        <v>0</v>
      </c>
      <c r="V299" s="306">
        <f t="shared" ca="1" si="119"/>
        <v>1.189939968534852</v>
      </c>
      <c r="W299" s="304">
        <f t="shared" ca="1" si="120"/>
        <v>117.68342930374743</v>
      </c>
      <c r="Y299" s="314" t="str">
        <f t="shared" ca="1" si="138"/>
        <v/>
      </c>
      <c r="Z299" s="315" t="str">
        <f t="shared" ca="1" si="139"/>
        <v/>
      </c>
      <c r="AA299" s="316" t="str">
        <f t="shared" ca="1" si="140"/>
        <v/>
      </c>
      <c r="AC299" s="310" t="e">
        <f t="shared" ca="1" si="141"/>
        <v>#N/A</v>
      </c>
      <c r="AD299" s="323" t="e">
        <f t="shared" ca="1" si="142"/>
        <v>#N/A</v>
      </c>
      <c r="AE299" s="324">
        <f t="shared" ca="1" si="121"/>
        <v>290.35944513700917</v>
      </c>
      <c r="AG299" s="306">
        <f t="shared" ca="1" si="143"/>
        <v>27.242264101540144</v>
      </c>
      <c r="AH299" s="304">
        <f t="shared" ca="1" si="144"/>
        <v>36.789813897326354</v>
      </c>
    </row>
    <row r="300" spans="1:34" x14ac:dyDescent="0.2">
      <c r="A300" s="347">
        <f t="shared" ca="1" si="122"/>
        <v>0.01</v>
      </c>
      <c r="B300" s="304">
        <f t="shared" ca="1" si="123"/>
        <v>2.9599999999999809</v>
      </c>
      <c r="D300" s="306">
        <f t="shared" ca="1" si="124"/>
        <v>8.3933910354574586</v>
      </c>
      <c r="E300" s="307">
        <f t="shared" ca="1" si="125"/>
        <v>25.722907313543679</v>
      </c>
      <c r="F300" s="304">
        <f t="shared" ca="1" si="126"/>
        <v>27.057660167413893</v>
      </c>
      <c r="G300" s="306">
        <f t="shared" ca="1" si="127"/>
        <v>40.328056008510515</v>
      </c>
      <c r="H300" s="307">
        <f t="shared" ca="1" si="128"/>
        <v>170.62825722942972</v>
      </c>
      <c r="I300" s="304">
        <f t="shared" ca="1" si="129"/>
        <v>175.32927384375375</v>
      </c>
      <c r="J300" s="306">
        <f t="shared" ca="1" si="130"/>
        <v>63.990497400868044</v>
      </c>
      <c r="K300" s="307">
        <f t="shared" ca="1" si="131"/>
        <v>292.06444156393781</v>
      </c>
      <c r="L300" s="304">
        <f t="shared" ca="1" si="116"/>
        <v>298.99234402182498</v>
      </c>
      <c r="M300" s="306">
        <f t="shared" ca="1" si="132"/>
        <v>1.338705029418694</v>
      </c>
      <c r="N300" s="304">
        <f t="shared" ca="1" si="133"/>
        <v>76.702148198627867</v>
      </c>
      <c r="P300" s="310">
        <f t="shared" ca="1" si="134"/>
        <v>7</v>
      </c>
      <c r="Q300" s="304">
        <f t="shared" ca="1" si="135"/>
        <v>420.06382978723798</v>
      </c>
      <c r="R300" s="306">
        <f t="shared" ca="1" si="136"/>
        <v>0.21081046467360912</v>
      </c>
      <c r="S300" s="307">
        <f t="shared" ca="1" si="137"/>
        <v>8.2819502032128511</v>
      </c>
      <c r="T300" s="304">
        <f t="shared" ca="1" si="117"/>
        <v>81.245931493518071</v>
      </c>
      <c r="U300" s="311">
        <f t="shared" ca="1" si="118"/>
        <v>0</v>
      </c>
      <c r="V300" s="306">
        <f t="shared" ca="1" si="119"/>
        <v>1.1897370584746432</v>
      </c>
      <c r="W300" s="304">
        <f t="shared" ca="1" si="120"/>
        <v>118.02610421694708</v>
      </c>
      <c r="Y300" s="314" t="str">
        <f t="shared" ca="1" si="138"/>
        <v/>
      </c>
      <c r="Z300" s="315" t="str">
        <f t="shared" ca="1" si="139"/>
        <v/>
      </c>
      <c r="AA300" s="316" t="str">
        <f t="shared" ca="1" si="140"/>
        <v/>
      </c>
      <c r="AC300" s="310" t="e">
        <f t="shared" ca="1" si="141"/>
        <v>#N/A</v>
      </c>
      <c r="AD300" s="323" t="e">
        <f t="shared" ca="1" si="142"/>
        <v>#N/A</v>
      </c>
      <c r="AE300" s="324">
        <f t="shared" ca="1" si="121"/>
        <v>292.06444156393781</v>
      </c>
      <c r="AG300" s="306">
        <f t="shared" ca="1" si="143"/>
        <v>26.963513084101912</v>
      </c>
      <c r="AH300" s="304">
        <f t="shared" ca="1" si="144"/>
        <v>36.510772591482969</v>
      </c>
    </row>
    <row r="301" spans="1:34" x14ac:dyDescent="0.2">
      <c r="A301" s="347">
        <f t="shared" ca="1" si="122"/>
        <v>0.01</v>
      </c>
      <c r="B301" s="304">
        <f t="shared" ca="1" si="123"/>
        <v>2.9699999999999807</v>
      </c>
      <c r="D301" s="306">
        <f t="shared" ca="1" si="124"/>
        <v>8.333827889890868</v>
      </c>
      <c r="E301" s="307">
        <f t="shared" ca="1" si="125"/>
        <v>25.450477931344096</v>
      </c>
      <c r="F301" s="304">
        <f t="shared" ca="1" si="126"/>
        <v>26.780207509131735</v>
      </c>
      <c r="G301" s="306">
        <f t="shared" ca="1" si="127"/>
        <v>40.411394287409422</v>
      </c>
      <c r="H301" s="307">
        <f t="shared" ca="1" si="128"/>
        <v>170.88276200874316</v>
      </c>
      <c r="I301" s="304">
        <f t="shared" ca="1" si="129"/>
        <v>175.59612507111089</v>
      </c>
      <c r="J301" s="306">
        <f t="shared" ca="1" si="130"/>
        <v>64.39419465234765</v>
      </c>
      <c r="K301" s="307">
        <f t="shared" ca="1" si="131"/>
        <v>293.77199666012865</v>
      </c>
      <c r="L301" s="304">
        <f t="shared" ca="1" si="116"/>
        <v>300.74673452359059</v>
      </c>
      <c r="M301" s="306">
        <f t="shared" ca="1" si="132"/>
        <v>1.3385765282924393</v>
      </c>
      <c r="N301" s="304">
        <f t="shared" ca="1" si="133"/>
        <v>76.6947856264308</v>
      </c>
      <c r="P301" s="310">
        <f t="shared" ca="1" si="134"/>
        <v>7</v>
      </c>
      <c r="Q301" s="304">
        <f t="shared" ca="1" si="135"/>
        <v>418.02127659574865</v>
      </c>
      <c r="R301" s="306">
        <f t="shared" ca="1" si="136"/>
        <v>0.2097854023928683</v>
      </c>
      <c r="S301" s="307">
        <f t="shared" ca="1" si="137"/>
        <v>8.2798523491889231</v>
      </c>
      <c r="T301" s="304">
        <f t="shared" ca="1" si="117"/>
        <v>81.225351545543333</v>
      </c>
      <c r="U301" s="311">
        <f t="shared" ca="1" si="118"/>
        <v>0</v>
      </c>
      <c r="V301" s="306">
        <f t="shared" ca="1" si="119"/>
        <v>1.189533878081622</v>
      </c>
      <c r="W301" s="304">
        <f t="shared" ca="1" si="120"/>
        <v>118.36543156919467</v>
      </c>
      <c r="Y301" s="314" t="str">
        <f t="shared" ca="1" si="138"/>
        <v/>
      </c>
      <c r="Z301" s="315" t="str">
        <f t="shared" ca="1" si="139"/>
        <v/>
      </c>
      <c r="AA301" s="316" t="str">
        <f t="shared" ca="1" si="140"/>
        <v/>
      </c>
      <c r="AC301" s="310" t="e">
        <f t="shared" ca="1" si="141"/>
        <v>#N/A</v>
      </c>
      <c r="AD301" s="323" t="e">
        <f t="shared" ca="1" si="142"/>
        <v>#N/A</v>
      </c>
      <c r="AE301" s="324">
        <f t="shared" ca="1" si="121"/>
        <v>293.77199666012865</v>
      </c>
      <c r="AG301" s="306">
        <f t="shared" ca="1" si="143"/>
        <v>26.684977758817041</v>
      </c>
      <c r="AH301" s="304">
        <f t="shared" ca="1" si="144"/>
        <v>36.231947108113403</v>
      </c>
    </row>
    <row r="302" spans="1:34" x14ac:dyDescent="0.2">
      <c r="A302" s="347">
        <f t="shared" ca="1" si="122"/>
        <v>0.01</v>
      </c>
      <c r="B302" s="304">
        <f t="shared" ca="1" si="123"/>
        <v>2.9799999999999804</v>
      </c>
      <c r="D302" s="306">
        <f t="shared" ca="1" si="124"/>
        <v>8.1865755033554599</v>
      </c>
      <c r="E302" s="307">
        <f t="shared" ca="1" si="125"/>
        <v>24.807578979262139</v>
      </c>
      <c r="F302" s="304">
        <f t="shared" ca="1" si="126"/>
        <v>26.123475903571261</v>
      </c>
      <c r="G302" s="306">
        <f t="shared" ca="1" si="127"/>
        <v>40.493260042442976</v>
      </c>
      <c r="H302" s="307">
        <f t="shared" ca="1" si="128"/>
        <v>171.13083779853577</v>
      </c>
      <c r="I302" s="304">
        <f t="shared" ca="1" si="129"/>
        <v>175.85638388893838</v>
      </c>
      <c r="J302" s="306">
        <f t="shared" ca="1" si="130"/>
        <v>64.798717923996918</v>
      </c>
      <c r="K302" s="307">
        <f t="shared" ca="1" si="131"/>
        <v>295.48206465916502</v>
      </c>
      <c r="L302" s="304">
        <f t="shared" ca="1" si="116"/>
        <v>302.50375928215618</v>
      </c>
      <c r="M302" s="306">
        <f t="shared" ca="1" si="132"/>
        <v>1.3384481475813437</v>
      </c>
      <c r="N302" s="304">
        <f t="shared" ca="1" si="133"/>
        <v>76.68742995351414</v>
      </c>
      <c r="P302" s="310">
        <f t="shared" ca="1" si="134"/>
        <v>8</v>
      </c>
      <c r="Q302" s="304">
        <f t="shared" ca="1" si="135"/>
        <v>412.82608695653812</v>
      </c>
      <c r="R302" s="306">
        <f t="shared" ca="1" si="136"/>
        <v>0.20717817876577282</v>
      </c>
      <c r="S302" s="307">
        <f t="shared" ca="1" si="137"/>
        <v>8.2777805674012654</v>
      </c>
      <c r="T302" s="304">
        <f t="shared" ca="1" si="117"/>
        <v>81.205027366206423</v>
      </c>
      <c r="U302" s="311">
        <f t="shared" ca="1" si="118"/>
        <v>0</v>
      </c>
      <c r="V302" s="306">
        <f t="shared" ca="1" si="119"/>
        <v>1.189330432945195</v>
      </c>
      <c r="W302" s="304">
        <f t="shared" ca="1" si="120"/>
        <v>118.69625690842557</v>
      </c>
      <c r="Y302" s="314" t="str">
        <f t="shared" ca="1" si="138"/>
        <v/>
      </c>
      <c r="Z302" s="315" t="str">
        <f t="shared" ca="1" si="139"/>
        <v/>
      </c>
      <c r="AA302" s="316" t="str">
        <f t="shared" ca="1" si="140"/>
        <v/>
      </c>
      <c r="AC302" s="310" t="e">
        <f t="shared" ca="1" si="141"/>
        <v>#N/A</v>
      </c>
      <c r="AD302" s="323" t="e">
        <f t="shared" ca="1" si="142"/>
        <v>#N/A</v>
      </c>
      <c r="AE302" s="324">
        <f t="shared" ca="1" si="121"/>
        <v>295.48206465916502</v>
      </c>
      <c r="AG302" s="306">
        <f t="shared" ca="1" si="143"/>
        <v>26.025736862959718</v>
      </c>
      <c r="AH302" s="304">
        <f t="shared" ca="1" si="144"/>
        <v>35.572416179641095</v>
      </c>
    </row>
    <row r="303" spans="1:34" x14ac:dyDescent="0.2">
      <c r="A303" s="347">
        <f t="shared" ca="1" si="122"/>
        <v>0.01</v>
      </c>
      <c r="B303" s="304">
        <f t="shared" ca="1" si="123"/>
        <v>2.9899999999999802</v>
      </c>
      <c r="D303" s="306">
        <f t="shared" ca="1" si="124"/>
        <v>7.9515552847008619</v>
      </c>
      <c r="E303" s="307">
        <f t="shared" ca="1" si="125"/>
        <v>23.794513843685522</v>
      </c>
      <c r="F303" s="304">
        <f t="shared" ca="1" si="126"/>
        <v>25.087967643932341</v>
      </c>
      <c r="G303" s="306">
        <f t="shared" ca="1" si="127"/>
        <v>40.572775595289983</v>
      </c>
      <c r="H303" s="307">
        <f t="shared" ca="1" si="128"/>
        <v>171.36878293697262</v>
      </c>
      <c r="I303" s="304">
        <f t="shared" ca="1" si="129"/>
        <v>176.10624601303894</v>
      </c>
      <c r="J303" s="306">
        <f t="shared" ca="1" si="130"/>
        <v>65.204048102185581</v>
      </c>
      <c r="K303" s="307">
        <f t="shared" ca="1" si="131"/>
        <v>297.19456276284257</v>
      </c>
      <c r="L303" s="304">
        <f t="shared" ca="1" si="116"/>
        <v>304.26333335567944</v>
      </c>
      <c r="M303" s="306">
        <f t="shared" ca="1" si="132"/>
        <v>1.3383198794248508</v>
      </c>
      <c r="N303" s="304">
        <f t="shared" ca="1" si="133"/>
        <v>76.680080729501171</v>
      </c>
      <c r="P303" s="310">
        <f t="shared" ca="1" si="134"/>
        <v>8</v>
      </c>
      <c r="Q303" s="304">
        <f t="shared" ca="1" si="135"/>
        <v>404.47826086958179</v>
      </c>
      <c r="R303" s="306">
        <f t="shared" ca="1" si="136"/>
        <v>0.20298879379231038</v>
      </c>
      <c r="S303" s="307">
        <f t="shared" ca="1" si="137"/>
        <v>8.2757506794633429</v>
      </c>
      <c r="T303" s="304">
        <f t="shared" ca="1" si="117"/>
        <v>81.185114165535396</v>
      </c>
      <c r="U303" s="311">
        <f t="shared" ca="1" si="118"/>
        <v>0</v>
      </c>
      <c r="V303" s="306">
        <f t="shared" ca="1" si="119"/>
        <v>1.1891267330557702</v>
      </c>
      <c r="W303" s="304">
        <f t="shared" ca="1" si="120"/>
        <v>119.01340382127032</v>
      </c>
      <c r="Y303" s="314" t="str">
        <f t="shared" ca="1" si="138"/>
        <v/>
      </c>
      <c r="Z303" s="315" t="str">
        <f t="shared" ca="1" si="139"/>
        <v/>
      </c>
      <c r="AA303" s="316" t="str">
        <f t="shared" ca="1" si="140"/>
        <v/>
      </c>
      <c r="AC303" s="310" t="e">
        <f t="shared" ca="1" si="141"/>
        <v>#N/A</v>
      </c>
      <c r="AD303" s="323" t="e">
        <f t="shared" ca="1" si="142"/>
        <v>#N/A</v>
      </c>
      <c r="AE303" s="324">
        <f t="shared" ca="1" si="121"/>
        <v>297.19456276284257</v>
      </c>
      <c r="AG303" s="306">
        <f t="shared" ca="1" si="143"/>
        <v>24.986067538719592</v>
      </c>
      <c r="AH303" s="304">
        <f t="shared" ca="1" si="144"/>
        <v>34.53245693714981</v>
      </c>
    </row>
    <row r="304" spans="1:34" x14ac:dyDescent="0.2">
      <c r="A304" s="347">
        <f t="shared" ca="1" si="122"/>
        <v>0.01</v>
      </c>
      <c r="B304" s="304">
        <f t="shared" ca="1" si="123"/>
        <v>2.99999999999998</v>
      </c>
      <c r="D304" s="306">
        <f t="shared" ca="1" si="124"/>
        <v>7.7164956695559823</v>
      </c>
      <c r="E304" s="307">
        <f t="shared" ca="1" si="125"/>
        <v>22.782457677057195</v>
      </c>
      <c r="F304" s="304">
        <f t="shared" ca="1" si="126"/>
        <v>24.053787294835271</v>
      </c>
      <c r="G304" s="306">
        <f t="shared" ca="1" si="127"/>
        <v>40.649940551985544</v>
      </c>
      <c r="H304" s="307">
        <f t="shared" ca="1" si="128"/>
        <v>171.59660751374318</v>
      </c>
      <c r="I304" s="304">
        <f t="shared" ca="1" si="129"/>
        <v>176.34572117606251</v>
      </c>
      <c r="J304" s="306">
        <f t="shared" ca="1" si="130"/>
        <v>65.610161682921955</v>
      </c>
      <c r="K304" s="307">
        <f t="shared" ca="1" si="131"/>
        <v>298.90938971509615</v>
      </c>
      <c r="L304" s="304">
        <f t="shared" ca="1" si="116"/>
        <v>306.02535283193515</v>
      </c>
      <c r="M304" s="306">
        <f t="shared" ca="1" si="132"/>
        <v>1.3381917160185373</v>
      </c>
      <c r="N304" s="304">
        <f t="shared" ca="1" si="133"/>
        <v>76.672737507231389</v>
      </c>
      <c r="P304" s="310">
        <f t="shared" ca="1" si="134"/>
        <v>8</v>
      </c>
      <c r="Q304" s="304">
        <f t="shared" ca="1" si="135"/>
        <v>396.13043478262546</v>
      </c>
      <c r="R304" s="306">
        <f t="shared" ca="1" si="136"/>
        <v>0.19879940881884794</v>
      </c>
      <c r="S304" s="307">
        <f t="shared" ca="1" si="137"/>
        <v>8.2737626853751536</v>
      </c>
      <c r="T304" s="304">
        <f t="shared" ca="1" si="117"/>
        <v>81.165611943530266</v>
      </c>
      <c r="U304" s="311">
        <f t="shared" ca="1" si="118"/>
        <v>0</v>
      </c>
      <c r="V304" s="306">
        <f t="shared" ca="1" si="119"/>
        <v>1.1889227905922357</v>
      </c>
      <c r="W304" s="304">
        <f t="shared" ca="1" si="120"/>
        <v>119.3168336356119</v>
      </c>
      <c r="Y304" s="314" t="str">
        <f t="shared" ca="1" si="138"/>
        <v/>
      </c>
      <c r="Z304" s="315" t="str">
        <f t="shared" ca="1" si="139"/>
        <v/>
      </c>
      <c r="AA304" s="316" t="str">
        <f t="shared" ca="1" si="140"/>
        <v/>
      </c>
      <c r="AC304" s="310">
        <f t="shared" ca="1" si="141"/>
        <v>2.99999999999998</v>
      </c>
      <c r="AD304" s="323">
        <f t="shared" ca="1" si="142"/>
        <v>65.610161682921955</v>
      </c>
      <c r="AE304" s="324">
        <f t="shared" ca="1" si="121"/>
        <v>298.90938971509615</v>
      </c>
      <c r="AG304" s="306">
        <f t="shared" ca="1" si="143"/>
        <v>23.947371470862272</v>
      </c>
      <c r="AH304" s="304">
        <f t="shared" ca="1" si="144"/>
        <v>33.493471048086981</v>
      </c>
    </row>
    <row r="305" spans="1:34" x14ac:dyDescent="0.2">
      <c r="A305" s="347">
        <f t="shared" ca="1" si="122"/>
        <v>0.01</v>
      </c>
      <c r="B305" s="304">
        <f t="shared" ca="1" si="123"/>
        <v>3.0099999999999798</v>
      </c>
      <c r="D305" s="306">
        <f t="shared" ca="1" si="124"/>
        <v>7.4814025007522407</v>
      </c>
      <c r="E305" s="307">
        <f t="shared" ca="1" si="125"/>
        <v>21.771430898580064</v>
      </c>
      <c r="F305" s="304">
        <f t="shared" ca="1" si="126"/>
        <v>23.021003165585739</v>
      </c>
      <c r="G305" s="306">
        <f t="shared" ca="1" si="127"/>
        <v>40.724754576993064</v>
      </c>
      <c r="H305" s="307">
        <f t="shared" ca="1" si="128"/>
        <v>171.81432182272897</v>
      </c>
      <c r="I305" s="304">
        <f t="shared" ca="1" si="129"/>
        <v>176.57481932246341</v>
      </c>
      <c r="J305" s="306">
        <f t="shared" ca="1" si="130"/>
        <v>66.017035158566841</v>
      </c>
      <c r="K305" s="307">
        <f t="shared" ca="1" si="131"/>
        <v>300.62644436177851</v>
      </c>
      <c r="L305" s="304">
        <f t="shared" ca="1" si="116"/>
        <v>307.78971389689576</v>
      </c>
      <c r="M305" s="306">
        <f t="shared" ca="1" si="132"/>
        <v>1.3380636496112082</v>
      </c>
      <c r="N305" s="304">
        <f t="shared" ca="1" si="133"/>
        <v>76.665399842594027</v>
      </c>
      <c r="P305" s="310">
        <f t="shared" ca="1" si="134"/>
        <v>8</v>
      </c>
      <c r="Q305" s="304">
        <f t="shared" ca="1" si="135"/>
        <v>387.78260869566913</v>
      </c>
      <c r="R305" s="306">
        <f t="shared" ca="1" si="136"/>
        <v>0.1946100238453855</v>
      </c>
      <c r="S305" s="307">
        <f t="shared" ca="1" si="137"/>
        <v>8.2718165851366994</v>
      </c>
      <c r="T305" s="304">
        <f t="shared" ca="1" si="117"/>
        <v>81.146520700191019</v>
      </c>
      <c r="U305" s="311">
        <f t="shared" ca="1" si="118"/>
        <v>0</v>
      </c>
      <c r="V305" s="306">
        <f t="shared" ca="1" si="119"/>
        <v>1.1887186177133502</v>
      </c>
      <c r="W305" s="304">
        <f t="shared" ca="1" si="120"/>
        <v>119.60651058275177</v>
      </c>
      <c r="Y305" s="314" t="str">
        <f t="shared" ca="1" si="138"/>
        <v/>
      </c>
      <c r="Z305" s="315" t="str">
        <f t="shared" ca="1" si="139"/>
        <v/>
      </c>
      <c r="AA305" s="316" t="str">
        <f t="shared" ca="1" si="140"/>
        <v/>
      </c>
      <c r="AC305" s="310" t="e">
        <f t="shared" ca="1" si="141"/>
        <v>#N/A</v>
      </c>
      <c r="AD305" s="323" t="e">
        <f t="shared" ca="1" si="142"/>
        <v>#N/A</v>
      </c>
      <c r="AE305" s="324">
        <f t="shared" ca="1" si="121"/>
        <v>300.62644436177851</v>
      </c>
      <c r="AG305" s="306">
        <f t="shared" ca="1" si="143"/>
        <v>22.909669839869522</v>
      </c>
      <c r="AH305" s="304">
        <f t="shared" ca="1" si="144"/>
        <v>32.455479675704218</v>
      </c>
    </row>
    <row r="306" spans="1:34" x14ac:dyDescent="0.2">
      <c r="A306" s="347">
        <f t="shared" ca="1" si="122"/>
        <v>0.01</v>
      </c>
      <c r="B306" s="304">
        <f t="shared" ca="1" si="123"/>
        <v>3.0199999999999796</v>
      </c>
      <c r="D306" s="306">
        <f t="shared" ca="1" si="124"/>
        <v>7.2462815145167028</v>
      </c>
      <c r="E306" s="307">
        <f t="shared" ca="1" si="125"/>
        <v>20.76145358112533</v>
      </c>
      <c r="F306" s="304">
        <f t="shared" ca="1" si="126"/>
        <v>21.989691916642403</v>
      </c>
      <c r="G306" s="306">
        <f t="shared" ca="1" si="127"/>
        <v>40.797217392138229</v>
      </c>
      <c r="H306" s="307">
        <f t="shared" ca="1" si="128"/>
        <v>172.02193635854022</v>
      </c>
      <c r="I306" s="304">
        <f t="shared" ca="1" si="129"/>
        <v>176.79355060488786</v>
      </c>
      <c r="J306" s="306">
        <f t="shared" ca="1" si="130"/>
        <v>66.424645018412491</v>
      </c>
      <c r="K306" s="307">
        <f t="shared" ca="1" si="131"/>
        <v>302.34562565268487</v>
      </c>
      <c r="L306" s="304">
        <f t="shared" ca="1" si="116"/>
        <v>309.55631283683357</v>
      </c>
      <c r="M306" s="306">
        <f t="shared" ca="1" si="132"/>
        <v>1.3379356725020422</v>
      </c>
      <c r="N306" s="304">
        <f t="shared" ca="1" si="133"/>
        <v>76.658067294364528</v>
      </c>
      <c r="P306" s="310">
        <f t="shared" ca="1" si="134"/>
        <v>8</v>
      </c>
      <c r="Q306" s="304">
        <f t="shared" ca="1" si="135"/>
        <v>379.43478260871274</v>
      </c>
      <c r="R306" s="306">
        <f t="shared" ca="1" si="136"/>
        <v>0.19042063887192304</v>
      </c>
      <c r="S306" s="307">
        <f t="shared" ca="1" si="137"/>
        <v>8.2699123787479802</v>
      </c>
      <c r="T306" s="304">
        <f t="shared" ca="1" si="117"/>
        <v>81.127840435517683</v>
      </c>
      <c r="U306" s="311">
        <f t="shared" ca="1" si="118"/>
        <v>0</v>
      </c>
      <c r="V306" s="306">
        <f t="shared" ca="1" si="119"/>
        <v>1.1885142265574913</v>
      </c>
      <c r="W306" s="304">
        <f t="shared" ca="1" si="120"/>
        <v>119.88240178274103</v>
      </c>
      <c r="Y306" s="314" t="str">
        <f t="shared" ca="1" si="138"/>
        <v/>
      </c>
      <c r="Z306" s="315" t="str">
        <f t="shared" ca="1" si="139"/>
        <v/>
      </c>
      <c r="AA306" s="316" t="str">
        <f t="shared" ca="1" si="140"/>
        <v/>
      </c>
      <c r="AC306" s="310" t="e">
        <f t="shared" ca="1" si="141"/>
        <v>#N/A</v>
      </c>
      <c r="AD306" s="323" t="e">
        <f t="shared" ca="1" si="142"/>
        <v>#N/A</v>
      </c>
      <c r="AE306" s="324">
        <f t="shared" ca="1" si="121"/>
        <v>302.34562565268487</v>
      </c>
      <c r="AG306" s="306">
        <f t="shared" ca="1" si="143"/>
        <v>21.872983464966055</v>
      </c>
      <c r="AH306" s="304">
        <f t="shared" ca="1" si="144"/>
        <v>31.418503622077985</v>
      </c>
    </row>
    <row r="307" spans="1:34" x14ac:dyDescent="0.2">
      <c r="A307" s="347">
        <f t="shared" ca="1" si="122"/>
        <v>0.01</v>
      </c>
      <c r="B307" s="304">
        <f t="shared" ca="1" si="123"/>
        <v>3.0299999999999794</v>
      </c>
      <c r="D307" s="306">
        <f t="shared" ca="1" si="124"/>
        <v>7.0111383407278165</v>
      </c>
      <c r="E307" s="307">
        <f t="shared" ca="1" si="125"/>
        <v>19.752545451494832</v>
      </c>
      <c r="F307" s="304">
        <f t="shared" ca="1" si="126"/>
        <v>20.959940664185879</v>
      </c>
      <c r="G307" s="306">
        <f t="shared" ca="1" si="127"/>
        <v>40.867328775545509</v>
      </c>
      <c r="H307" s="307">
        <f t="shared" ca="1" si="128"/>
        <v>172.21946181305518</v>
      </c>
      <c r="I307" s="304">
        <f t="shared" ca="1" si="129"/>
        <v>177.00192538056444</v>
      </c>
      <c r="J307" s="306">
        <f t="shared" ca="1" si="130"/>
        <v>66.832967749250912</v>
      </c>
      <c r="K307" s="307">
        <f t="shared" ca="1" si="131"/>
        <v>304.06683264354285</v>
      </c>
      <c r="L307" s="304">
        <f t="shared" ca="1" si="116"/>
        <v>311.32504604038638</v>
      </c>
      <c r="M307" s="306">
        <f t="shared" ca="1" si="132"/>
        <v>1.3378077770377848</v>
      </c>
      <c r="N307" s="304">
        <f t="shared" ca="1" si="133"/>
        <v>76.650739424043707</v>
      </c>
      <c r="P307" s="310">
        <f t="shared" ca="1" si="134"/>
        <v>8</v>
      </c>
      <c r="Q307" s="304">
        <f t="shared" ca="1" si="135"/>
        <v>371.08695652175641</v>
      </c>
      <c r="R307" s="306">
        <f t="shared" ca="1" si="136"/>
        <v>0.1862312538984606</v>
      </c>
      <c r="S307" s="307">
        <f t="shared" ca="1" si="137"/>
        <v>8.2680500662089962</v>
      </c>
      <c r="T307" s="304">
        <f t="shared" ca="1" si="117"/>
        <v>81.109571149510259</v>
      </c>
      <c r="U307" s="311">
        <f t="shared" ca="1" si="118"/>
        <v>0</v>
      </c>
      <c r="V307" s="306">
        <f t="shared" ca="1" si="119"/>
        <v>1.1883096292424049</v>
      </c>
      <c r="W307" s="304">
        <f t="shared" ca="1" si="120"/>
        <v>120.14447722943342</v>
      </c>
      <c r="Y307" s="314" t="str">
        <f t="shared" ca="1" si="138"/>
        <v/>
      </c>
      <c r="Z307" s="315" t="str">
        <f t="shared" ca="1" si="139"/>
        <v/>
      </c>
      <c r="AA307" s="316" t="str">
        <f t="shared" ca="1" si="140"/>
        <v/>
      </c>
      <c r="AC307" s="310" t="e">
        <f t="shared" ca="1" si="141"/>
        <v>#N/A</v>
      </c>
      <c r="AD307" s="323" t="e">
        <f t="shared" ca="1" si="142"/>
        <v>#N/A</v>
      </c>
      <c r="AE307" s="324">
        <f t="shared" ca="1" si="121"/>
        <v>304.06683264354285</v>
      </c>
      <c r="AG307" s="306">
        <f t="shared" ca="1" si="143"/>
        <v>20.837332804420718</v>
      </c>
      <c r="AH307" s="304">
        <f t="shared" ca="1" si="144"/>
        <v>30.382563328404686</v>
      </c>
    </row>
    <row r="308" spans="1:34" x14ac:dyDescent="0.2">
      <c r="A308" s="347">
        <f t="shared" ca="1" si="122"/>
        <v>0.01</v>
      </c>
      <c r="B308" s="304">
        <f t="shared" ca="1" si="123"/>
        <v>3.0399999999999792</v>
      </c>
      <c r="D308" s="306">
        <f t="shared" ca="1" si="124"/>
        <v>6.7759785031697159</v>
      </c>
      <c r="E308" s="307">
        <f t="shared" ca="1" si="125"/>
        <v>18.744725890746516</v>
      </c>
      <c r="F308" s="304">
        <f t="shared" ca="1" si="126"/>
        <v>19.931849723360873</v>
      </c>
      <c r="G308" s="306">
        <f t="shared" ca="1" si="127"/>
        <v>40.935088560577206</v>
      </c>
      <c r="H308" s="307">
        <f t="shared" ca="1" si="128"/>
        <v>172.40690907196264</v>
      </c>
      <c r="I308" s="304">
        <f t="shared" ca="1" si="129"/>
        <v>177.19995420769806</v>
      </c>
      <c r="J308" s="306">
        <f t="shared" ca="1" si="130"/>
        <v>67.241979835931531</v>
      </c>
      <c r="K308" s="307">
        <f t="shared" ca="1" si="131"/>
        <v>305.78996449796796</v>
      </c>
      <c r="L308" s="304">
        <f t="shared" ca="1" si="116"/>
        <v>313.09581000058802</v>
      </c>
      <c r="M308" s="306">
        <f t="shared" ca="1" si="132"/>
        <v>1.3376799556099863</v>
      </c>
      <c r="N308" s="304">
        <f t="shared" ca="1" si="133"/>
        <v>76.643415795699525</v>
      </c>
      <c r="P308" s="310">
        <f t="shared" ca="1" si="134"/>
        <v>8</v>
      </c>
      <c r="Q308" s="304">
        <f t="shared" ca="1" si="135"/>
        <v>362.73913043480007</v>
      </c>
      <c r="R308" s="306">
        <f t="shared" ca="1" si="136"/>
        <v>0.18204186892499816</v>
      </c>
      <c r="S308" s="307">
        <f t="shared" ca="1" si="137"/>
        <v>8.2662296475197454</v>
      </c>
      <c r="T308" s="304">
        <f t="shared" ca="1" si="117"/>
        <v>81.091712842168704</v>
      </c>
      <c r="U308" s="311">
        <f t="shared" ca="1" si="118"/>
        <v>0</v>
      </c>
      <c r="V308" s="306">
        <f t="shared" ca="1" si="119"/>
        <v>1.1881048378649697</v>
      </c>
      <c r="W308" s="304">
        <f t="shared" ca="1" si="120"/>
        <v>120.39270977527016</v>
      </c>
      <c r="Y308" s="314" t="str">
        <f t="shared" ca="1" si="138"/>
        <v/>
      </c>
      <c r="Z308" s="315" t="str">
        <f t="shared" ca="1" si="139"/>
        <v/>
      </c>
      <c r="AA308" s="316" t="str">
        <f t="shared" ca="1" si="140"/>
        <v/>
      </c>
      <c r="AC308" s="310" t="e">
        <f t="shared" ca="1" si="141"/>
        <v>#N/A</v>
      </c>
      <c r="AD308" s="323" t="e">
        <f t="shared" ca="1" si="142"/>
        <v>#N/A</v>
      </c>
      <c r="AE308" s="324">
        <f t="shared" ca="1" si="121"/>
        <v>305.78996449796796</v>
      </c>
      <c r="AG308" s="306">
        <f t="shared" ca="1" si="143"/>
        <v>19.802737955908977</v>
      </c>
      <c r="AH308" s="304">
        <f t="shared" ca="1" si="144"/>
        <v>29.347678875357204</v>
      </c>
    </row>
    <row r="309" spans="1:34" x14ac:dyDescent="0.2">
      <c r="A309" s="347">
        <f t="shared" ca="1" si="122"/>
        <v>0.01</v>
      </c>
      <c r="B309" s="304">
        <f t="shared" ca="1" si="123"/>
        <v>3.049999999999979</v>
      </c>
      <c r="D309" s="306">
        <f t="shared" ca="1" si="124"/>
        <v>6.5408074197852315</v>
      </c>
      <c r="E309" s="307">
        <f t="shared" ca="1" si="125"/>
        <v>17.738013934582057</v>
      </c>
      <c r="F309" s="304">
        <f t="shared" ca="1" si="126"/>
        <v>18.905536227416157</v>
      </c>
      <c r="G309" s="306">
        <f t="shared" ca="1" si="127"/>
        <v>41.000496634775061</v>
      </c>
      <c r="H309" s="307">
        <f t="shared" ca="1" si="128"/>
        <v>172.58428921130846</v>
      </c>
      <c r="I309" s="304">
        <f t="shared" ca="1" si="129"/>
        <v>177.38764784186853</v>
      </c>
      <c r="J309" s="306">
        <f t="shared" ca="1" si="130"/>
        <v>67.651657761908297</v>
      </c>
      <c r="K309" s="307">
        <f t="shared" ca="1" si="131"/>
        <v>307.51492048938434</v>
      </c>
      <c r="L309" s="304">
        <f t="shared" ca="1" si="116"/>
        <v>314.86850131686202</v>
      </c>
      <c r="M309" s="306">
        <f t="shared" ca="1" si="132"/>
        <v>1.3375522006522818</v>
      </c>
      <c r="N309" s="304">
        <f t="shared" ca="1" si="133"/>
        <v>76.636095975811187</v>
      </c>
      <c r="P309" s="310">
        <f t="shared" ca="1" si="134"/>
        <v>8</v>
      </c>
      <c r="Q309" s="304">
        <f t="shared" ca="1" si="135"/>
        <v>354.39130434784374</v>
      </c>
      <c r="R309" s="306">
        <f t="shared" ca="1" si="136"/>
        <v>0.17785248395153572</v>
      </c>
      <c r="S309" s="307">
        <f t="shared" ca="1" si="137"/>
        <v>8.2644511226802297</v>
      </c>
      <c r="T309" s="304">
        <f t="shared" ca="1" si="117"/>
        <v>81.07426551349306</v>
      </c>
      <c r="U309" s="311">
        <f t="shared" ca="1" si="118"/>
        <v>0</v>
      </c>
      <c r="V309" s="306">
        <f t="shared" ca="1" si="119"/>
        <v>1.1878998645009571</v>
      </c>
      <c r="W309" s="304">
        <f t="shared" ca="1" si="120"/>
        <v>120.62707511580487</v>
      </c>
      <c r="Y309" s="314" t="str">
        <f t="shared" ca="1" si="138"/>
        <v/>
      </c>
      <c r="Z309" s="315" t="str">
        <f t="shared" ca="1" si="139"/>
        <v/>
      </c>
      <c r="AA309" s="316" t="str">
        <f t="shared" ca="1" si="140"/>
        <v/>
      </c>
      <c r="AC309" s="310" t="e">
        <f t="shared" ca="1" si="141"/>
        <v>#N/A</v>
      </c>
      <c r="AD309" s="323" t="e">
        <f t="shared" ca="1" si="142"/>
        <v>#N/A</v>
      </c>
      <c r="AE309" s="324">
        <f t="shared" ca="1" si="121"/>
        <v>307.51492048938434</v>
      </c>
      <c r="AG309" s="306">
        <f t="shared" ca="1" si="143"/>
        <v>18.769218656935731</v>
      </c>
      <c r="AH309" s="304">
        <f t="shared" ca="1" si="144"/>
        <v>28.31386998350181</v>
      </c>
    </row>
    <row r="310" spans="1:34" x14ac:dyDescent="0.2">
      <c r="A310" s="347">
        <f t="shared" ca="1" si="122"/>
        <v>0.01</v>
      </c>
      <c r="B310" s="304">
        <f t="shared" ca="1" si="123"/>
        <v>3.0599999999999787</v>
      </c>
      <c r="D310" s="306">
        <f t="shared" ca="1" si="124"/>
        <v>6.3056304029277888</v>
      </c>
      <c r="E310" s="307">
        <f t="shared" ca="1" si="125"/>
        <v>16.732428273795456</v>
      </c>
      <c r="F310" s="304">
        <f t="shared" ca="1" si="126"/>
        <v>17.881138965849935</v>
      </c>
      <c r="G310" s="306">
        <f t="shared" ca="1" si="127"/>
        <v>41.063552938804342</v>
      </c>
      <c r="H310" s="307">
        <f t="shared" ca="1" si="128"/>
        <v>172.75161349404641</v>
      </c>
      <c r="I310" s="304">
        <f t="shared" ca="1" si="129"/>
        <v>177.56501723243343</v>
      </c>
      <c r="J310" s="306">
        <f t="shared" ca="1" si="130"/>
        <v>68.061978009776197</v>
      </c>
      <c r="K310" s="307">
        <f t="shared" ca="1" si="131"/>
        <v>309.24160000291113</v>
      </c>
      <c r="L310" s="304">
        <f t="shared" ca="1" si="116"/>
        <v>316.64301669697966</v>
      </c>
      <c r="M310" s="306">
        <f t="shared" ca="1" si="132"/>
        <v>1.3374245046377118</v>
      </c>
      <c r="N310" s="304">
        <f t="shared" ca="1" si="133"/>
        <v>76.628779533115676</v>
      </c>
      <c r="P310" s="310">
        <f t="shared" ca="1" si="134"/>
        <v>8</v>
      </c>
      <c r="Q310" s="304">
        <f t="shared" ca="1" si="135"/>
        <v>346.04347826088735</v>
      </c>
      <c r="R310" s="306">
        <f t="shared" ca="1" si="136"/>
        <v>0.17366309897807322</v>
      </c>
      <c r="S310" s="307">
        <f t="shared" ca="1" si="137"/>
        <v>8.2627144916904491</v>
      </c>
      <c r="T310" s="304">
        <f t="shared" ca="1" si="117"/>
        <v>81.057229163483314</v>
      </c>
      <c r="U310" s="311">
        <f t="shared" ca="1" si="118"/>
        <v>0</v>
      </c>
      <c r="V310" s="306">
        <f t="shared" ca="1" si="119"/>
        <v>1.1876947212048024</v>
      </c>
      <c r="W310" s="304">
        <f t="shared" ca="1" si="120"/>
        <v>120.84755177397682</v>
      </c>
      <c r="Y310" s="314" t="str">
        <f t="shared" ca="1" si="138"/>
        <v/>
      </c>
      <c r="Z310" s="315" t="str">
        <f t="shared" ca="1" si="139"/>
        <v/>
      </c>
      <c r="AA310" s="316" t="str">
        <f t="shared" ca="1" si="140"/>
        <v/>
      </c>
      <c r="AC310" s="310" t="e">
        <f t="shared" ca="1" si="141"/>
        <v>#N/A</v>
      </c>
      <c r="AD310" s="323" t="e">
        <f t="shared" ca="1" si="142"/>
        <v>#N/A</v>
      </c>
      <c r="AE310" s="324">
        <f t="shared" ca="1" si="121"/>
        <v>309.24160000291113</v>
      </c>
      <c r="AG310" s="306">
        <f t="shared" ca="1" si="143"/>
        <v>17.736794285317494</v>
      </c>
      <c r="AH310" s="304">
        <f t="shared" ca="1" si="144"/>
        <v>27.281156013774485</v>
      </c>
    </row>
    <row r="311" spans="1:34" x14ac:dyDescent="0.2">
      <c r="A311" s="347">
        <f t="shared" ca="1" si="122"/>
        <v>0.01</v>
      </c>
      <c r="B311" s="304">
        <f t="shared" ca="1" si="123"/>
        <v>3.0699999999999785</v>
      </c>
      <c r="D311" s="306">
        <f t="shared" ca="1" si="124"/>
        <v>6.0704526596122514</v>
      </c>
      <c r="E311" s="307">
        <f t="shared" ca="1" si="125"/>
        <v>15.727987254781761</v>
      </c>
      <c r="F311" s="304">
        <f t="shared" ca="1" si="126"/>
        <v>16.858824946572373</v>
      </c>
      <c r="G311" s="306">
        <f t="shared" ca="1" si="127"/>
        <v>41.124257465400461</v>
      </c>
      <c r="H311" s="307">
        <f t="shared" ca="1" si="128"/>
        <v>172.90889336659421</v>
      </c>
      <c r="I311" s="304">
        <f t="shared" ca="1" si="129"/>
        <v>177.73207351893691</v>
      </c>
      <c r="J311" s="306">
        <f t="shared" ca="1" si="130"/>
        <v>68.472917061797219</v>
      </c>
      <c r="K311" s="307">
        <f t="shared" ca="1" si="131"/>
        <v>310.96990253721435</v>
      </c>
      <c r="L311" s="304">
        <f t="shared" ca="1" si="116"/>
        <v>318.41925295898227</v>
      </c>
      <c r="M311" s="306">
        <f t="shared" ca="1" si="132"/>
        <v>1.33729686007608</v>
      </c>
      <c r="N311" s="304">
        <f t="shared" ca="1" si="133"/>
        <v>76.621466038456376</v>
      </c>
      <c r="P311" s="310">
        <f t="shared" ca="1" si="134"/>
        <v>8</v>
      </c>
      <c r="Q311" s="304">
        <f t="shared" ca="1" si="135"/>
        <v>337.69565217393102</v>
      </c>
      <c r="R311" s="306">
        <f t="shared" ca="1" si="136"/>
        <v>0.16947371400461078</v>
      </c>
      <c r="S311" s="307">
        <f t="shared" ca="1" si="137"/>
        <v>8.2610197545504036</v>
      </c>
      <c r="T311" s="304">
        <f t="shared" ca="1" si="117"/>
        <v>81.040603792139464</v>
      </c>
      <c r="U311" s="311">
        <f t="shared" ca="1" si="118"/>
        <v>0</v>
      </c>
      <c r="V311" s="306">
        <f t="shared" ca="1" si="119"/>
        <v>1.1874894200093811</v>
      </c>
      <c r="W311" s="304">
        <f t="shared" ca="1" si="120"/>
        <v>121.05412108414309</v>
      </c>
      <c r="Y311" s="314" t="str">
        <f t="shared" ca="1" si="138"/>
        <v/>
      </c>
      <c r="Z311" s="315" t="str">
        <f t="shared" ca="1" si="139"/>
        <v/>
      </c>
      <c r="AA311" s="316" t="str">
        <f t="shared" ca="1" si="140"/>
        <v/>
      </c>
      <c r="AC311" s="310" t="e">
        <f t="shared" ca="1" si="141"/>
        <v>#N/A</v>
      </c>
      <c r="AD311" s="323" t="e">
        <f t="shared" ca="1" si="142"/>
        <v>#N/A</v>
      </c>
      <c r="AE311" s="324">
        <f t="shared" ca="1" si="121"/>
        <v>310.96990253721435</v>
      </c>
      <c r="AG311" s="306">
        <f t="shared" ca="1" si="143"/>
        <v>16.705483859722925</v>
      </c>
      <c r="AH311" s="304">
        <f t="shared" ca="1" si="144"/>
        <v>26.249555968015709</v>
      </c>
    </row>
    <row r="312" spans="1:34" x14ac:dyDescent="0.2">
      <c r="A312" s="347">
        <f t="shared" ca="1" si="122"/>
        <v>0.01</v>
      </c>
      <c r="B312" s="304">
        <f t="shared" ca="1" si="123"/>
        <v>3.0799999999999783</v>
      </c>
      <c r="D312" s="306">
        <f t="shared" ca="1" si="124"/>
        <v>5.8352792917648486</v>
      </c>
      <c r="E312" s="307">
        <f t="shared" ca="1" si="125"/>
        <v>14.724708880104467</v>
      </c>
      <c r="F312" s="304">
        <f t="shared" ca="1" si="126"/>
        <v>15.838798439803666</v>
      </c>
      <c r="G312" s="306">
        <f t="shared" ca="1" si="127"/>
        <v>41.182610258318107</v>
      </c>
      <c r="H312" s="307">
        <f t="shared" ca="1" si="128"/>
        <v>173.05614045539525</v>
      </c>
      <c r="I312" s="304">
        <f t="shared" ca="1" si="129"/>
        <v>177.88882802752403</v>
      </c>
      <c r="J312" s="306">
        <f t="shared" ca="1" si="130"/>
        <v>68.884451400415813</v>
      </c>
      <c r="K312" s="307">
        <f t="shared" ca="1" si="131"/>
        <v>312.69972770632432</v>
      </c>
      <c r="L312" s="304">
        <f t="shared" ca="1" si="116"/>
        <v>320.19710703306743</v>
      </c>
      <c r="M312" s="306">
        <f t="shared" ca="1" si="132"/>
        <v>1.3371692595113449</v>
      </c>
      <c r="N312" s="304">
        <f t="shared" ca="1" si="133"/>
        <v>76.614155064633579</v>
      </c>
      <c r="P312" s="310">
        <f t="shared" ca="1" si="134"/>
        <v>8</v>
      </c>
      <c r="Q312" s="304">
        <f t="shared" ca="1" si="135"/>
        <v>329.34782608697469</v>
      </c>
      <c r="R312" s="306">
        <f t="shared" ca="1" si="136"/>
        <v>0.16528432903114834</v>
      </c>
      <c r="S312" s="307">
        <f t="shared" ca="1" si="137"/>
        <v>8.2593669112600914</v>
      </c>
      <c r="T312" s="304">
        <f t="shared" ca="1" si="117"/>
        <v>81.024389399461498</v>
      </c>
      <c r="U312" s="311">
        <f t="shared" ca="1" si="118"/>
        <v>0</v>
      </c>
      <c r="V312" s="306">
        <f t="shared" ca="1" si="119"/>
        <v>1.1872839729257889</v>
      </c>
      <c r="W312" s="304">
        <f t="shared" ca="1" si="120"/>
        <v>121.24676717587646</v>
      </c>
      <c r="Y312" s="314" t="str">
        <f t="shared" ca="1" si="138"/>
        <v/>
      </c>
      <c r="Z312" s="315" t="str">
        <f t="shared" ca="1" si="139"/>
        <v/>
      </c>
      <c r="AA312" s="316" t="str">
        <f t="shared" ca="1" si="140"/>
        <v/>
      </c>
      <c r="AC312" s="310" t="e">
        <f t="shared" ca="1" si="141"/>
        <v>#N/A</v>
      </c>
      <c r="AD312" s="323" t="e">
        <f t="shared" ca="1" si="142"/>
        <v>#N/A</v>
      </c>
      <c r="AE312" s="324">
        <f t="shared" ca="1" si="121"/>
        <v>312.69972770632432</v>
      </c>
      <c r="AG312" s="306">
        <f t="shared" ca="1" si="143"/>
        <v>15.675306040270451</v>
      </c>
      <c r="AH312" s="304">
        <f t="shared" ca="1" si="144"/>
        <v>25.21908848956236</v>
      </c>
    </row>
    <row r="313" spans="1:34" x14ac:dyDescent="0.2">
      <c r="A313" s="347">
        <f t="shared" ca="1" si="122"/>
        <v>0.01</v>
      </c>
      <c r="B313" s="304">
        <f t="shared" ca="1" si="123"/>
        <v>3.0899999999999781</v>
      </c>
      <c r="D313" s="306">
        <f t="shared" ca="1" si="124"/>
        <v>5.6001152964722678</v>
      </c>
      <c r="E313" s="307">
        <f t="shared" ca="1" si="125"/>
        <v>13.722610809120953</v>
      </c>
      <c r="F313" s="304">
        <f t="shared" ca="1" si="126"/>
        <v>14.821313664867425</v>
      </c>
      <c r="G313" s="306">
        <f t="shared" ca="1" si="127"/>
        <v>41.238611411282832</v>
      </c>
      <c r="H313" s="307">
        <f t="shared" ca="1" si="128"/>
        <v>173.19336656348645</v>
      </c>
      <c r="I313" s="304">
        <f t="shared" ca="1" si="129"/>
        <v>178.03529226736191</v>
      </c>
      <c r="J313" s="306">
        <f t="shared" ca="1" si="130"/>
        <v>69.296557508763811</v>
      </c>
      <c r="K313" s="307">
        <f t="shared" ca="1" si="131"/>
        <v>314.43097524141871</v>
      </c>
      <c r="L313" s="304">
        <f t="shared" ca="1" si="116"/>
        <v>321.9764759634391</v>
      </c>
      <c r="M313" s="306">
        <f t="shared" ca="1" si="132"/>
        <v>1.3370416955190452</v>
      </c>
      <c r="N313" s="304">
        <f t="shared" ca="1" si="133"/>
        <v>76.606846186256959</v>
      </c>
      <c r="P313" s="310">
        <f t="shared" ca="1" si="134"/>
        <v>8</v>
      </c>
      <c r="Q313" s="304">
        <f t="shared" ca="1" si="135"/>
        <v>321.00000000001836</v>
      </c>
      <c r="R313" s="306">
        <f t="shared" ca="1" si="136"/>
        <v>0.1610949440576859</v>
      </c>
      <c r="S313" s="307">
        <f t="shared" ca="1" si="137"/>
        <v>8.2577559618195142</v>
      </c>
      <c r="T313" s="304">
        <f t="shared" ca="1" si="117"/>
        <v>81.008585985449443</v>
      </c>
      <c r="U313" s="311">
        <f t="shared" ca="1" si="118"/>
        <v>0</v>
      </c>
      <c r="V313" s="306">
        <f t="shared" ca="1" si="119"/>
        <v>1.1870783919431285</v>
      </c>
      <c r="W313" s="304">
        <f t="shared" ca="1" si="120"/>
        <v>121.42547695753895</v>
      </c>
      <c r="Y313" s="314" t="str">
        <f t="shared" ca="1" si="138"/>
        <v/>
      </c>
      <c r="Z313" s="315" t="str">
        <f t="shared" ca="1" si="139"/>
        <v/>
      </c>
      <c r="AA313" s="316" t="str">
        <f t="shared" ca="1" si="140"/>
        <v/>
      </c>
      <c r="AC313" s="310" t="e">
        <f t="shared" ca="1" si="141"/>
        <v>#N/A</v>
      </c>
      <c r="AD313" s="323" t="e">
        <f t="shared" ca="1" si="142"/>
        <v>#N/A</v>
      </c>
      <c r="AE313" s="324">
        <f t="shared" ca="1" si="121"/>
        <v>314.43097524141871</v>
      </c>
      <c r="AG313" s="306">
        <f t="shared" ca="1" si="143"/>
        <v>14.646279129182293</v>
      </c>
      <c r="AH313" s="304">
        <f t="shared" ca="1" si="144"/>
        <v>24.189771863896091</v>
      </c>
    </row>
    <row r="314" spans="1:34" x14ac:dyDescent="0.2">
      <c r="A314" s="347">
        <f t="shared" ca="1" si="122"/>
        <v>0.01</v>
      </c>
      <c r="B314" s="304">
        <f t="shared" ca="1" si="123"/>
        <v>3.0999999999999779</v>
      </c>
      <c r="D314" s="306">
        <f t="shared" ca="1" si="124"/>
        <v>5.3649655662299427</v>
      </c>
      <c r="E314" s="307">
        <f t="shared" ca="1" si="125"/>
        <v>12.721710358664579</v>
      </c>
      <c r="F314" s="304">
        <f t="shared" ca="1" si="126"/>
        <v>13.806692941345029</v>
      </c>
      <c r="G314" s="306">
        <f t="shared" ca="1" si="127"/>
        <v>41.29226106694513</v>
      </c>
      <c r="H314" s="307">
        <f t="shared" ca="1" si="128"/>
        <v>173.32058366707309</v>
      </c>
      <c r="I314" s="304">
        <f t="shared" ca="1" si="129"/>
        <v>178.17147792706788</v>
      </c>
      <c r="J314" s="306">
        <f t="shared" ca="1" si="130"/>
        <v>69.709211871154949</v>
      </c>
      <c r="K314" s="307">
        <f t="shared" ca="1" si="131"/>
        <v>316.16354499257153</v>
      </c>
      <c r="L314" s="304">
        <f t="shared" ca="1" si="116"/>
        <v>323.75725691012298</v>
      </c>
      <c r="M314" s="306">
        <f t="shared" ca="1" si="132"/>
        <v>1.3369141607037551</v>
      </c>
      <c r="N314" s="304">
        <f t="shared" ca="1" si="133"/>
        <v>76.599538979599856</v>
      </c>
      <c r="P314" s="310">
        <f t="shared" ca="1" si="134"/>
        <v>8</v>
      </c>
      <c r="Q314" s="304">
        <f t="shared" ca="1" si="135"/>
        <v>312.65217391306203</v>
      </c>
      <c r="R314" s="306">
        <f t="shared" ca="1" si="136"/>
        <v>0.15690555908422346</v>
      </c>
      <c r="S314" s="307">
        <f t="shared" ca="1" si="137"/>
        <v>8.2561869062286721</v>
      </c>
      <c r="T314" s="304">
        <f t="shared" ca="1" si="117"/>
        <v>80.993193550103271</v>
      </c>
      <c r="U314" s="311">
        <f t="shared" ca="1" si="118"/>
        <v>0</v>
      </c>
      <c r="V314" s="306">
        <f t="shared" ca="1" si="119"/>
        <v>1.1868726890283026</v>
      </c>
      <c r="W314" s="304">
        <f t="shared" ca="1" si="120"/>
        <v>121.59024009963953</v>
      </c>
      <c r="Y314" s="314" t="str">
        <f t="shared" ca="1" si="138"/>
        <v/>
      </c>
      <c r="Z314" s="315" t="str">
        <f t="shared" ca="1" si="139"/>
        <v/>
      </c>
      <c r="AA314" s="316" t="str">
        <f t="shared" ca="1" si="140"/>
        <v/>
      </c>
      <c r="AC314" s="310" t="e">
        <f t="shared" ca="1" si="141"/>
        <v>#N/A</v>
      </c>
      <c r="AD314" s="323" t="e">
        <f t="shared" ca="1" si="142"/>
        <v>#N/A</v>
      </c>
      <c r="AE314" s="324">
        <f t="shared" ca="1" si="121"/>
        <v>316.16354499257153</v>
      </c>
      <c r="AG314" s="306">
        <f t="shared" ca="1" si="143"/>
        <v>13.61842107149362</v>
      </c>
      <c r="AH314" s="304">
        <f t="shared" ca="1" si="144"/>
        <v>23.161624019346863</v>
      </c>
    </row>
    <row r="315" spans="1:34" x14ac:dyDescent="0.2">
      <c r="A315" s="347">
        <f t="shared" ca="1" si="122"/>
        <v>0.01</v>
      </c>
      <c r="B315" s="304">
        <f t="shared" ca="1" si="123"/>
        <v>3.1099999999999777</v>
      </c>
      <c r="D315" s="306">
        <f t="shared" ca="1" si="124"/>
        <v>5.1298348891895413</v>
      </c>
      <c r="E315" s="307">
        <f t="shared" ca="1" si="125"/>
        <v>11.722024503782487</v>
      </c>
      <c r="F315" s="304">
        <f t="shared" ca="1" si="126"/>
        <v>12.795353236922509</v>
      </c>
      <c r="G315" s="306">
        <f t="shared" ca="1" si="127"/>
        <v>41.343559415837028</v>
      </c>
      <c r="H315" s="307">
        <f t="shared" ca="1" si="128"/>
        <v>173.43780391211092</v>
      </c>
      <c r="I315" s="304">
        <f t="shared" ca="1" si="129"/>
        <v>178.29739687114528</v>
      </c>
      <c r="J315" s="306">
        <f t="shared" ca="1" si="130"/>
        <v>70.122390973568855</v>
      </c>
      <c r="K315" s="307">
        <f t="shared" ca="1" si="131"/>
        <v>317.89733693046747</v>
      </c>
      <c r="L315" s="304">
        <f t="shared" ca="1" si="116"/>
        <v>325.5393471507449</v>
      </c>
      <c r="M315" s="306">
        <f t="shared" ca="1" si="132"/>
        <v>1.3367866476965673</v>
      </c>
      <c r="N315" s="304">
        <f t="shared" ca="1" si="133"/>
        <v>76.592233022454977</v>
      </c>
      <c r="P315" s="310">
        <f t="shared" ca="1" si="134"/>
        <v>8</v>
      </c>
      <c r="Q315" s="304">
        <f t="shared" ca="1" si="135"/>
        <v>304.30434782610564</v>
      </c>
      <c r="R315" s="306">
        <f t="shared" ca="1" si="136"/>
        <v>0.15271617411076099</v>
      </c>
      <c r="S315" s="307">
        <f t="shared" ca="1" si="137"/>
        <v>8.2546597444875651</v>
      </c>
      <c r="T315" s="304">
        <f t="shared" ca="1" si="117"/>
        <v>80.978212093423025</v>
      </c>
      <c r="U315" s="311">
        <f t="shared" ca="1" si="118"/>
        <v>0</v>
      </c>
      <c r="V315" s="306">
        <f t="shared" ca="1" si="119"/>
        <v>1.1866668761258097</v>
      </c>
      <c r="W315" s="304">
        <f t="shared" ca="1" si="120"/>
        <v>121.74104901798403</v>
      </c>
      <c r="Y315" s="314" t="str">
        <f t="shared" ca="1" si="138"/>
        <v/>
      </c>
      <c r="Z315" s="315" t="str">
        <f t="shared" ca="1" si="139"/>
        <v/>
      </c>
      <c r="AA315" s="316" t="str">
        <f t="shared" ca="1" si="140"/>
        <v/>
      </c>
      <c r="AC315" s="310" t="e">
        <f t="shared" ca="1" si="141"/>
        <v>#N/A</v>
      </c>
      <c r="AD315" s="323" t="e">
        <f t="shared" ca="1" si="142"/>
        <v>#N/A</v>
      </c>
      <c r="AE315" s="324">
        <f t="shared" ca="1" si="121"/>
        <v>317.89733693046747</v>
      </c>
      <c r="AG315" s="306">
        <f t="shared" ca="1" si="143"/>
        <v>12.591749455815789</v>
      </c>
      <c r="AH315" s="304">
        <f t="shared" ca="1" si="144"/>
        <v>22.134662527850651</v>
      </c>
    </row>
    <row r="316" spans="1:34" x14ac:dyDescent="0.2">
      <c r="A316" s="347">
        <f t="shared" ca="1" si="122"/>
        <v>0.01</v>
      </c>
      <c r="B316" s="304">
        <f t="shared" ca="1" si="123"/>
        <v>3.1199999999999775</v>
      </c>
      <c r="D316" s="306">
        <f t="shared" ca="1" si="124"/>
        <v>4.8947279494057812</v>
      </c>
      <c r="E316" s="307">
        <f t="shared" ca="1" si="125"/>
        <v>10.723569878528115</v>
      </c>
      <c r="F316" s="304">
        <f t="shared" ca="1" si="126"/>
        <v>11.787845971099623</v>
      </c>
      <c r="G316" s="306">
        <f t="shared" ca="1" si="127"/>
        <v>41.392506695331086</v>
      </c>
      <c r="H316" s="307">
        <f t="shared" ca="1" si="128"/>
        <v>173.5450396108962</v>
      </c>
      <c r="I316" s="304">
        <f t="shared" ca="1" si="129"/>
        <v>178.41306113642733</v>
      </c>
      <c r="J316" s="306">
        <f t="shared" ca="1" si="130"/>
        <v>70.53607130412469</v>
      </c>
      <c r="K316" s="307">
        <f t="shared" ca="1" si="131"/>
        <v>319.6322511480825</v>
      </c>
      <c r="L316" s="304">
        <f t="shared" ca="1" si="116"/>
        <v>327.32264408227468</v>
      </c>
      <c r="M316" s="306">
        <f t="shared" ca="1" si="132"/>
        <v>1.3366591491526014</v>
      </c>
      <c r="N316" s="304">
        <f t="shared" ca="1" si="133"/>
        <v>76.584927893991676</v>
      </c>
      <c r="P316" s="310">
        <f t="shared" ca="1" si="134"/>
        <v>8</v>
      </c>
      <c r="Q316" s="304">
        <f t="shared" ca="1" si="135"/>
        <v>295.95652173914931</v>
      </c>
      <c r="R316" s="306">
        <f t="shared" ca="1" si="136"/>
        <v>0.14852678913729855</v>
      </c>
      <c r="S316" s="307">
        <f t="shared" ca="1" si="137"/>
        <v>8.2531744765961914</v>
      </c>
      <c r="T316" s="304">
        <f t="shared" ca="1" si="117"/>
        <v>80.963641615408648</v>
      </c>
      <c r="U316" s="311">
        <f t="shared" ca="1" si="118"/>
        <v>0</v>
      </c>
      <c r="V316" s="306">
        <f t="shared" ca="1" si="119"/>
        <v>1.1864609651575482</v>
      </c>
      <c r="W316" s="304">
        <f t="shared" ca="1" si="120"/>
        <v>121.87789885662644</v>
      </c>
      <c r="Y316" s="314" t="str">
        <f t="shared" ca="1" si="138"/>
        <v/>
      </c>
      <c r="Z316" s="315" t="str">
        <f t="shared" ca="1" si="139"/>
        <v/>
      </c>
      <c r="AA316" s="316" t="str">
        <f t="shared" ca="1" si="140"/>
        <v/>
      </c>
      <c r="AC316" s="310" t="e">
        <f t="shared" ca="1" si="141"/>
        <v>#N/A</v>
      </c>
      <c r="AD316" s="323" t="e">
        <f t="shared" ca="1" si="142"/>
        <v>#N/A</v>
      </c>
      <c r="AE316" s="324">
        <f t="shared" ca="1" si="121"/>
        <v>319.6322511480825</v>
      </c>
      <c r="AG316" s="306">
        <f t="shared" ca="1" si="143"/>
        <v>11.566281515152824</v>
      </c>
      <c r="AH316" s="304">
        <f t="shared" ca="1" si="144"/>
        <v>21.108904605760369</v>
      </c>
    </row>
    <row r="317" spans="1:34" x14ac:dyDescent="0.2">
      <c r="A317" s="347">
        <f t="shared" ca="1" si="122"/>
        <v>0.01</v>
      </c>
      <c r="B317" s="304">
        <f t="shared" ca="1" si="123"/>
        <v>3.1299999999999772</v>
      </c>
      <c r="D317" s="306">
        <f t="shared" ca="1" si="124"/>
        <v>4.6596493270824384</v>
      </c>
      <c r="E317" s="307">
        <f t="shared" ca="1" si="125"/>
        <v>9.7263627768071732</v>
      </c>
      <c r="F317" s="304">
        <f t="shared" ca="1" si="126"/>
        <v>10.784918391783963</v>
      </c>
      <c r="G317" s="306">
        <f t="shared" ca="1" si="127"/>
        <v>41.439103188601912</v>
      </c>
      <c r="H317" s="307">
        <f t="shared" ca="1" si="128"/>
        <v>173.64230323866425</v>
      </c>
      <c r="I317" s="304">
        <f t="shared" ca="1" si="129"/>
        <v>178.51848292852992</v>
      </c>
      <c r="J317" s="306">
        <f t="shared" ca="1" si="130"/>
        <v>70.950229353544358</v>
      </c>
      <c r="K317" s="307">
        <f t="shared" ca="1" si="131"/>
        <v>321.36818786233033</v>
      </c>
      <c r="L317" s="304">
        <f t="shared" ca="1" si="116"/>
        <v>329.10704522273386</v>
      </c>
      <c r="M317" s="306">
        <f t="shared" ca="1" si="132"/>
        <v>1.3365316577485369</v>
      </c>
      <c r="N317" s="304">
        <f t="shared" ca="1" si="133"/>
        <v>76.577623174614573</v>
      </c>
      <c r="P317" s="310">
        <f t="shared" ca="1" si="134"/>
        <v>8</v>
      </c>
      <c r="Q317" s="304">
        <f t="shared" ca="1" si="135"/>
        <v>287.60869565219298</v>
      </c>
      <c r="R317" s="306">
        <f t="shared" ca="1" si="136"/>
        <v>0.14433740416383611</v>
      </c>
      <c r="S317" s="307">
        <f t="shared" ca="1" si="137"/>
        <v>8.2517311025545528</v>
      </c>
      <c r="T317" s="304">
        <f t="shared" ca="1" si="117"/>
        <v>80.949482116060167</v>
      </c>
      <c r="U317" s="311">
        <f t="shared" ca="1" si="118"/>
        <v>0</v>
      </c>
      <c r="V317" s="306">
        <f t="shared" ca="1" si="119"/>
        <v>1.1862549680226262</v>
      </c>
      <c r="W317" s="304">
        <f t="shared" ca="1" si="120"/>
        <v>122.00078747063026</v>
      </c>
      <c r="Y317" s="314" t="str">
        <f t="shared" ca="1" si="138"/>
        <v/>
      </c>
      <c r="Z317" s="315" t="str">
        <f t="shared" ca="1" si="139"/>
        <v/>
      </c>
      <c r="AA317" s="316" t="str">
        <f t="shared" ca="1" si="140"/>
        <v/>
      </c>
      <c r="AC317" s="310" t="e">
        <f t="shared" ca="1" si="141"/>
        <v>#N/A</v>
      </c>
      <c r="AD317" s="323" t="e">
        <f t="shared" ca="1" si="142"/>
        <v>#N/A</v>
      </c>
      <c r="AE317" s="324">
        <f t="shared" ca="1" si="121"/>
        <v>321.36818786233033</v>
      </c>
      <c r="AG317" s="306">
        <f t="shared" ca="1" si="143"/>
        <v>10.54203412776983</v>
      </c>
      <c r="AH317" s="304">
        <f t="shared" ca="1" si="144"/>
        <v>20.084367114708812</v>
      </c>
    </row>
    <row r="318" spans="1:34" x14ac:dyDescent="0.2">
      <c r="A318" s="347">
        <f t="shared" ca="1" si="122"/>
        <v>0.01</v>
      </c>
      <c r="B318" s="304">
        <f t="shared" ca="1" si="123"/>
        <v>3.139999999999977</v>
      </c>
      <c r="D318" s="306">
        <f t="shared" ca="1" si="124"/>
        <v>4.4246034988175982</v>
      </c>
      <c r="E318" s="307">
        <f t="shared" ca="1" si="125"/>
        <v>8.7304191532761148</v>
      </c>
      <c r="F318" s="304">
        <f t="shared" ca="1" si="126"/>
        <v>9.7876112874204075</v>
      </c>
      <c r="G318" s="306">
        <f t="shared" ca="1" si="127"/>
        <v>41.483349223590089</v>
      </c>
      <c r="H318" s="307">
        <f t="shared" ca="1" si="128"/>
        <v>173.72960743019701</v>
      </c>
      <c r="I318" s="304">
        <f t="shared" ca="1" si="129"/>
        <v>178.6136746183133</v>
      </c>
      <c r="J318" s="306">
        <f t="shared" ca="1" si="130"/>
        <v>71.364841615605314</v>
      </c>
      <c r="K318" s="307">
        <f t="shared" ca="1" si="131"/>
        <v>323.10504741567462</v>
      </c>
      <c r="L318" s="304">
        <f t="shared" ca="1" si="116"/>
        <v>330.89244821286837</v>
      </c>
      <c r="M318" s="306">
        <f t="shared" ca="1" si="132"/>
        <v>1.3364041661801673</v>
      </c>
      <c r="N318" s="304">
        <f t="shared" ca="1" si="133"/>
        <v>76.570318445823489</v>
      </c>
      <c r="P318" s="310">
        <f t="shared" ca="1" si="134"/>
        <v>8</v>
      </c>
      <c r="Q318" s="304">
        <f t="shared" ca="1" si="135"/>
        <v>279.26086956523659</v>
      </c>
      <c r="R318" s="306">
        <f t="shared" ca="1" si="136"/>
        <v>0.14014801919037362</v>
      </c>
      <c r="S318" s="307">
        <f t="shared" ca="1" si="137"/>
        <v>8.2503296223626492</v>
      </c>
      <c r="T318" s="304">
        <f t="shared" ca="1" si="117"/>
        <v>80.935733595377599</v>
      </c>
      <c r="U318" s="311">
        <f t="shared" ca="1" si="118"/>
        <v>0</v>
      </c>
      <c r="V318" s="306">
        <f t="shared" ca="1" si="119"/>
        <v>1.1860488965971729</v>
      </c>
      <c r="W318" s="304">
        <f t="shared" ca="1" si="120"/>
        <v>122.10971540864698</v>
      </c>
      <c r="Y318" s="314" t="str">
        <f t="shared" ca="1" si="138"/>
        <v/>
      </c>
      <c r="Z318" s="315" t="str">
        <f t="shared" ca="1" si="139"/>
        <v/>
      </c>
      <c r="AA318" s="316" t="str">
        <f t="shared" ca="1" si="140"/>
        <v/>
      </c>
      <c r="AC318" s="310" t="e">
        <f t="shared" ca="1" si="141"/>
        <v>#N/A</v>
      </c>
      <c r="AD318" s="323" t="e">
        <f t="shared" ca="1" si="142"/>
        <v>#N/A</v>
      </c>
      <c r="AE318" s="324">
        <f t="shared" ca="1" si="121"/>
        <v>323.10504741567462</v>
      </c>
      <c r="AG318" s="306">
        <f t="shared" ca="1" si="143"/>
        <v>9.5190238181123821</v>
      </c>
      <c r="AH318" s="304">
        <f t="shared" ca="1" si="144"/>
        <v>19.061066562522591</v>
      </c>
    </row>
    <row r="319" spans="1:34" x14ac:dyDescent="0.2">
      <c r="A319" s="347">
        <f t="shared" ca="1" si="122"/>
        <v>0.01</v>
      </c>
      <c r="B319" s="304">
        <f ca="1">B318+pas</f>
        <v>3.1499999999999768</v>
      </c>
      <c r="D319" s="306">
        <f t="shared" ca="1" si="124"/>
        <v>4.18959483784813</v>
      </c>
      <c r="E319" s="307">
        <f t="shared" ca="1" si="125"/>
        <v>7.7357546242922393</v>
      </c>
      <c r="F319" s="304">
        <f t="shared" ca="1" si="126"/>
        <v>8.7974203328352143</v>
      </c>
      <c r="G319" s="306">
        <f t="shared" ca="1" si="127"/>
        <v>41.525245171968571</v>
      </c>
      <c r="H319" s="307">
        <f t="shared" ca="1" si="128"/>
        <v>173.80696497643993</v>
      </c>
      <c r="I319" s="304">
        <f t="shared" ca="1" si="129"/>
        <v>178.69864873835368</v>
      </c>
      <c r="J319" s="306">
        <f t="shared" ca="1" si="130"/>
        <v>71.779884587583112</v>
      </c>
      <c r="K319" s="307">
        <f t="shared" ca="1" si="131"/>
        <v>324.8427302777078</v>
      </c>
      <c r="L319" s="304">
        <f t="shared" ca="1" si="116"/>
        <v>332.67875081778573</v>
      </c>
      <c r="M319" s="306">
        <f t="shared" ca="1" si="132"/>
        <v>1.3362766671599726</v>
      </c>
      <c r="N319" s="304">
        <f t="shared" ca="1" si="133"/>
        <v>76.563013290074281</v>
      </c>
      <c r="P319" s="310">
        <f t="shared" ca="1" si="134"/>
        <v>8</v>
      </c>
      <c r="Q319" s="304">
        <f t="shared" ca="1" si="135"/>
        <v>270.91304347828031</v>
      </c>
      <c r="R319" s="306">
        <f t="shared" ca="1" si="136"/>
        <v>0.13595863421691121</v>
      </c>
      <c r="S319" s="307">
        <f t="shared" ca="1" si="137"/>
        <v>8.2489700360204807</v>
      </c>
      <c r="T319" s="304">
        <f t="shared" ca="1" si="117"/>
        <v>80.922396053360913</v>
      </c>
      <c r="U319" s="311">
        <f t="shared" ca="1" si="118"/>
        <v>0</v>
      </c>
      <c r="V319" s="306">
        <f t="shared" ca="1" si="119"/>
        <v>1.1858427627341592</v>
      </c>
      <c r="W319" s="304">
        <f t="shared" ca="1" si="120"/>
        <v>122.20468589532197</v>
      </c>
      <c r="Y319" s="314" t="str">
        <f t="shared" ca="1" si="138"/>
        <v/>
      </c>
      <c r="Z319" s="315" t="str">
        <f t="shared" ca="1" si="139"/>
        <v/>
      </c>
      <c r="AA319" s="316" t="str">
        <f t="shared" ca="1" si="140"/>
        <v/>
      </c>
      <c r="AC319" s="310" t="e">
        <f t="shared" ca="1" si="141"/>
        <v>#N/A</v>
      </c>
      <c r="AD319" s="323" t="e">
        <f t="shared" ca="1" si="142"/>
        <v>#N/A</v>
      </c>
      <c r="AE319" s="324">
        <f t="shared" ca="1" si="121"/>
        <v>324.8427302777078</v>
      </c>
      <c r="AG319" s="306">
        <f t="shared" ca="1" si="143"/>
        <v>8.4972667577760781</v>
      </c>
      <c r="AH319" s="304">
        <f t="shared" ca="1" si="144"/>
        <v>18.039019104186242</v>
      </c>
    </row>
    <row r="320" spans="1:34" x14ac:dyDescent="0.2">
      <c r="A320" s="347">
        <f t="shared" ca="1" si="122"/>
        <v>0.01</v>
      </c>
      <c r="B320" s="304">
        <f t="shared" ca="1" si="123"/>
        <v>3.1599999999999766</v>
      </c>
      <c r="D320" s="306">
        <f t="shared" ca="1" si="124"/>
        <v>3.9546276142932846</v>
      </c>
      <c r="E320" s="307">
        <f t="shared" ca="1" si="125"/>
        <v>6.7423844689139063</v>
      </c>
      <c r="F320" s="304">
        <f t="shared" ca="1" si="126"/>
        <v>7.816573923042144</v>
      </c>
      <c r="G320" s="306">
        <f t="shared" ca="1" si="127"/>
        <v>41.564791448111507</v>
      </c>
      <c r="H320" s="307">
        <f t="shared" ca="1" si="128"/>
        <v>173.87438882112906</v>
      </c>
      <c r="I320" s="304">
        <f t="shared" ca="1" si="129"/>
        <v>178.77341797942492</v>
      </c>
      <c r="J320" s="306">
        <f t="shared" ca="1" si="130"/>
        <v>72.195334770683516</v>
      </c>
      <c r="K320" s="307">
        <f t="shared" ca="1" si="131"/>
        <v>326.58113704669563</v>
      </c>
      <c r="L320" s="304">
        <f t="shared" ca="1" si="116"/>
        <v>334.4658509285569</v>
      </c>
      <c r="M320" s="306">
        <f t="shared" ca="1" si="132"/>
        <v>1.336149153414711</v>
      </c>
      <c r="N320" s="304">
        <f t="shared" ca="1" si="133"/>
        <v>76.555707290640882</v>
      </c>
      <c r="P320" s="310">
        <f t="shared" ca="1" si="134"/>
        <v>8</v>
      </c>
      <c r="Q320" s="304">
        <f t="shared" ca="1" si="135"/>
        <v>262.56521739132393</v>
      </c>
      <c r="R320" s="306">
        <f t="shared" ca="1" si="136"/>
        <v>0.13176924924344874</v>
      </c>
      <c r="S320" s="307">
        <f t="shared" ca="1" si="137"/>
        <v>8.2476523435280455</v>
      </c>
      <c r="T320" s="304">
        <f t="shared" ca="1" si="117"/>
        <v>80.909469490010125</v>
      </c>
      <c r="U320" s="311">
        <f t="shared" ca="1" si="118"/>
        <v>0</v>
      </c>
      <c r="V320" s="306">
        <f t="shared" ca="1" si="119"/>
        <v>1.1856365782632221</v>
      </c>
      <c r="W320" s="304">
        <f t="shared" ca="1" si="120"/>
        <v>122.28570481353459</v>
      </c>
      <c r="Y320" s="314" t="str">
        <f t="shared" ca="1" si="138"/>
        <v/>
      </c>
      <c r="Z320" s="315" t="str">
        <f t="shared" ca="1" si="139"/>
        <v/>
      </c>
      <c r="AA320" s="316" t="str">
        <f t="shared" ca="1" si="140"/>
        <v/>
      </c>
      <c r="AC320" s="310" t="e">
        <f t="shared" ca="1" si="141"/>
        <v>#N/A</v>
      </c>
      <c r="AD320" s="323" t="e">
        <f t="shared" ca="1" si="142"/>
        <v>#N/A</v>
      </c>
      <c r="AE320" s="324">
        <f t="shared" ca="1" si="121"/>
        <v>326.58113704669563</v>
      </c>
      <c r="AG320" s="306">
        <f t="shared" ca="1" si="143"/>
        <v>7.4767787665246939</v>
      </c>
      <c r="AH320" s="304">
        <f t="shared" ca="1" si="144"/>
        <v>17.01824054285499</v>
      </c>
    </row>
    <row r="321" spans="1:34" x14ac:dyDescent="0.2">
      <c r="A321" s="347">
        <f t="shared" ca="1" si="122"/>
        <v>0.01</v>
      </c>
      <c r="B321" s="304">
        <f t="shared" ca="1" si="123"/>
        <v>3.1699999999999764</v>
      </c>
      <c r="D321" s="306">
        <f t="shared" ca="1" si="124"/>
        <v>3.7197059953973675</v>
      </c>
      <c r="E321" s="307">
        <f t="shared" ca="1" si="125"/>
        <v>5.7503236299503317</v>
      </c>
      <c r="F321" s="304">
        <f t="shared" ca="1" si="126"/>
        <v>6.8485352113689446</v>
      </c>
      <c r="G321" s="306">
        <f t="shared" ca="1" si="127"/>
        <v>41.601988508065482</v>
      </c>
      <c r="H321" s="307">
        <f t="shared" ca="1" si="128"/>
        <v>173.93189205742857</v>
      </c>
      <c r="I321" s="304">
        <f t="shared" ca="1" si="129"/>
        <v>178.83799518699095</v>
      </c>
      <c r="J321" s="306">
        <f t="shared" ca="1" si="130"/>
        <v>72.611168670464394</v>
      </c>
      <c r="K321" s="307">
        <f t="shared" ca="1" si="131"/>
        <v>328.32016845108842</v>
      </c>
      <c r="L321" s="304">
        <f t="shared" ca="1" si="116"/>
        <v>336.25364656378332</v>
      </c>
      <c r="M321" s="306">
        <f t="shared" ca="1" si="132"/>
        <v>1.3360216176830231</v>
      </c>
      <c r="N321" s="304">
        <f t="shared" ca="1" si="133"/>
        <v>76.548400031478053</v>
      </c>
      <c r="P321" s="310">
        <f t="shared" ca="1" si="134"/>
        <v>8</v>
      </c>
      <c r="Q321" s="304">
        <f t="shared" ca="1" si="135"/>
        <v>254.2173913043676</v>
      </c>
      <c r="R321" s="306">
        <f t="shared" ca="1" si="136"/>
        <v>0.1275798642699863</v>
      </c>
      <c r="S321" s="307">
        <f t="shared" ca="1" si="137"/>
        <v>8.2463765448853454</v>
      </c>
      <c r="T321" s="304">
        <f t="shared" ca="1" si="117"/>
        <v>80.896953905325248</v>
      </c>
      <c r="U321" s="311">
        <f t="shared" ca="1" si="118"/>
        <v>0</v>
      </c>
      <c r="V321" s="306">
        <f t="shared" ca="1" si="119"/>
        <v>1.1854303549904952</v>
      </c>
      <c r="W321" s="304">
        <f t="shared" ca="1" si="120"/>
        <v>122.35278068648162</v>
      </c>
      <c r="Y321" s="314" t="str">
        <f t="shared" ca="1" si="138"/>
        <v/>
      </c>
      <c r="Z321" s="315" t="str">
        <f t="shared" ca="1" si="139"/>
        <v/>
      </c>
      <c r="AA321" s="316" t="str">
        <f t="shared" ca="1" si="140"/>
        <v/>
      </c>
      <c r="AC321" s="310" t="e">
        <f t="shared" ca="1" si="141"/>
        <v>#N/A</v>
      </c>
      <c r="AD321" s="323" t="e">
        <f t="shared" ca="1" si="142"/>
        <v>#N/A</v>
      </c>
      <c r="AE321" s="324">
        <f t="shared" ca="1" si="121"/>
        <v>328.32016845108842</v>
      </c>
      <c r="AG321" s="306">
        <f t="shared" ca="1" si="143"/>
        <v>6.4575753133564664</v>
      </c>
      <c r="AH321" s="304">
        <f t="shared" ca="1" si="144"/>
        <v>15.998746330915612</v>
      </c>
    </row>
    <row r="322" spans="1:34" x14ac:dyDescent="0.2">
      <c r="A322" s="347">
        <f t="shared" ca="1" si="122"/>
        <v>0.01</v>
      </c>
      <c r="B322" s="304">
        <f t="shared" ca="1" si="123"/>
        <v>3.1799999999999762</v>
      </c>
      <c r="D322" s="306">
        <f t="shared" ca="1" si="124"/>
        <v>3.4848340457714277</v>
      </c>
      <c r="E322" s="307">
        <f t="shared" ca="1" si="125"/>
        <v>4.7595867150594824</v>
      </c>
      <c r="F322" s="304">
        <f t="shared" ca="1" si="126"/>
        <v>5.8989604189838714</v>
      </c>
      <c r="G322" s="306">
        <f t="shared" ca="1" si="127"/>
        <v>41.636836848523195</v>
      </c>
      <c r="H322" s="307">
        <f t="shared" ca="1" si="128"/>
        <v>173.97948792457916</v>
      </c>
      <c r="I322" s="304">
        <f t="shared" ca="1" si="129"/>
        <v>178.89239335770912</v>
      </c>
      <c r="J322" s="306">
        <f t="shared" ca="1" si="130"/>
        <v>73.027362797247335</v>
      </c>
      <c r="K322" s="307">
        <f t="shared" ca="1" si="131"/>
        <v>330.05972535099846</v>
      </c>
      <c r="L322" s="304">
        <f t="shared" ca="1" si="116"/>
        <v>338.04203587112846</v>
      </c>
      <c r="M322" s="306">
        <f t="shared" ca="1" si="132"/>
        <v>1.3358940527130529</v>
      </c>
      <c r="N322" s="304">
        <f t="shared" ca="1" si="133"/>
        <v>76.541091097085058</v>
      </c>
      <c r="P322" s="310">
        <f t="shared" ca="1" si="134"/>
        <v>8</v>
      </c>
      <c r="Q322" s="304">
        <f t="shared" ca="1" si="135"/>
        <v>245.86956521741126</v>
      </c>
      <c r="R322" s="306">
        <f t="shared" ca="1" si="136"/>
        <v>0.12339047929652386</v>
      </c>
      <c r="S322" s="307">
        <f t="shared" ca="1" si="137"/>
        <v>8.2451426400923804</v>
      </c>
      <c r="T322" s="304">
        <f t="shared" ca="1" si="117"/>
        <v>80.884849299306254</v>
      </c>
      <c r="U322" s="311">
        <f t="shared" ca="1" si="118"/>
        <v>0</v>
      </c>
      <c r="V322" s="306">
        <f t="shared" ca="1" si="119"/>
        <v>1.185224104698444</v>
      </c>
      <c r="W322" s="304">
        <f t="shared" ca="1" si="120"/>
        <v>122.40592465961169</v>
      </c>
      <c r="Y322" s="314" t="str">
        <f t="shared" ca="1" si="138"/>
        <v/>
      </c>
      <c r="Z322" s="315" t="str">
        <f t="shared" ca="1" si="139"/>
        <v/>
      </c>
      <c r="AA322" s="316" t="str">
        <f t="shared" ca="1" si="140"/>
        <v/>
      </c>
      <c r="AC322" s="310" t="e">
        <f t="shared" ca="1" si="141"/>
        <v>#N/A</v>
      </c>
      <c r="AD322" s="323" t="e">
        <f t="shared" ca="1" si="142"/>
        <v>#N/A</v>
      </c>
      <c r="AE322" s="324">
        <f t="shared" ca="1" si="121"/>
        <v>330.05972535099846</v>
      </c>
      <c r="AG322" s="306">
        <f t="shared" ca="1" si="143"/>
        <v>5.4396715176169685</v>
      </c>
      <c r="AH322" s="304">
        <f t="shared" ca="1" si="144"/>
        <v>14.980551571093951</v>
      </c>
    </row>
    <row r="323" spans="1:34" x14ac:dyDescent="0.2">
      <c r="A323" s="347">
        <f t="shared" ca="1" si="122"/>
        <v>0.01</v>
      </c>
      <c r="B323" s="304">
        <f t="shared" ca="1" si="123"/>
        <v>3.189999999999976</v>
      </c>
      <c r="D323" s="306">
        <f t="shared" ca="1" si="124"/>
        <v>3.2500157276337949</v>
      </c>
      <c r="E323" s="307">
        <f t="shared" ca="1" si="125"/>
        <v>3.7701879978933039</v>
      </c>
      <c r="F323" s="304">
        <f t="shared" ca="1" si="126"/>
        <v>4.977641988866389</v>
      </c>
      <c r="G323" s="306">
        <f t="shared" ca="1" si="127"/>
        <v>41.669337005799534</v>
      </c>
      <c r="H323" s="307">
        <f t="shared" ca="1" si="128"/>
        <v>174.01718980455809</v>
      </c>
      <c r="I323" s="304">
        <f t="shared" ca="1" si="129"/>
        <v>178.93662563594543</v>
      </c>
      <c r="J323" s="306">
        <f t="shared" ca="1" si="130"/>
        <v>73.443893666518946</v>
      </c>
      <c r="K323" s="307">
        <f t="shared" ca="1" si="131"/>
        <v>331.79970873964413</v>
      </c>
      <c r="L323" s="304">
        <f t="shared" ca="1" si="116"/>
        <v>339.83091712881514</v>
      </c>
      <c r="M323" s="306">
        <f t="shared" ca="1" si="132"/>
        <v>1.3357664512600771</v>
      </c>
      <c r="N323" s="304">
        <f t="shared" ca="1" si="133"/>
        <v>76.533780072369808</v>
      </c>
      <c r="P323" s="310">
        <f t="shared" ca="1" si="134"/>
        <v>8</v>
      </c>
      <c r="Q323" s="304">
        <f t="shared" ca="1" si="135"/>
        <v>237.5217391304549</v>
      </c>
      <c r="R323" s="306">
        <f t="shared" ca="1" si="136"/>
        <v>0.1192010943230614</v>
      </c>
      <c r="S323" s="307">
        <f t="shared" ca="1" si="137"/>
        <v>8.2439506291491504</v>
      </c>
      <c r="T323" s="304">
        <f t="shared" ca="1" si="117"/>
        <v>80.873155671953171</v>
      </c>
      <c r="U323" s="311">
        <f t="shared" ca="1" si="118"/>
        <v>0</v>
      </c>
      <c r="V323" s="306">
        <f t="shared" ca="1" si="119"/>
        <v>1.1850178391457056</v>
      </c>
      <c r="W323" s="304">
        <f t="shared" ca="1" si="120"/>
        <v>122.44515048241875</v>
      </c>
      <c r="Y323" s="314" t="str">
        <f t="shared" ca="1" si="138"/>
        <v/>
      </c>
      <c r="Z323" s="315" t="str">
        <f t="shared" ca="1" si="139"/>
        <v/>
      </c>
      <c r="AA323" s="316" t="str">
        <f t="shared" ca="1" si="140"/>
        <v/>
      </c>
      <c r="AC323" s="310" t="e">
        <f t="shared" ca="1" si="141"/>
        <v>#N/A</v>
      </c>
      <c r="AD323" s="323" t="e">
        <f t="shared" ca="1" si="142"/>
        <v>#N/A</v>
      </c>
      <c r="AE323" s="324">
        <f t="shared" ca="1" si="121"/>
        <v>331.79970873964413</v>
      </c>
      <c r="AG323" s="306">
        <f t="shared" ca="1" si="143"/>
        <v>4.4230821501578159</v>
      </c>
      <c r="AH323" s="304">
        <f t="shared" ca="1" si="144"/>
        <v>13.963671017608242</v>
      </c>
    </row>
    <row r="324" spans="1:34" x14ac:dyDescent="0.2">
      <c r="A324" s="347">
        <f t="shared" ca="1" si="122"/>
        <v>0.01</v>
      </c>
      <c r="B324" s="304">
        <f t="shared" ca="1" si="123"/>
        <v>3.1999999999999758</v>
      </c>
      <c r="D324" s="306">
        <f t="shared" ca="1" si="124"/>
        <v>3.0152549010494529</v>
      </c>
      <c r="E324" s="307">
        <f t="shared" ca="1" si="125"/>
        <v>2.7821414192891485</v>
      </c>
      <c r="F324" s="304">
        <f t="shared" ca="1" si="126"/>
        <v>4.1026909456144738</v>
      </c>
      <c r="G324" s="306">
        <f t="shared" ca="1" si="127"/>
        <v>41.699489554810029</v>
      </c>
      <c r="H324" s="307">
        <f t="shared" ca="1" si="128"/>
        <v>174.04501121875097</v>
      </c>
      <c r="I324" s="304">
        <f t="shared" ca="1" si="129"/>
        <v>178.97070531030172</v>
      </c>
      <c r="J324" s="306">
        <f t="shared" ca="1" si="130"/>
        <v>73.860737799321996</v>
      </c>
      <c r="K324" s="307">
        <f t="shared" ca="1" si="131"/>
        <v>333.54001974476068</v>
      </c>
      <c r="L324" s="304">
        <f t="shared" ref="L324:L387" ca="1" si="145">SQRT(pos_x^2+pos_z^2)</f>
        <v>341.6201887470873</v>
      </c>
      <c r="M324" s="306">
        <f t="shared" ca="1" si="132"/>
        <v>1.335638806084146</v>
      </c>
      <c r="N324" s="304">
        <f t="shared" ca="1" si="133"/>
        <v>76.526466542513745</v>
      </c>
      <c r="P324" s="310">
        <f t="shared" ca="1" si="134"/>
        <v>8</v>
      </c>
      <c r="Q324" s="304">
        <f t="shared" ca="1" si="135"/>
        <v>229.17391304349857</v>
      </c>
      <c r="R324" s="306">
        <f t="shared" ca="1" si="136"/>
        <v>0.11501170934959895</v>
      </c>
      <c r="S324" s="307">
        <f t="shared" ca="1" si="137"/>
        <v>8.2428005120556538</v>
      </c>
      <c r="T324" s="304">
        <f t="shared" ref="T324:T387" ca="1" si="146">m*g</f>
        <v>80.861873023265971</v>
      </c>
      <c r="U324" s="311">
        <f t="shared" ref="U324:U387" ca="1" si="147">IF(pos_xz&lt;L_rampe,Poids*COS(Beta),0)</f>
        <v>0</v>
      </c>
      <c r="V324" s="306">
        <f t="shared" ref="V324:V387" ca="1" si="148">Rho_moyen*(20000-Alt_rampe-pos_z)/(20000+Alt_rampe+pos_z)</f>
        <v>1.1848115700669362</v>
      </c>
      <c r="W324" s="304">
        <f t="shared" ref="W324:W387" ca="1" si="149">1/2*Rho*Sref*Cx*vit_xz^2</f>
        <v>122.47047449010373</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333.54001974476068</v>
      </c>
      <c r="AG324" s="306">
        <f t="shared" ca="1" si="143"/>
        <v>3.4078216345401167</v>
      </c>
      <c r="AH324" s="304">
        <f t="shared" ca="1" si="144"/>
        <v>12.948119077367187</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2.8158385947511446</v>
      </c>
      <c r="E325" s="307">
        <f t="shared" ref="E325:E388" ca="1" si="154">IF(AND(L324&lt;L_rampe,Poussee&lt;Poids*SIN(M324)),0,(-W324+Poussee)/m*SIN(M324)+U324/m*COS(M324)-Poids/m)</f>
        <v>1.9427256339550123</v>
      </c>
      <c r="F325" s="304">
        <f t="shared" ref="F325:F388" ca="1" si="155">SQRT(acc_x^2+acc_z^2)</f>
        <v>3.4209837591716226</v>
      </c>
      <c r="G325" s="306">
        <f t="shared" ref="G325:G388" ca="1" si="156">G324+acc_x*pas</f>
        <v>41.727647940757542</v>
      </c>
      <c r="H325" s="307">
        <f t="shared" ref="H325:H388" ca="1" si="157">H324+acc_z*pas</f>
        <v>174.06443847509053</v>
      </c>
      <c r="I325" s="304">
        <f t="shared" ref="I325:I388" ca="1" si="158">SQRT(vit_x^2+vit_z^2)</f>
        <v>178.99616013846884</v>
      </c>
      <c r="J325" s="306">
        <f t="shared" ref="J325:J388" ca="1" si="159">J324+0.5*(vit_x+G324)*pas*(K324&gt;=0)</f>
        <v>74.277873486799834</v>
      </c>
      <c r="K325" s="307">
        <f t="shared" ref="K325:K388" ca="1" si="160">K324+0.5*(vit_z+H324)*pas</f>
        <v>335.28056699322991</v>
      </c>
      <c r="L325" s="304">
        <f t="shared" ca="1" si="145"/>
        <v>343.40975684016723</v>
      </c>
      <c r="M325" s="306">
        <f t="shared" ref="M325:M388" ca="1" si="161">IF(AND(L324&gt;L_rampe,G325&gt;0),ATAN2(G325,H325),$M$4)</f>
        <v>1.3355111110280531</v>
      </c>
      <c r="N325" s="304">
        <f t="shared" ref="N325:N388" ca="1" si="162">DEGREES(Beta)</f>
        <v>76.51915015473493</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8.2416860257460076</v>
      </c>
      <c r="T325" s="304">
        <f t="shared" ca="1" si="146"/>
        <v>80.850939912568336</v>
      </c>
      <c r="U325" s="311">
        <f t="shared" ca="1" si="147"/>
        <v>0</v>
      </c>
      <c r="V325" s="306">
        <f t="shared" ca="1" si="148"/>
        <v>1.1846053083001613</v>
      </c>
      <c r="W325" s="304">
        <f t="shared" ca="1" si="149"/>
        <v>122.48398794367249</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335.28056699322991</v>
      </c>
      <c r="AG325" s="306">
        <f t="shared" ref="AG325:AG388" ca="1" si="172">IF(AND(L324&lt;L_rampe,Poussee&lt;Poids*SIN(M324)),0,(-W324+Poussee)/m-Poids*SIN(M324)/m)</f>
        <v>2.5453368808972918</v>
      </c>
      <c r="AH325" s="304">
        <f t="shared" ref="AH325:AH388" ca="1" si="173">IF(AND(L324&lt;L_rampe,Poussee&lt;Poids*SIN(M324)), g*SIN(M324), (-W324+Poussee)/m)</f>
        <v>12.085342643827413</v>
      </c>
    </row>
    <row r="326" spans="1:34" x14ac:dyDescent="0.2">
      <c r="A326" s="347">
        <f t="shared" ca="1" si="151"/>
        <v>0.01</v>
      </c>
      <c r="B326" s="304">
        <f t="shared" ca="1" si="152"/>
        <v>3.2199999999999753</v>
      </c>
      <c r="D326" s="306">
        <f t="shared" ca="1" si="153"/>
        <v>2.6517835847598987</v>
      </c>
      <c r="E326" s="307">
        <f t="shared" ca="1" si="154"/>
        <v>1.2517598503040546</v>
      </c>
      <c r="F326" s="304">
        <f t="shared" ca="1" si="155"/>
        <v>2.9323810978853495</v>
      </c>
      <c r="G326" s="306">
        <f t="shared" ca="1" si="156"/>
        <v>41.754165776605142</v>
      </c>
      <c r="H326" s="307">
        <f t="shared" ca="1" si="157"/>
        <v>174.07695607359358</v>
      </c>
      <c r="I326" s="304">
        <f t="shared" ca="1" si="158"/>
        <v>179.01451615874075</v>
      </c>
      <c r="J326" s="306">
        <f t="shared" ca="1" si="159"/>
        <v>74.69528255538664</v>
      </c>
      <c r="K326" s="307">
        <f t="shared" ca="1" si="160"/>
        <v>337.02127396597331</v>
      </c>
      <c r="L326" s="304">
        <f t="shared" ca="1" si="145"/>
        <v>345.19954278891606</v>
      </c>
      <c r="M326" s="306">
        <f t="shared" ca="1" si="161"/>
        <v>1.3353833610157668</v>
      </c>
      <c r="N326" s="304">
        <f t="shared" ca="1" si="162"/>
        <v>76.511830618198189</v>
      </c>
      <c r="P326" s="310">
        <f t="shared" ca="1" si="163"/>
        <v>9</v>
      </c>
      <c r="Q326" s="304">
        <f t="shared" ca="1" si="164"/>
        <v>216.2222222222367</v>
      </c>
      <c r="R326" s="306">
        <f t="shared" ca="1" si="165"/>
        <v>0.1085118591679681</v>
      </c>
      <c r="S326" s="307">
        <f t="shared" ca="1" si="166"/>
        <v>8.2406009071543274</v>
      </c>
      <c r="T326" s="304">
        <f t="shared" ca="1" si="146"/>
        <v>80.840294899183959</v>
      </c>
      <c r="U326" s="311">
        <f t="shared" ca="1" si="147"/>
        <v>0</v>
      </c>
      <c r="V326" s="306">
        <f t="shared" ca="1" si="148"/>
        <v>1.1843990629161785</v>
      </c>
      <c r="W326" s="304">
        <f t="shared" ca="1" si="149"/>
        <v>122.4877812332146</v>
      </c>
      <c r="Y326" s="314" t="str">
        <f t="shared" ca="1" si="167"/>
        <v/>
      </c>
      <c r="Z326" s="315" t="str">
        <f t="shared" ca="1" si="168"/>
        <v/>
      </c>
      <c r="AA326" s="316" t="str">
        <f t="shared" ca="1" si="169"/>
        <v/>
      </c>
      <c r="AC326" s="310" t="e">
        <f t="shared" ca="1" si="170"/>
        <v>#N/A</v>
      </c>
      <c r="AD326" s="323" t="e">
        <f t="shared" ca="1" si="171"/>
        <v>#N/A</v>
      </c>
      <c r="AE326" s="324">
        <f t="shared" ca="1" si="150"/>
        <v>337.02127396597331</v>
      </c>
      <c r="AG326" s="306">
        <f t="shared" ca="1" si="172"/>
        <v>1.8354559507568542</v>
      </c>
      <c r="AH326" s="304">
        <f t="shared" ca="1" si="173"/>
        <v>11.37516976428048</v>
      </c>
    </row>
    <row r="327" spans="1:34" x14ac:dyDescent="0.2">
      <c r="A327" s="347">
        <f t="shared" ca="1" si="151"/>
        <v>0.01</v>
      </c>
      <c r="B327" s="304">
        <f t="shared" ca="1" si="152"/>
        <v>3.2299999999999751</v>
      </c>
      <c r="D327" s="306">
        <f t="shared" ca="1" si="153"/>
        <v>2.487775389680746</v>
      </c>
      <c r="E327" s="307">
        <f t="shared" ca="1" si="154"/>
        <v>0.56176432999334835</v>
      </c>
      <c r="F327" s="304">
        <f t="shared" ca="1" si="155"/>
        <v>2.5504128199085856</v>
      </c>
      <c r="G327" s="306">
        <f t="shared" ca="1" si="156"/>
        <v>41.779043530501951</v>
      </c>
      <c r="H327" s="307">
        <f t="shared" ca="1" si="157"/>
        <v>174.08257371689351</v>
      </c>
      <c r="I327" s="304">
        <f t="shared" ca="1" si="158"/>
        <v>179.02578292028565</v>
      </c>
      <c r="J327" s="306">
        <f t="shared" ca="1" si="159"/>
        <v>75.11294860192217</v>
      </c>
      <c r="K327" s="307">
        <f t="shared" ca="1" si="160"/>
        <v>338.76207161492573</v>
      </c>
      <c r="L327" s="304">
        <f t="shared" ca="1" si="145"/>
        <v>346.98947565093539</v>
      </c>
      <c r="M327" s="306">
        <f t="shared" ca="1" si="161"/>
        <v>1.3352555509703954</v>
      </c>
      <c r="N327" s="304">
        <f t="shared" ca="1" si="162"/>
        <v>76.504507642019036</v>
      </c>
      <c r="P327" s="310">
        <f t="shared" ca="1" si="163"/>
        <v>9</v>
      </c>
      <c r="Q327" s="304">
        <f t="shared" ca="1" si="164"/>
        <v>210.37037037038499</v>
      </c>
      <c r="R327" s="306">
        <f t="shared" ca="1" si="165"/>
        <v>0.10557508737137039</v>
      </c>
      <c r="S327" s="307">
        <f t="shared" ca="1" si="166"/>
        <v>8.239545156280613</v>
      </c>
      <c r="T327" s="304">
        <f t="shared" ca="1" si="146"/>
        <v>80.829937983112814</v>
      </c>
      <c r="U327" s="311">
        <f t="shared" ca="1" si="147"/>
        <v>0</v>
      </c>
      <c r="V327" s="306">
        <f t="shared" ca="1" si="148"/>
        <v>1.1841928420946093</v>
      </c>
      <c r="W327" s="304">
        <f t="shared" ca="1" si="149"/>
        <v>122.48187035665191</v>
      </c>
      <c r="Y327" s="314" t="str">
        <f t="shared" ca="1" si="167"/>
        <v/>
      </c>
      <c r="Z327" s="315" t="str">
        <f t="shared" ca="1" si="168"/>
        <v/>
      </c>
      <c r="AA327" s="316" t="str">
        <f t="shared" ca="1" si="169"/>
        <v/>
      </c>
      <c r="AC327" s="310" t="e">
        <f t="shared" ca="1" si="170"/>
        <v>#N/A</v>
      </c>
      <c r="AD327" s="323" t="e">
        <f t="shared" ca="1" si="171"/>
        <v>#N/A</v>
      </c>
      <c r="AE327" s="324">
        <f t="shared" ca="1" si="150"/>
        <v>338.76207161492573</v>
      </c>
      <c r="AG327" s="306">
        <f t="shared" ca="1" si="172"/>
        <v>1.1265299315326249</v>
      </c>
      <c r="AH327" s="304">
        <f t="shared" ca="1" si="173"/>
        <v>10.665951514348055</v>
      </c>
    </row>
    <row r="328" spans="1:34" x14ac:dyDescent="0.2">
      <c r="A328" s="347">
        <f t="shared" ca="1" si="151"/>
        <v>0.01</v>
      </c>
      <c r="B328" s="304">
        <f t="shared" ca="1" si="152"/>
        <v>3.2399999999999749</v>
      </c>
      <c r="D328" s="306">
        <f t="shared" ca="1" si="153"/>
        <v>2.3238157112116715</v>
      </c>
      <c r="E328" s="307">
        <f t="shared" ca="1" si="154"/>
        <v>-0.12725511963579272</v>
      </c>
      <c r="F328" s="304">
        <f t="shared" ca="1" si="155"/>
        <v>2.3272974294549731</v>
      </c>
      <c r="G328" s="306">
        <f t="shared" ca="1" si="156"/>
        <v>41.802281687614069</v>
      </c>
      <c r="H328" s="307">
        <f t="shared" ca="1" si="157"/>
        <v>174.08130116569714</v>
      </c>
      <c r="I328" s="304">
        <f t="shared" ca="1" si="158"/>
        <v>179.02997003248586</v>
      </c>
      <c r="J328" s="306">
        <f t="shared" ca="1" si="159"/>
        <v>75.530855228012754</v>
      </c>
      <c r="K328" s="307">
        <f t="shared" ca="1" si="160"/>
        <v>340.50289098933871</v>
      </c>
      <c r="L328" s="304">
        <f t="shared" ca="1" si="145"/>
        <v>348.77948457954415</v>
      </c>
      <c r="M328" s="306">
        <f t="shared" ca="1" si="161"/>
        <v>1.3351276758130362</v>
      </c>
      <c r="N328" s="304">
        <f t="shared" ca="1" si="162"/>
        <v>76.497180935197775</v>
      </c>
      <c r="P328" s="310">
        <f t="shared" ca="1" si="163"/>
        <v>9</v>
      </c>
      <c r="Q328" s="304">
        <f t="shared" ca="1" si="164"/>
        <v>204.51851851853326</v>
      </c>
      <c r="R328" s="306">
        <f t="shared" ca="1" si="165"/>
        <v>0.10263831557477268</v>
      </c>
      <c r="S328" s="307">
        <f t="shared" ca="1" si="166"/>
        <v>8.2385187731248646</v>
      </c>
      <c r="T328" s="304">
        <f t="shared" ca="1" si="146"/>
        <v>80.819869164354927</v>
      </c>
      <c r="U328" s="311">
        <f t="shared" ca="1" si="147"/>
        <v>0</v>
      </c>
      <c r="V328" s="306">
        <f t="shared" ca="1" si="148"/>
        <v>1.1839866539979484</v>
      </c>
      <c r="W328" s="304">
        <f t="shared" ca="1" si="149"/>
        <v>122.4662725413441</v>
      </c>
      <c r="Y328" s="314" t="str">
        <f t="shared" ca="1" si="167"/>
        <v/>
      </c>
      <c r="Z328" s="315" t="str">
        <f t="shared" ca="1" si="168"/>
        <v/>
      </c>
      <c r="AA328" s="316" t="str">
        <f t="shared" ca="1" si="169"/>
        <v/>
      </c>
      <c r="AC328" s="310" t="e">
        <f t="shared" ca="1" si="170"/>
        <v>#N/A</v>
      </c>
      <c r="AD328" s="323" t="e">
        <f t="shared" ca="1" si="171"/>
        <v>#N/A</v>
      </c>
      <c r="AE328" s="324">
        <f t="shared" ca="1" si="150"/>
        <v>340.50289098933871</v>
      </c>
      <c r="AG328" s="306">
        <f t="shared" ca="1" si="172"/>
        <v>0.41856484461845511</v>
      </c>
      <c r="AH328" s="304">
        <f t="shared" ca="1" si="173"/>
        <v>9.9576939036050653</v>
      </c>
    </row>
    <row r="329" spans="1:34" x14ac:dyDescent="0.2">
      <c r="A329" s="347">
        <f t="shared" ca="1" si="151"/>
        <v>0.01</v>
      </c>
      <c r="B329" s="304">
        <f t="shared" ca="1" si="152"/>
        <v>3.2499999999999747</v>
      </c>
      <c r="D329" s="306">
        <f t="shared" ca="1" si="153"/>
        <v>2.1599062014517374</v>
      </c>
      <c r="E329" s="307">
        <f t="shared" ca="1" si="154"/>
        <v>-0.81529285089276016</v>
      </c>
      <c r="F329" s="304">
        <f t="shared" ca="1" si="155"/>
        <v>2.3086570190884825</v>
      </c>
      <c r="G329" s="306">
        <f t="shared" ca="1" si="156"/>
        <v>41.823880749628586</v>
      </c>
      <c r="H329" s="307">
        <f t="shared" ca="1" si="157"/>
        <v>174.07314823718821</v>
      </c>
      <c r="I329" s="304">
        <f t="shared" ca="1" si="158"/>
        <v>179.02708716327049</v>
      </c>
      <c r="J329" s="306">
        <f t="shared" ca="1" si="159"/>
        <v>75.948986040198974</v>
      </c>
      <c r="K329" s="307">
        <f t="shared" ca="1" si="160"/>
        <v>342.24366323635314</v>
      </c>
      <c r="L329" s="304">
        <f t="shared" ca="1" si="145"/>
        <v>350.5694988243738</v>
      </c>
      <c r="M329" s="306">
        <f t="shared" ca="1" si="161"/>
        <v>1.3349997304616255</v>
      </c>
      <c r="N329" s="304">
        <f t="shared" ca="1" si="162"/>
        <v>76.489850206553626</v>
      </c>
      <c r="P329" s="310">
        <f t="shared" ca="1" si="163"/>
        <v>9</v>
      </c>
      <c r="Q329" s="304">
        <f t="shared" ca="1" si="164"/>
        <v>198.66666666668152</v>
      </c>
      <c r="R329" s="306">
        <f t="shared" ca="1" si="165"/>
        <v>9.9701543778174959E-2</v>
      </c>
      <c r="S329" s="307">
        <f t="shared" ca="1" si="166"/>
        <v>8.2375217576870821</v>
      </c>
      <c r="T329" s="304">
        <f t="shared" ca="1" si="146"/>
        <v>80.810088442910285</v>
      </c>
      <c r="U329" s="311">
        <f t="shared" ca="1" si="147"/>
        <v>0</v>
      </c>
      <c r="V329" s="306">
        <f t="shared" ca="1" si="148"/>
        <v>1.1837805067715101</v>
      </c>
      <c r="W329" s="304">
        <f t="shared" ca="1" si="149"/>
        <v>122.44100623488173</v>
      </c>
      <c r="Y329" s="314" t="str">
        <f t="shared" ca="1" si="167"/>
        <v/>
      </c>
      <c r="Z329" s="315" t="str">
        <f t="shared" ca="1" si="168"/>
        <v/>
      </c>
      <c r="AA329" s="316" t="str">
        <f t="shared" ca="1" si="169"/>
        <v/>
      </c>
      <c r="AC329" s="310" t="e">
        <f t="shared" ca="1" si="170"/>
        <v>#N/A</v>
      </c>
      <c r="AD329" s="323" t="e">
        <f t="shared" ca="1" si="171"/>
        <v>#N/A</v>
      </c>
      <c r="AE329" s="324">
        <f t="shared" ca="1" si="150"/>
        <v>342.24366323635314</v>
      </c>
      <c r="AG329" s="306">
        <f t="shared" ca="1" si="172"/>
        <v>-0.28843345532160036</v>
      </c>
      <c r="AH329" s="304">
        <f t="shared" ca="1" si="173"/>
        <v>9.2504027748671884</v>
      </c>
    </row>
    <row r="330" spans="1:34" x14ac:dyDescent="0.2">
      <c r="A330" s="347">
        <f t="shared" ca="1" si="151"/>
        <v>0.01</v>
      </c>
      <c r="B330" s="304">
        <f t="shared" ca="1" si="152"/>
        <v>3.2599999999999745</v>
      </c>
      <c r="D330" s="306">
        <f t="shared" ca="1" si="153"/>
        <v>1.9960484630412805</v>
      </c>
      <c r="E330" s="307">
        <f t="shared" ca="1" si="154"/>
        <v>-1.5023433749346182</v>
      </c>
      <c r="F330" s="304">
        <f t="shared" ca="1" si="155"/>
        <v>2.498248402985459</v>
      </c>
      <c r="G330" s="306">
        <f t="shared" ca="1" si="156"/>
        <v>41.843841234258996</v>
      </c>
      <c r="H330" s="307">
        <f t="shared" ca="1" si="157"/>
        <v>174.05812480343886</v>
      </c>
      <c r="I330" s="304">
        <f t="shared" ca="1" si="158"/>
        <v>179.01714403745629</v>
      </c>
      <c r="J330" s="306">
        <f t="shared" ca="1" si="159"/>
        <v>76.367324650118405</v>
      </c>
      <c r="K330" s="307">
        <f t="shared" ca="1" si="160"/>
        <v>343.98431960155625</v>
      </c>
      <c r="L330" s="304">
        <f t="shared" ca="1" si="145"/>
        <v>352.35944773194626</v>
      </c>
      <c r="M330" s="306">
        <f t="shared" ca="1" si="161"/>
        <v>1.3348717098297889</v>
      </c>
      <c r="N330" s="304">
        <f t="shared" ca="1" si="162"/>
        <v>76.482515164658793</v>
      </c>
      <c r="P330" s="310">
        <f t="shared" ca="1" si="163"/>
        <v>9</v>
      </c>
      <c r="Q330" s="304">
        <f t="shared" ca="1" si="164"/>
        <v>192.81481481482979</v>
      </c>
      <c r="R330" s="306">
        <f t="shared" ca="1" si="165"/>
        <v>9.6764771981577249E-2</v>
      </c>
      <c r="S330" s="307">
        <f t="shared" ca="1" si="166"/>
        <v>8.2365541099672654</v>
      </c>
      <c r="T330" s="304">
        <f t="shared" ca="1" si="146"/>
        <v>80.800595818778874</v>
      </c>
      <c r="U330" s="311">
        <f t="shared" ca="1" si="147"/>
        <v>0</v>
      </c>
      <c r="V330" s="306">
        <f t="shared" ca="1" si="148"/>
        <v>1.1835744085433741</v>
      </c>
      <c r="W330" s="304">
        <f t="shared" ca="1" si="149"/>
        <v>122.40609109586147</v>
      </c>
      <c r="Y330" s="314" t="str">
        <f t="shared" ca="1" si="167"/>
        <v/>
      </c>
      <c r="Z330" s="315" t="str">
        <f t="shared" ca="1" si="168"/>
        <v/>
      </c>
      <c r="AA330" s="316" t="str">
        <f t="shared" ca="1" si="169"/>
        <v/>
      </c>
      <c r="AC330" s="310" t="e">
        <f t="shared" ca="1" si="170"/>
        <v>#N/A</v>
      </c>
      <c r="AD330" s="323" t="e">
        <f t="shared" ca="1" si="171"/>
        <v>#N/A</v>
      </c>
      <c r="AE330" s="324">
        <f t="shared" ca="1" si="150"/>
        <v>343.98431960155625</v>
      </c>
      <c r="AG330" s="306">
        <f t="shared" ca="1" si="172"/>
        <v>-0.99445927954504221</v>
      </c>
      <c r="AH330" s="304">
        <f t="shared" ca="1" si="173"/>
        <v>8.5440838049964256</v>
      </c>
    </row>
    <row r="331" spans="1:34" x14ac:dyDescent="0.2">
      <c r="A331" s="347">
        <f t="shared" ca="1" si="151"/>
        <v>0.01</v>
      </c>
      <c r="B331" s="304">
        <f t="shared" ca="1" si="152"/>
        <v>3.2699999999999743</v>
      </c>
      <c r="D331" s="306">
        <f t="shared" ca="1" si="153"/>
        <v>1.8322440493011452</v>
      </c>
      <c r="E331" s="307">
        <f t="shared" ca="1" si="154"/>
        <v>-2.1884013609508575</v>
      </c>
      <c r="F331" s="304">
        <f t="shared" ca="1" si="155"/>
        <v>2.8541581548349808</v>
      </c>
      <c r="G331" s="306">
        <f t="shared" ca="1" si="156"/>
        <v>41.862163674752004</v>
      </c>
      <c r="H331" s="307">
        <f t="shared" ca="1" si="157"/>
        <v>174.03624078982935</v>
      </c>
      <c r="I331" s="304">
        <f t="shared" ca="1" si="158"/>
        <v>179.00015043509651</v>
      </c>
      <c r="J331" s="306">
        <f t="shared" ca="1" si="159"/>
        <v>76.785854674663454</v>
      </c>
      <c r="K331" s="307">
        <f t="shared" ca="1" si="160"/>
        <v>345.72479142952261</v>
      </c>
      <c r="L331" s="304">
        <f t="shared" ca="1" si="145"/>
        <v>354.149260746236</v>
      </c>
      <c r="M331" s="306">
        <f t="shared" ca="1" si="161"/>
        <v>1.3347436088256899</v>
      </c>
      <c r="N331" s="304">
        <f t="shared" ca="1" si="162"/>
        <v>76.475175517772527</v>
      </c>
      <c r="P331" s="310">
        <f t="shared" ca="1" si="163"/>
        <v>9</v>
      </c>
      <c r="Q331" s="304">
        <f t="shared" ca="1" si="164"/>
        <v>186.96296296297808</v>
      </c>
      <c r="R331" s="306">
        <f t="shared" ca="1" si="165"/>
        <v>9.382800018497954E-2</v>
      </c>
      <c r="S331" s="307">
        <f t="shared" ca="1" si="166"/>
        <v>8.2356158299654165</v>
      </c>
      <c r="T331" s="304">
        <f t="shared" ca="1" si="146"/>
        <v>80.791391291960736</v>
      </c>
      <c r="U331" s="311">
        <f t="shared" ca="1" si="147"/>
        <v>0</v>
      </c>
      <c r="V331" s="306">
        <f t="shared" ca="1" si="148"/>
        <v>1.1833683674243383</v>
      </c>
      <c r="W331" s="304">
        <f t="shared" ca="1" si="149"/>
        <v>122.36154798464629</v>
      </c>
      <c r="Y331" s="314" t="str">
        <f t="shared" ca="1" si="167"/>
        <v/>
      </c>
      <c r="Z331" s="315" t="str">
        <f t="shared" ca="1" si="168"/>
        <v/>
      </c>
      <c r="AA331" s="316" t="str">
        <f t="shared" ca="1" si="169"/>
        <v/>
      </c>
      <c r="AC331" s="310" t="e">
        <f t="shared" ca="1" si="170"/>
        <v>#N/A</v>
      </c>
      <c r="AD331" s="323" t="e">
        <f t="shared" ca="1" si="171"/>
        <v>#N/A</v>
      </c>
      <c r="AE331" s="324">
        <f t="shared" ca="1" si="150"/>
        <v>345.72479142952261</v>
      </c>
      <c r="AG331" s="306">
        <f t="shared" ca="1" si="172"/>
        <v>-1.6995071044110146</v>
      </c>
      <c r="AH331" s="304">
        <f t="shared" ca="1" si="173"/>
        <v>7.8387425057183249</v>
      </c>
    </row>
    <row r="332" spans="1:34" x14ac:dyDescent="0.2">
      <c r="A332" s="347">
        <f t="shared" ca="1" si="151"/>
        <v>0.01</v>
      </c>
      <c r="B332" s="304">
        <f t="shared" ca="1" si="152"/>
        <v>3.279999999999974</v>
      </c>
      <c r="D332" s="306">
        <f t="shared" ca="1" si="153"/>
        <v>1.6684944643708779</v>
      </c>
      <c r="E332" s="307">
        <f t="shared" ca="1" si="154"/>
        <v>-2.8734616353363212</v>
      </c>
      <c r="F332" s="304">
        <f t="shared" ca="1" si="155"/>
        <v>3.3227481919919764</v>
      </c>
      <c r="G332" s="306">
        <f t="shared" ca="1" si="156"/>
        <v>41.878848619395711</v>
      </c>
      <c r="H332" s="307">
        <f t="shared" ca="1" si="157"/>
        <v>174.00750617347597</v>
      </c>
      <c r="I332" s="304">
        <f t="shared" ca="1" si="158"/>
        <v>178.97611618983842</v>
      </c>
      <c r="J332" s="306">
        <f t="shared" ca="1" si="159"/>
        <v>77.204559736134186</v>
      </c>
      <c r="K332" s="307">
        <f t="shared" ca="1" si="160"/>
        <v>347.46501016433916</v>
      </c>
      <c r="L332" s="304">
        <f t="shared" ca="1" si="145"/>
        <v>355.93886740921482</v>
      </c>
      <c r="M332" s="306">
        <f t="shared" ca="1" si="161"/>
        <v>1.3346154223508766</v>
      </c>
      <c r="N332" s="304">
        <f t="shared" ca="1" si="162"/>
        <v>76.467830973775065</v>
      </c>
      <c r="P332" s="310">
        <f t="shared" ca="1" si="163"/>
        <v>9</v>
      </c>
      <c r="Q332" s="304">
        <f t="shared" ca="1" si="164"/>
        <v>181.11111111112635</v>
      </c>
      <c r="R332" s="306">
        <f t="shared" ca="1" si="165"/>
        <v>9.0891228388381831E-2</v>
      </c>
      <c r="S332" s="307">
        <f t="shared" ca="1" si="166"/>
        <v>8.2347069176815335</v>
      </c>
      <c r="T332" s="304">
        <f t="shared" ca="1" si="146"/>
        <v>80.782474862455842</v>
      </c>
      <c r="U332" s="311">
        <f t="shared" ca="1" si="147"/>
        <v>0</v>
      </c>
      <c r="V332" s="306">
        <f t="shared" ca="1" si="148"/>
        <v>1.1831623915078671</v>
      </c>
      <c r="W332" s="304">
        <f t="shared" ca="1" si="149"/>
        <v>122.30739895411303</v>
      </c>
      <c r="Y332" s="314" t="str">
        <f t="shared" ca="1" si="167"/>
        <v/>
      </c>
      <c r="Z332" s="315" t="str">
        <f t="shared" ca="1" si="168"/>
        <v/>
      </c>
      <c r="AA332" s="316" t="str">
        <f t="shared" ca="1" si="169"/>
        <v/>
      </c>
      <c r="AC332" s="310" t="e">
        <f t="shared" ca="1" si="170"/>
        <v>#N/A</v>
      </c>
      <c r="AD332" s="323" t="e">
        <f t="shared" ca="1" si="171"/>
        <v>#N/A</v>
      </c>
      <c r="AE332" s="324">
        <f t="shared" ca="1" si="150"/>
        <v>347.46501016433916</v>
      </c>
      <c r="AG332" s="306">
        <f t="shared" ca="1" si="172"/>
        <v>-2.4035715705491389</v>
      </c>
      <c r="AH332" s="304">
        <f t="shared" ca="1" si="173"/>
        <v>7.1343842244504421</v>
      </c>
    </row>
    <row r="333" spans="1:34" x14ac:dyDescent="0.2">
      <c r="A333" s="347">
        <f t="shared" ca="1" si="151"/>
        <v>0.01</v>
      </c>
      <c r="B333" s="304">
        <f t="shared" ca="1" si="152"/>
        <v>3.2899999999999738</v>
      </c>
      <c r="D333" s="306">
        <f t="shared" ca="1" si="153"/>
        <v>1.5048011633458036</v>
      </c>
      <c r="E333" s="307">
        <f t="shared" ca="1" si="154"/>
        <v>-3.5575191808526156</v>
      </c>
      <c r="F333" s="304">
        <f t="shared" ca="1" si="155"/>
        <v>3.8626893821974799</v>
      </c>
      <c r="G333" s="306">
        <f t="shared" ca="1" si="156"/>
        <v>41.893896631029172</v>
      </c>
      <c r="H333" s="307">
        <f t="shared" ca="1" si="157"/>
        <v>173.97193098166744</v>
      </c>
      <c r="I333" s="304">
        <f t="shared" ca="1" si="158"/>
        <v>178.94505118728884</v>
      </c>
      <c r="J333" s="306">
        <f t="shared" ca="1" si="159"/>
        <v>77.623423462386313</v>
      </c>
      <c r="K333" s="307">
        <f t="shared" ca="1" si="160"/>
        <v>349.20490735011487</v>
      </c>
      <c r="L333" s="304">
        <f t="shared" ca="1" si="145"/>
        <v>357.72819736138115</v>
      </c>
      <c r="M333" s="306">
        <f t="shared" ca="1" si="161"/>
        <v>1.3344871452991298</v>
      </c>
      <c r="N333" s="304">
        <f t="shared" ca="1" si="162"/>
        <v>76.460481240101601</v>
      </c>
      <c r="P333" s="310">
        <f t="shared" ca="1" si="163"/>
        <v>9</v>
      </c>
      <c r="Q333" s="304">
        <f t="shared" ca="1" si="164"/>
        <v>175.25925925927461</v>
      </c>
      <c r="R333" s="306">
        <f t="shared" ca="1" si="165"/>
        <v>8.7954456591784108E-2</v>
      </c>
      <c r="S333" s="307">
        <f t="shared" ca="1" si="166"/>
        <v>8.2338273731156164</v>
      </c>
      <c r="T333" s="304">
        <f t="shared" ca="1" si="146"/>
        <v>80.773846530264194</v>
      </c>
      <c r="U333" s="311">
        <f t="shared" ca="1" si="147"/>
        <v>0</v>
      </c>
      <c r="V333" s="306">
        <f t="shared" ca="1" si="148"/>
        <v>1.1829564888700514</v>
      </c>
      <c r="W333" s="304">
        <f t="shared" ca="1" si="149"/>
        <v>122.24366724038998</v>
      </c>
      <c r="Y333" s="314" t="str">
        <f t="shared" ca="1" si="167"/>
        <v/>
      </c>
      <c r="Z333" s="315" t="str">
        <f t="shared" ca="1" si="168"/>
        <v/>
      </c>
      <c r="AA333" s="316" t="str">
        <f t="shared" ca="1" si="169"/>
        <v/>
      </c>
      <c r="AC333" s="310" t="e">
        <f t="shared" ca="1" si="170"/>
        <v>#N/A</v>
      </c>
      <c r="AD333" s="323" t="e">
        <f t="shared" ca="1" si="171"/>
        <v>#N/A</v>
      </c>
      <c r="AE333" s="324">
        <f t="shared" ca="1" si="150"/>
        <v>349.20490735011487</v>
      </c>
      <c r="AG333" s="306">
        <f t="shared" ca="1" si="172"/>
        <v>-3.1066474820174337</v>
      </c>
      <c r="AH333" s="304">
        <f t="shared" ca="1" si="173"/>
        <v>6.4310141451417158</v>
      </c>
    </row>
    <row r="334" spans="1:34" x14ac:dyDescent="0.2">
      <c r="A334" s="347">
        <f t="shared" ca="1" si="151"/>
        <v>0.01</v>
      </c>
      <c r="B334" s="304">
        <f t="shared" ca="1" si="152"/>
        <v>3.2999999999999736</v>
      </c>
      <c r="D334" s="306">
        <f t="shared" ca="1" si="153"/>
        <v>1.3411655524128774</v>
      </c>
      <c r="E334" s="307">
        <f t="shared" ca="1" si="154"/>
        <v>-4.2405691357784034</v>
      </c>
      <c r="F334" s="304">
        <f t="shared" ca="1" si="155"/>
        <v>4.4476006603892992</v>
      </c>
      <c r="G334" s="306">
        <f t="shared" ca="1" si="156"/>
        <v>41.907308286553302</v>
      </c>
      <c r="H334" s="307">
        <f t="shared" ca="1" si="157"/>
        <v>173.92952529030967</v>
      </c>
      <c r="I334" s="304">
        <f t="shared" ca="1" si="158"/>
        <v>178.90696536338848</v>
      </c>
      <c r="J334" s="306">
        <f t="shared" ca="1" si="159"/>
        <v>78.042429486974228</v>
      </c>
      <c r="K334" s="307">
        <f t="shared" ca="1" si="160"/>
        <v>350.94441463147473</v>
      </c>
      <c r="L334" s="304">
        <f t="shared" ca="1" si="145"/>
        <v>359.51718034227207</v>
      </c>
      <c r="M334" s="306">
        <f t="shared" ca="1" si="161"/>
        <v>1.3343587725553032</v>
      </c>
      <c r="N334" s="304">
        <f t="shared" ca="1" si="162"/>
        <v>76.453126023675821</v>
      </c>
      <c r="P334" s="310">
        <f t="shared" ca="1" si="163"/>
        <v>9</v>
      </c>
      <c r="Q334" s="304">
        <f t="shared" ca="1" si="164"/>
        <v>169.40740740742291</v>
      </c>
      <c r="R334" s="306">
        <f t="shared" ca="1" si="165"/>
        <v>8.5017684795186413E-2</v>
      </c>
      <c r="S334" s="307">
        <f t="shared" ca="1" si="166"/>
        <v>8.2329771962676652</v>
      </c>
      <c r="T334" s="304">
        <f t="shared" ca="1" si="146"/>
        <v>80.765506295385805</v>
      </c>
      <c r="U334" s="311">
        <f t="shared" ca="1" si="147"/>
        <v>0</v>
      </c>
      <c r="V334" s="306">
        <f t="shared" ca="1" si="148"/>
        <v>1.1827506675695629</v>
      </c>
      <c r="W334" s="304">
        <f t="shared" ca="1" si="149"/>
        <v>122.17037725358641</v>
      </c>
      <c r="Y334" s="314" t="str">
        <f t="shared" ca="1" si="167"/>
        <v/>
      </c>
      <c r="Z334" s="315" t="str">
        <f t="shared" ca="1" si="168"/>
        <v/>
      </c>
      <c r="AA334" s="316" t="str">
        <f t="shared" ca="1" si="169"/>
        <v/>
      </c>
      <c r="AC334" s="310" t="e">
        <f t="shared" ca="1" si="170"/>
        <v>#N/A</v>
      </c>
      <c r="AD334" s="323" t="e">
        <f t="shared" ca="1" si="171"/>
        <v>#N/A</v>
      </c>
      <c r="AE334" s="324">
        <f t="shared" ca="1" si="150"/>
        <v>350.94441463147473</v>
      </c>
      <c r="AG334" s="306">
        <f t="shared" ca="1" si="172"/>
        <v>-3.8087298054496888</v>
      </c>
      <c r="AH334" s="304">
        <f t="shared" ca="1" si="173"/>
        <v>5.72863728912235</v>
      </c>
    </row>
    <row r="335" spans="1:34" x14ac:dyDescent="0.2">
      <c r="A335" s="347">
        <f t="shared" ca="1" si="151"/>
        <v>0.01</v>
      </c>
      <c r="B335" s="304">
        <f t="shared" ca="1" si="152"/>
        <v>3.3099999999999734</v>
      </c>
      <c r="D335" s="306">
        <f t="shared" ca="1" si="153"/>
        <v>1.1775889889853004</v>
      </c>
      <c r="E335" s="307">
        <f t="shared" ca="1" si="154"/>
        <v>-4.9226067930488302</v>
      </c>
      <c r="F335" s="304">
        <f t="shared" ca="1" si="155"/>
        <v>5.0614991322680192</v>
      </c>
      <c r="G335" s="306">
        <f t="shared" ca="1" si="156"/>
        <v>41.919084176443157</v>
      </c>
      <c r="H335" s="307">
        <f t="shared" ca="1" si="157"/>
        <v>173.88029922237919</v>
      </c>
      <c r="I335" s="304">
        <f t="shared" ca="1" si="158"/>
        <v>178.86186870279491</v>
      </c>
      <c r="J335" s="306">
        <f t="shared" ca="1" si="159"/>
        <v>78.461561449289206</v>
      </c>
      <c r="K335" s="307">
        <f t="shared" ca="1" si="160"/>
        <v>352.6834637540382</v>
      </c>
      <c r="L335" s="304">
        <f t="shared" ca="1" si="145"/>
        <v>361.30574619096024</v>
      </c>
      <c r="M335" s="306">
        <f t="shared" ca="1" si="161"/>
        <v>1.334230298994165</v>
      </c>
      <c r="N335" s="304">
        <f t="shared" ca="1" si="162"/>
        <v>76.445765030843589</v>
      </c>
      <c r="P335" s="310">
        <f t="shared" ca="1" si="163"/>
        <v>9</v>
      </c>
      <c r="Q335" s="304">
        <f t="shared" ca="1" si="164"/>
        <v>163.55555555557117</v>
      </c>
      <c r="R335" s="306">
        <f t="shared" ca="1" si="165"/>
        <v>8.208091299858869E-2</v>
      </c>
      <c r="S335" s="307">
        <f t="shared" ca="1" si="166"/>
        <v>8.2321563871376799</v>
      </c>
      <c r="T335" s="304">
        <f t="shared" ca="1" si="146"/>
        <v>80.757454157820646</v>
      </c>
      <c r="U335" s="311">
        <f t="shared" ca="1" si="147"/>
        <v>0</v>
      </c>
      <c r="V335" s="306">
        <f t="shared" ca="1" si="148"/>
        <v>1.1825449356476154</v>
      </c>
      <c r="W335" s="304">
        <f t="shared" ca="1" si="149"/>
        <v>122.08755456851712</v>
      </c>
      <c r="Y335" s="314" t="str">
        <f t="shared" ca="1" si="167"/>
        <v/>
      </c>
      <c r="Z335" s="315" t="str">
        <f t="shared" ca="1" si="168"/>
        <v/>
      </c>
      <c r="AA335" s="316" t="str">
        <f t="shared" ca="1" si="169"/>
        <v/>
      </c>
      <c r="AC335" s="310" t="e">
        <f t="shared" ca="1" si="170"/>
        <v>#N/A</v>
      </c>
      <c r="AD335" s="323" t="e">
        <f t="shared" ca="1" si="171"/>
        <v>#N/A</v>
      </c>
      <c r="AE335" s="324">
        <f t="shared" ca="1" si="150"/>
        <v>352.6834637540382</v>
      </c>
      <c r="AG335" s="306">
        <f t="shared" ca="1" si="172"/>
        <v>-4.5098136691926154</v>
      </c>
      <c r="AH335" s="304">
        <f t="shared" ca="1" si="173"/>
        <v>5.0272585159639309</v>
      </c>
    </row>
    <row r="336" spans="1:34" x14ac:dyDescent="0.2">
      <c r="A336" s="347">
        <f t="shared" ca="1" si="151"/>
        <v>0.01</v>
      </c>
      <c r="B336" s="304">
        <f t="shared" ca="1" si="152"/>
        <v>3.3199999999999732</v>
      </c>
      <c r="D336" s="306">
        <f t="shared" ca="1" si="153"/>
        <v>1.0140727818357387</v>
      </c>
      <c r="E336" s="307">
        <f t="shared" ca="1" si="154"/>
        <v>-5.6036275993844935</v>
      </c>
      <c r="F336" s="304">
        <f t="shared" ca="1" si="155"/>
        <v>5.6946453690676551</v>
      </c>
      <c r="G336" s="306">
        <f t="shared" ca="1" si="156"/>
        <v>41.929224904261517</v>
      </c>
      <c r="H336" s="307">
        <f t="shared" ca="1" si="157"/>
        <v>173.82426294638535</v>
      </c>
      <c r="I336" s="304">
        <f t="shared" ca="1" si="158"/>
        <v>178.80977123727399</v>
      </c>
      <c r="J336" s="306">
        <f t="shared" ca="1" si="159"/>
        <v>78.880802994692729</v>
      </c>
      <c r="K336" s="307">
        <f t="shared" ca="1" si="160"/>
        <v>354.42198656488205</v>
      </c>
      <c r="L336" s="304">
        <f t="shared" ca="1" si="145"/>
        <v>363.09382484653321</v>
      </c>
      <c r="M336" s="306">
        <f t="shared" ca="1" si="161"/>
        <v>1.3341017194792328</v>
      </c>
      <c r="N336" s="304">
        <f t="shared" ca="1" si="162"/>
        <v>76.43839796730613</v>
      </c>
      <c r="P336" s="310">
        <f t="shared" ca="1" si="163"/>
        <v>9</v>
      </c>
      <c r="Q336" s="304">
        <f t="shared" ca="1" si="164"/>
        <v>157.70370370371944</v>
      </c>
      <c r="R336" s="306">
        <f t="shared" ca="1" si="165"/>
        <v>7.9144141201990981E-2</v>
      </c>
      <c r="S336" s="307">
        <f t="shared" ca="1" si="166"/>
        <v>8.2313649457256606</v>
      </c>
      <c r="T336" s="304">
        <f t="shared" ca="1" si="146"/>
        <v>80.749690117568733</v>
      </c>
      <c r="U336" s="311">
        <f t="shared" ca="1" si="147"/>
        <v>0</v>
      </c>
      <c r="V336" s="306">
        <f t="shared" ca="1" si="148"/>
        <v>1.1823393011279264</v>
      </c>
      <c r="W336" s="304">
        <f t="shared" ca="1" si="149"/>
        <v>121.9952259154237</v>
      </c>
      <c r="Y336" s="314" t="str">
        <f t="shared" ca="1" si="167"/>
        <v/>
      </c>
      <c r="Z336" s="315" t="str">
        <f t="shared" ca="1" si="168"/>
        <v/>
      </c>
      <c r="AA336" s="316" t="str">
        <f t="shared" ca="1" si="169"/>
        <v/>
      </c>
      <c r="AC336" s="310" t="e">
        <f t="shared" ca="1" si="170"/>
        <v>#N/A</v>
      </c>
      <c r="AD336" s="323" t="e">
        <f t="shared" ca="1" si="171"/>
        <v>#N/A</v>
      </c>
      <c r="AE336" s="324">
        <f t="shared" ca="1" si="150"/>
        <v>354.42198656488205</v>
      </c>
      <c r="AG336" s="306">
        <f t="shared" ca="1" si="172"/>
        <v>-5.2098943624331309</v>
      </c>
      <c r="AH336" s="304">
        <f t="shared" ca="1" si="173"/>
        <v>4.3268825243493652</v>
      </c>
    </row>
    <row r="337" spans="1:34" x14ac:dyDescent="0.2">
      <c r="A337" s="347">
        <f t="shared" ca="1" si="151"/>
        <v>0.01</v>
      </c>
      <c r="B337" s="304">
        <f t="shared" ca="1" si="152"/>
        <v>3.329999999999973</v>
      </c>
      <c r="D337" s="306">
        <f t="shared" ca="1" si="153"/>
        <v>0.85061819122811544</v>
      </c>
      <c r="E337" s="307">
        <f t="shared" ca="1" si="154"/>
        <v>-6.2836271544102189</v>
      </c>
      <c r="F337" s="304">
        <f t="shared" ca="1" si="155"/>
        <v>6.3409401134918202</v>
      </c>
      <c r="G337" s="306">
        <f t="shared" ca="1" si="156"/>
        <v>41.937731086173798</v>
      </c>
      <c r="H337" s="307">
        <f t="shared" ca="1" si="157"/>
        <v>173.76142667484123</v>
      </c>
      <c r="I337" s="304">
        <f t="shared" ca="1" si="158"/>
        <v>178.75068304410044</v>
      </c>
      <c r="J337" s="306">
        <f t="shared" ca="1" si="159"/>
        <v>79.300137774644909</v>
      </c>
      <c r="K337" s="307">
        <f t="shared" ca="1" si="160"/>
        <v>356.15991501298817</v>
      </c>
      <c r="L337" s="304">
        <f t="shared" ca="1" si="145"/>
        <v>364.8813463485584</v>
      </c>
      <c r="M337" s="306">
        <f t="shared" ca="1" si="161"/>
        <v>1.3339730288616052</v>
      </c>
      <c r="N337" s="304">
        <f t="shared" ca="1" si="162"/>
        <v>76.431024538053137</v>
      </c>
      <c r="P337" s="310">
        <f t="shared" ca="1" si="163"/>
        <v>9</v>
      </c>
      <c r="Q337" s="304">
        <f t="shared" ca="1" si="164"/>
        <v>151.85185185186771</v>
      </c>
      <c r="R337" s="306">
        <f t="shared" ca="1" si="165"/>
        <v>7.6207369405393258E-2</v>
      </c>
      <c r="S337" s="307">
        <f t="shared" ca="1" si="166"/>
        <v>8.2306028720316071</v>
      </c>
      <c r="T337" s="304">
        <f t="shared" ca="1" si="146"/>
        <v>80.742214174630064</v>
      </c>
      <c r="U337" s="311">
        <f t="shared" ca="1" si="147"/>
        <v>0</v>
      </c>
      <c r="V337" s="306">
        <f t="shared" ca="1" si="148"/>
        <v>1.1821337720166825</v>
      </c>
      <c r="W337" s="304">
        <f t="shared" ca="1" si="149"/>
        <v>121.89341917069535</v>
      </c>
      <c r="Y337" s="314" t="str">
        <f t="shared" ca="1" si="167"/>
        <v/>
      </c>
      <c r="Z337" s="315" t="str">
        <f t="shared" ca="1" si="168"/>
        <v/>
      </c>
      <c r="AA337" s="316" t="str">
        <f t="shared" ca="1" si="169"/>
        <v/>
      </c>
      <c r="AC337" s="310" t="e">
        <f t="shared" ca="1" si="170"/>
        <v>#N/A</v>
      </c>
      <c r="AD337" s="323" t="e">
        <f t="shared" ca="1" si="171"/>
        <v>#N/A</v>
      </c>
      <c r="AE337" s="324">
        <f t="shared" ca="1" si="150"/>
        <v>356.15991501298817</v>
      </c>
      <c r="AG337" s="306">
        <f t="shared" ca="1" si="172"/>
        <v>-5.9089673343161149</v>
      </c>
      <c r="AH337" s="304">
        <f t="shared" ca="1" si="173"/>
        <v>3.6275138529523443</v>
      </c>
    </row>
    <row r="338" spans="1:34" x14ac:dyDescent="0.2">
      <c r="A338" s="347">
        <f t="shared" ca="1" si="151"/>
        <v>0.01</v>
      </c>
      <c r="B338" s="304">
        <f t="shared" ca="1" si="152"/>
        <v>3.3399999999999728</v>
      </c>
      <c r="D338" s="306">
        <f t="shared" ca="1" si="153"/>
        <v>0.68722642904785969</v>
      </c>
      <c r="E338" s="307">
        <f t="shared" ca="1" si="154"/>
        <v>-6.9626012097640313</v>
      </c>
      <c r="F338" s="304">
        <f t="shared" ca="1" si="155"/>
        <v>6.9964345041592022</v>
      </c>
      <c r="G338" s="306">
        <f t="shared" ca="1" si="156"/>
        <v>41.944603350464277</v>
      </c>
      <c r="H338" s="307">
        <f t="shared" ca="1" si="157"/>
        <v>173.69180066274359</v>
      </c>
      <c r="I338" s="304">
        <f t="shared" ca="1" si="158"/>
        <v>178.68461424446716</v>
      </c>
      <c r="J338" s="306">
        <f t="shared" ca="1" si="159"/>
        <v>79.719549446828097</v>
      </c>
      <c r="K338" s="307">
        <f t="shared" ca="1" si="160"/>
        <v>357.8971811496761</v>
      </c>
      <c r="L338" s="304">
        <f t="shared" ca="1" si="145"/>
        <v>366.66824083753056</v>
      </c>
      <c r="M338" s="306">
        <f t="shared" ca="1" si="161"/>
        <v>1.3338442219787865</v>
      </c>
      <c r="N338" s="304">
        <f t="shared" ca="1" si="162"/>
        <v>76.423644447295388</v>
      </c>
      <c r="P338" s="310">
        <f t="shared" ca="1" si="163"/>
        <v>9</v>
      </c>
      <c r="Q338" s="304">
        <f t="shared" ca="1" si="164"/>
        <v>146.00000000001597</v>
      </c>
      <c r="R338" s="306">
        <f t="shared" ca="1" si="165"/>
        <v>7.3270597608795549E-2</v>
      </c>
      <c r="S338" s="307">
        <f t="shared" ca="1" si="166"/>
        <v>8.2298701660555196</v>
      </c>
      <c r="T338" s="304">
        <f t="shared" ca="1" si="146"/>
        <v>80.735026329004654</v>
      </c>
      <c r="U338" s="311">
        <f t="shared" ca="1" si="147"/>
        <v>0</v>
      </c>
      <c r="V338" s="306">
        <f t="shared" ca="1" si="148"/>
        <v>1.1819283563025054</v>
      </c>
      <c r="W338" s="304">
        <f t="shared" ca="1" si="149"/>
        <v>121.78216334759128</v>
      </c>
      <c r="Y338" s="314" t="str">
        <f t="shared" ca="1" si="167"/>
        <v/>
      </c>
      <c r="Z338" s="315" t="str">
        <f t="shared" ca="1" si="168"/>
        <v/>
      </c>
      <c r="AA338" s="316" t="str">
        <f t="shared" ca="1" si="169"/>
        <v/>
      </c>
      <c r="AC338" s="310" t="e">
        <f t="shared" ca="1" si="170"/>
        <v>#N/A</v>
      </c>
      <c r="AD338" s="323" t="e">
        <f t="shared" ca="1" si="171"/>
        <v>#N/A</v>
      </c>
      <c r="AE338" s="324">
        <f t="shared" ca="1" si="150"/>
        <v>357.8971811496761</v>
      </c>
      <c r="AG338" s="306">
        <f t="shared" ca="1" si="172"/>
        <v>-6.6070281930530044</v>
      </c>
      <c r="AH338" s="304">
        <f t="shared" ca="1" si="173"/>
        <v>2.9291568813259445</v>
      </c>
    </row>
    <row r="339" spans="1:34" x14ac:dyDescent="0.2">
      <c r="A339" s="347">
        <f t="shared" ca="1" si="151"/>
        <v>0.01</v>
      </c>
      <c r="B339" s="304">
        <f t="shared" ca="1" si="152"/>
        <v>3.3499999999999726</v>
      </c>
      <c r="D339" s="306">
        <f t="shared" ca="1" si="153"/>
        <v>0.523898658930531</v>
      </c>
      <c r="E339" s="307">
        <f t="shared" ca="1" si="154"/>
        <v>-7.6405456681965909</v>
      </c>
      <c r="F339" s="304">
        <f t="shared" ca="1" si="155"/>
        <v>7.6584860065568376</v>
      </c>
      <c r="G339" s="306">
        <f t="shared" ca="1" si="156"/>
        <v>41.949842337053582</v>
      </c>
      <c r="H339" s="307">
        <f t="shared" ca="1" si="157"/>
        <v>173.61539520606163</v>
      </c>
      <c r="I339" s="304">
        <f t="shared" ca="1" si="158"/>
        <v>178.61157500190356</v>
      </c>
      <c r="J339" s="306">
        <f t="shared" ca="1" si="159"/>
        <v>80.139021675265681</v>
      </c>
      <c r="K339" s="307">
        <f t="shared" ca="1" si="160"/>
        <v>359.63371712902011</v>
      </c>
      <c r="L339" s="304">
        <f t="shared" ca="1" si="145"/>
        <v>368.45443855530465</v>
      </c>
      <c r="M339" s="306">
        <f t="shared" ca="1" si="161"/>
        <v>1.3337152936535075</v>
      </c>
      <c r="N339" s="304">
        <f t="shared" ca="1" si="162"/>
        <v>76.416257398397207</v>
      </c>
      <c r="P339" s="310">
        <f t="shared" ca="1" si="163"/>
        <v>9</v>
      </c>
      <c r="Q339" s="304">
        <f t="shared" ca="1" si="164"/>
        <v>140.14814814816427</v>
      </c>
      <c r="R339" s="306">
        <f t="shared" ca="1" si="165"/>
        <v>7.0333825812197839E-2</v>
      </c>
      <c r="S339" s="307">
        <f t="shared" ca="1" si="166"/>
        <v>8.2291668277973979</v>
      </c>
      <c r="T339" s="304">
        <f t="shared" ca="1" si="146"/>
        <v>80.728126580692475</v>
      </c>
      <c r="U339" s="311">
        <f t="shared" ca="1" si="147"/>
        <v>0</v>
      </c>
      <c r="V339" s="306">
        <f t="shared" ca="1" si="148"/>
        <v>1.1817230619564236</v>
      </c>
      <c r="W339" s="304">
        <f t="shared" ca="1" si="149"/>
        <v>121.66148858696725</v>
      </c>
      <c r="Y339" s="314" t="str">
        <f t="shared" ca="1" si="167"/>
        <v/>
      </c>
      <c r="Z339" s="315" t="str">
        <f t="shared" ca="1" si="168"/>
        <v/>
      </c>
      <c r="AA339" s="316" t="str">
        <f t="shared" ca="1" si="169"/>
        <v/>
      </c>
      <c r="AC339" s="310" t="e">
        <f t="shared" ca="1" si="170"/>
        <v>#N/A</v>
      </c>
      <c r="AD339" s="323" t="e">
        <f t="shared" ca="1" si="171"/>
        <v>#N/A</v>
      </c>
      <c r="AE339" s="324">
        <f t="shared" ca="1" si="150"/>
        <v>359.63371712902011</v>
      </c>
      <c r="AG339" s="306">
        <f t="shared" ca="1" si="172"/>
        <v>-7.3040727050215084</v>
      </c>
      <c r="AH339" s="304">
        <f t="shared" ca="1" si="173"/>
        <v>2.2318158308000653</v>
      </c>
    </row>
    <row r="340" spans="1:34" x14ac:dyDescent="0.2">
      <c r="A340" s="347">
        <f t="shared" ca="1" si="151"/>
        <v>0.01</v>
      </c>
      <c r="B340" s="304">
        <f t="shared" ca="1" si="152"/>
        <v>3.3599999999999723</v>
      </c>
      <c r="D340" s="306">
        <f t="shared" ca="1" si="153"/>
        <v>0.36063599638871019</v>
      </c>
      <c r="E340" s="307">
        <f t="shared" ca="1" si="154"/>
        <v>-8.3174565826614888</v>
      </c>
      <c r="F340" s="304">
        <f t="shared" ca="1" si="155"/>
        <v>8.325271306471052</v>
      </c>
      <c r="G340" s="306">
        <f t="shared" ca="1" si="156"/>
        <v>41.953448697017471</v>
      </c>
      <c r="H340" s="307">
        <f t="shared" ca="1" si="157"/>
        <v>173.53222064023501</v>
      </c>
      <c r="I340" s="304">
        <f t="shared" ca="1" si="158"/>
        <v>178.531575520703</v>
      </c>
      <c r="J340" s="306">
        <f t="shared" ca="1" si="159"/>
        <v>80.558538130436034</v>
      </c>
      <c r="K340" s="307">
        <f t="shared" ca="1" si="160"/>
        <v>361.36945520825162</v>
      </c>
      <c r="L340" s="304">
        <f t="shared" ca="1" si="145"/>
        <v>370.23986984551181</v>
      </c>
      <c r="M340" s="306">
        <f t="shared" ca="1" si="161"/>
        <v>1.3335862386925388</v>
      </c>
      <c r="N340" s="304">
        <f t="shared" ca="1" si="162"/>
        <v>76.408863093808478</v>
      </c>
      <c r="P340" s="310">
        <f t="shared" ca="1" si="163"/>
        <v>9</v>
      </c>
      <c r="Q340" s="304">
        <f t="shared" ca="1" si="164"/>
        <v>134.29629629631253</v>
      </c>
      <c r="R340" s="306">
        <f t="shared" ca="1" si="165"/>
        <v>6.739705401560013E-2</v>
      </c>
      <c r="S340" s="307">
        <f t="shared" ca="1" si="166"/>
        <v>8.2284928572572422</v>
      </c>
      <c r="T340" s="304">
        <f t="shared" ca="1" si="146"/>
        <v>80.721514929693555</v>
      </c>
      <c r="U340" s="311">
        <f t="shared" ca="1" si="147"/>
        <v>0</v>
      </c>
      <c r="V340" s="306">
        <f t="shared" ca="1" si="148"/>
        <v>1.1815178969318416</v>
      </c>
      <c r="W340" s="304">
        <f t="shared" ca="1" si="149"/>
        <v>121.53142614800778</v>
      </c>
      <c r="Y340" s="314" t="str">
        <f t="shared" ca="1" si="167"/>
        <v/>
      </c>
      <c r="Z340" s="315" t="str">
        <f t="shared" ca="1" si="168"/>
        <v/>
      </c>
      <c r="AA340" s="316" t="str">
        <f t="shared" ca="1" si="169"/>
        <v/>
      </c>
      <c r="AC340" s="310" t="e">
        <f t="shared" ca="1" si="170"/>
        <v>#N/A</v>
      </c>
      <c r="AD340" s="323" t="e">
        <f t="shared" ca="1" si="171"/>
        <v>#N/A</v>
      </c>
      <c r="AE340" s="324">
        <f t="shared" ca="1" si="150"/>
        <v>361.36945520825162</v>
      </c>
      <c r="AG340" s="306">
        <f t="shared" ca="1" si="172"/>
        <v>-8.0000967938569048</v>
      </c>
      <c r="AH340" s="304">
        <f t="shared" ca="1" si="173"/>
        <v>1.5354947653872999</v>
      </c>
    </row>
    <row r="341" spans="1:34" x14ac:dyDescent="0.2">
      <c r="A341" s="347">
        <f t="shared" ca="1" si="151"/>
        <v>0.01</v>
      </c>
      <c r="B341" s="304">
        <f t="shared" ca="1" si="152"/>
        <v>3.3699999999999721</v>
      </c>
      <c r="D341" s="306">
        <f t="shared" ca="1" si="153"/>
        <v>0.19743950893709622</v>
      </c>
      <c r="E341" s="307">
        <f t="shared" ca="1" si="154"/>
        <v>-8.9933301553965563</v>
      </c>
      <c r="F341" s="304">
        <f t="shared" ca="1" si="155"/>
        <v>8.9954971871294802</v>
      </c>
      <c r="G341" s="306">
        <f t="shared" ca="1" si="156"/>
        <v>41.955423092106841</v>
      </c>
      <c r="H341" s="307">
        <f t="shared" ca="1" si="157"/>
        <v>173.44228733868104</v>
      </c>
      <c r="I341" s="304">
        <f t="shared" ca="1" si="158"/>
        <v>178.44462604435947</v>
      </c>
      <c r="J341" s="306">
        <f t="shared" ca="1" si="159"/>
        <v>80.978082489381649</v>
      </c>
      <c r="K341" s="307">
        <f t="shared" ca="1" si="160"/>
        <v>363.1043277481462</v>
      </c>
      <c r="L341" s="304">
        <f t="shared" ca="1" si="145"/>
        <v>372.02446515396036</v>
      </c>
      <c r="M341" s="306">
        <f t="shared" ca="1" si="161"/>
        <v>1.3334570518854951</v>
      </c>
      <c r="N341" s="304">
        <f t="shared" ca="1" si="162"/>
        <v>76.401461234996106</v>
      </c>
      <c r="P341" s="310">
        <f t="shared" ca="1" si="163"/>
        <v>9</v>
      </c>
      <c r="Q341" s="304">
        <f t="shared" ca="1" si="164"/>
        <v>128.44444444446083</v>
      </c>
      <c r="R341" s="306">
        <f t="shared" ca="1" si="165"/>
        <v>6.4460282219002421E-2</v>
      </c>
      <c r="S341" s="307">
        <f t="shared" ca="1" si="166"/>
        <v>8.2278482544350524</v>
      </c>
      <c r="T341" s="304">
        <f t="shared" ca="1" si="146"/>
        <v>80.715191376007866</v>
      </c>
      <c r="U341" s="311">
        <f t="shared" ca="1" si="147"/>
        <v>0</v>
      </c>
      <c r="V341" s="306">
        <f t="shared" ca="1" si="148"/>
        <v>1.1813128691645152</v>
      </c>
      <c r="W341" s="304">
        <f t="shared" ca="1" si="149"/>
        <v>121.39200839896726</v>
      </c>
      <c r="Y341" s="314" t="str">
        <f t="shared" ca="1" si="167"/>
        <v/>
      </c>
      <c r="Z341" s="315" t="str">
        <f t="shared" ca="1" si="168"/>
        <v/>
      </c>
      <c r="AA341" s="316" t="str">
        <f t="shared" ca="1" si="169"/>
        <v/>
      </c>
      <c r="AC341" s="310" t="e">
        <f t="shared" ca="1" si="170"/>
        <v>#N/A</v>
      </c>
      <c r="AD341" s="323" t="e">
        <f t="shared" ca="1" si="171"/>
        <v>#N/A</v>
      </c>
      <c r="AE341" s="324">
        <f t="shared" ca="1" si="150"/>
        <v>363.1043277481462</v>
      </c>
      <c r="AG341" s="306">
        <f t="shared" ca="1" si="172"/>
        <v>-8.6950965395350046</v>
      </c>
      <c r="AH341" s="304">
        <f t="shared" ca="1" si="173"/>
        <v>0.84019759269706096</v>
      </c>
    </row>
    <row r="342" spans="1:34" x14ac:dyDescent="0.2">
      <c r="A342" s="347">
        <f t="shared" ca="1" si="151"/>
        <v>0.01</v>
      </c>
      <c r="B342" s="304">
        <f t="shared" ca="1" si="152"/>
        <v>3.3799999999999719</v>
      </c>
      <c r="D342" s="306">
        <f t="shared" ca="1" si="153"/>
        <v>3.43102162156593E-2</v>
      </c>
      <c r="E342" s="307">
        <f t="shared" ca="1" si="154"/>
        <v>-9.6681627369967291</v>
      </c>
      <c r="F342" s="304">
        <f t="shared" ca="1" si="155"/>
        <v>9.6682236165693265</v>
      </c>
      <c r="G342" s="306">
        <f t="shared" ca="1" si="156"/>
        <v>41.955766194268996</v>
      </c>
      <c r="H342" s="307">
        <f t="shared" ca="1" si="157"/>
        <v>173.34560571131107</v>
      </c>
      <c r="I342" s="304">
        <f t="shared" ca="1" si="158"/>
        <v>178.35073685401326</v>
      </c>
      <c r="J342" s="306">
        <f t="shared" ca="1" si="159"/>
        <v>81.397638435813533</v>
      </c>
      <c r="K342" s="307">
        <f t="shared" ca="1" si="160"/>
        <v>364.83826721339619</v>
      </c>
      <c r="L342" s="304">
        <f t="shared" ca="1" si="145"/>
        <v>373.80815502902141</v>
      </c>
      <c r="M342" s="306">
        <f t="shared" ca="1" si="161"/>
        <v>1.3333277280036351</v>
      </c>
      <c r="N342" s="304">
        <f t="shared" ca="1" si="162"/>
        <v>76.394051522375278</v>
      </c>
      <c r="P342" s="310">
        <f t="shared" ca="1" si="163"/>
        <v>9</v>
      </c>
      <c r="Q342" s="304">
        <f t="shared" ca="1" si="164"/>
        <v>122.59259259260908</v>
      </c>
      <c r="R342" s="306">
        <f t="shared" ca="1" si="165"/>
        <v>6.1523510422404705E-2</v>
      </c>
      <c r="S342" s="307">
        <f t="shared" ca="1" si="166"/>
        <v>8.2272330193308285</v>
      </c>
      <c r="T342" s="304">
        <f t="shared" ca="1" si="146"/>
        <v>80.709155919635435</v>
      </c>
      <c r="U342" s="311">
        <f t="shared" ca="1" si="147"/>
        <v>0</v>
      </c>
      <c r="V342" s="306">
        <f t="shared" ca="1" si="148"/>
        <v>1.1811079865725282</v>
      </c>
      <c r="W342" s="304">
        <f t="shared" ca="1" si="149"/>
        <v>121.24326880792134</v>
      </c>
      <c r="Y342" s="314" t="str">
        <f t="shared" ca="1" si="167"/>
        <v/>
      </c>
      <c r="Z342" s="315" t="str">
        <f t="shared" ca="1" si="168"/>
        <v/>
      </c>
      <c r="AA342" s="316" t="str">
        <f t="shared" ca="1" si="169"/>
        <v/>
      </c>
      <c r="AC342" s="310" t="e">
        <f t="shared" ca="1" si="170"/>
        <v>#N/A</v>
      </c>
      <c r="AD342" s="323" t="e">
        <f t="shared" ca="1" si="171"/>
        <v>#N/A</v>
      </c>
      <c r="AE342" s="324">
        <f t="shared" ca="1" si="150"/>
        <v>364.83826721339619</v>
      </c>
      <c r="AG342" s="306">
        <f t="shared" ca="1" si="172"/>
        <v>-9.3890681774474523</v>
      </c>
      <c r="AH342" s="304">
        <f t="shared" ca="1" si="173"/>
        <v>0.14592806485739568</v>
      </c>
    </row>
    <row r="343" spans="1:34" x14ac:dyDescent="0.2">
      <c r="A343" s="347">
        <f t="shared" ca="1" si="151"/>
        <v>0.01</v>
      </c>
      <c r="B343" s="304">
        <f t="shared" ca="1" si="152"/>
        <v>3.3899999999999717</v>
      </c>
      <c r="D343" s="306">
        <f t="shared" ca="1" si="153"/>
        <v>-0.1287509098892087</v>
      </c>
      <c r="E343" s="307">
        <f t="shared" ca="1" si="154"/>
        <v>-10.341950825478571</v>
      </c>
      <c r="F343" s="304">
        <f t="shared" ca="1" si="155"/>
        <v>10.342752229141633</v>
      </c>
      <c r="G343" s="306">
        <f t="shared" ca="1" si="156"/>
        <v>41.954478685170102</v>
      </c>
      <c r="H343" s="307">
        <f t="shared" ca="1" si="157"/>
        <v>173.24218620305629</v>
      </c>
      <c r="I343" s="304">
        <f t="shared" ca="1" si="158"/>
        <v>178.24991826690643</v>
      </c>
      <c r="J343" s="306">
        <f t="shared" ca="1" si="159"/>
        <v>81.81718966021073</v>
      </c>
      <c r="K343" s="307">
        <f t="shared" ca="1" si="160"/>
        <v>366.571206172968</v>
      </c>
      <c r="L343" s="304">
        <f t="shared" ca="1" si="145"/>
        <v>375.59087012199797</v>
      </c>
      <c r="M343" s="306">
        <f t="shared" ca="1" si="161"/>
        <v>1.3331982617986489</v>
      </c>
      <c r="N343" s="304">
        <f t="shared" ca="1" si="162"/>
        <v>76.38663365523999</v>
      </c>
      <c r="P343" s="310">
        <f t="shared" ca="1" si="163"/>
        <v>9</v>
      </c>
      <c r="Q343" s="304">
        <f t="shared" ca="1" si="164"/>
        <v>116.74074074075736</v>
      </c>
      <c r="R343" s="306">
        <f t="shared" ca="1" si="165"/>
        <v>5.8586738625806996E-2</v>
      </c>
      <c r="S343" s="307">
        <f t="shared" ca="1" si="166"/>
        <v>8.2266471519445705</v>
      </c>
      <c r="T343" s="304">
        <f t="shared" ca="1" si="146"/>
        <v>80.703408560576236</v>
      </c>
      <c r="U343" s="311">
        <f t="shared" ca="1" si="147"/>
        <v>0</v>
      </c>
      <c r="V343" s="306">
        <f t="shared" ca="1" si="148"/>
        <v>1.1809032570562705</v>
      </c>
      <c r="W343" s="304">
        <f t="shared" ca="1" si="149"/>
        <v>121.08524193353102</v>
      </c>
      <c r="Y343" s="314" t="str">
        <f t="shared" ca="1" si="167"/>
        <v/>
      </c>
      <c r="Z343" s="315" t="str">
        <f t="shared" ca="1" si="168"/>
        <v/>
      </c>
      <c r="AA343" s="316" t="str">
        <f t="shared" ca="1" si="169"/>
        <v/>
      </c>
      <c r="AC343" s="310" t="e">
        <f t="shared" ca="1" si="170"/>
        <v>#N/A</v>
      </c>
      <c r="AD343" s="323" t="e">
        <f t="shared" ca="1" si="171"/>
        <v>#N/A</v>
      </c>
      <c r="AE343" s="324">
        <f t="shared" ca="1" si="150"/>
        <v>366.571206172968</v>
      </c>
      <c r="AG343" s="306">
        <f t="shared" ca="1" si="172"/>
        <v>-10.082008097469354</v>
      </c>
      <c r="AH343" s="304">
        <f t="shared" ca="1" si="173"/>
        <v>-0.54731022055561185</v>
      </c>
    </row>
    <row r="344" spans="1:34" x14ac:dyDescent="0.2">
      <c r="A344" s="347">
        <f t="shared" ca="1" si="151"/>
        <v>0.01</v>
      </c>
      <c r="B344" s="304">
        <f t="shared" ca="1" si="152"/>
        <v>3.3999999999999715</v>
      </c>
      <c r="D344" s="306">
        <f t="shared" ca="1" si="153"/>
        <v>-0.2917429451256825</v>
      </c>
      <c r="E344" s="307">
        <f t="shared" ca="1" si="154"/>
        <v>-11.014691065336892</v>
      </c>
      <c r="F344" s="304">
        <f t="shared" ca="1" si="155"/>
        <v>11.01855404355957</v>
      </c>
      <c r="G344" s="306">
        <f t="shared" ca="1" si="156"/>
        <v>41.951561255718843</v>
      </c>
      <c r="H344" s="307">
        <f t="shared" ca="1" si="157"/>
        <v>173.13203929240294</v>
      </c>
      <c r="I344" s="304">
        <f t="shared" ca="1" si="158"/>
        <v>178.14218063484708</v>
      </c>
      <c r="J344" s="306">
        <f t="shared" ca="1" si="159"/>
        <v>82.236719859915169</v>
      </c>
      <c r="K344" s="307">
        <f t="shared" ca="1" si="160"/>
        <v>368.3030773004453</v>
      </c>
      <c r="L344" s="304">
        <f t="shared" ca="1" si="145"/>
        <v>377.37254118747956</v>
      </c>
      <c r="M344" s="306">
        <f t="shared" ca="1" si="161"/>
        <v>1.3330686480014389</v>
      </c>
      <c r="N344" s="304">
        <f t="shared" ca="1" si="162"/>
        <v>76.379207331693195</v>
      </c>
      <c r="P344" s="310">
        <f t="shared" ca="1" si="163"/>
        <v>9</v>
      </c>
      <c r="Q344" s="304">
        <f t="shared" ca="1" si="164"/>
        <v>110.88888888890563</v>
      </c>
      <c r="R344" s="306">
        <f t="shared" ca="1" si="165"/>
        <v>5.564996682920928E-2</v>
      </c>
      <c r="S344" s="307">
        <f t="shared" ca="1" si="166"/>
        <v>8.2260906522762784</v>
      </c>
      <c r="T344" s="304">
        <f t="shared" ca="1" si="146"/>
        <v>80.697949298830295</v>
      </c>
      <c r="U344" s="311">
        <f t="shared" ca="1" si="147"/>
        <v>0</v>
      </c>
      <c r="V344" s="306">
        <f t="shared" ca="1" si="148"/>
        <v>1.1806986884984194</v>
      </c>
      <c r="W344" s="304">
        <f t="shared" ca="1" si="149"/>
        <v>120.9179634158215</v>
      </c>
      <c r="Y344" s="314" t="str">
        <f t="shared" ca="1" si="167"/>
        <v/>
      </c>
      <c r="Z344" s="315" t="str">
        <f t="shared" ca="1" si="168"/>
        <v/>
      </c>
      <c r="AA344" s="316" t="str">
        <f t="shared" ca="1" si="169"/>
        <v/>
      </c>
      <c r="AC344" s="310" t="e">
        <f t="shared" ca="1" si="170"/>
        <v>#N/A</v>
      </c>
      <c r="AD344" s="323" t="e">
        <f t="shared" ca="1" si="171"/>
        <v>#N/A</v>
      </c>
      <c r="AE344" s="324">
        <f t="shared" ca="1" si="150"/>
        <v>368.3030773004453</v>
      </c>
      <c r="AG344" s="306">
        <f t="shared" ca="1" si="172"/>
        <v>-10.773912843019835</v>
      </c>
      <c r="AH344" s="304">
        <f t="shared" ca="1" si="173"/>
        <v>-1.2395138195813487</v>
      </c>
    </row>
    <row r="345" spans="1:34" x14ac:dyDescent="0.2">
      <c r="A345" s="347">
        <f t="shared" ca="1" si="151"/>
        <v>0.01</v>
      </c>
      <c r="B345" s="304">
        <f t="shared" ca="1" si="152"/>
        <v>3.4099999999999713</v>
      </c>
      <c r="D345" s="306">
        <f t="shared" ca="1" si="153"/>
        <v>-0.4546650127597105</v>
      </c>
      <c r="E345" s="307">
        <f t="shared" ca="1" si="154"/>
        <v>-11.686380246593668</v>
      </c>
      <c r="F345" s="304">
        <f t="shared" ca="1" si="155"/>
        <v>11.695221397724904</v>
      </c>
      <c r="G345" s="306">
        <f t="shared" ca="1" si="156"/>
        <v>41.947014605591249</v>
      </c>
      <c r="H345" s="307">
        <f t="shared" ca="1" si="157"/>
        <v>173.01517548993701</v>
      </c>
      <c r="I345" s="304">
        <f t="shared" ca="1" si="158"/>
        <v>178.02753434268359</v>
      </c>
      <c r="J345" s="306">
        <f t="shared" ca="1" si="159"/>
        <v>82.656212739221715</v>
      </c>
      <c r="K345" s="307">
        <f t="shared" ca="1" si="160"/>
        <v>370.03381337435701</v>
      </c>
      <c r="L345" s="304">
        <f t="shared" ca="1" si="145"/>
        <v>379.15309908368141</v>
      </c>
      <c r="M345" s="306">
        <f t="shared" ca="1" si="161"/>
        <v>1.3329388813208889</v>
      </c>
      <c r="N345" s="304">
        <f t="shared" ca="1" si="162"/>
        <v>76.371772248576249</v>
      </c>
      <c r="P345" s="310">
        <f t="shared" ca="1" si="163"/>
        <v>9</v>
      </c>
      <c r="Q345" s="304">
        <f t="shared" ca="1" si="164"/>
        <v>105.03703703705391</v>
      </c>
      <c r="R345" s="306">
        <f t="shared" ca="1" si="165"/>
        <v>5.2713195032611571E-2</v>
      </c>
      <c r="S345" s="307">
        <f t="shared" ca="1" si="166"/>
        <v>8.2255635203259523</v>
      </c>
      <c r="T345" s="304">
        <f t="shared" ca="1" si="146"/>
        <v>80.692778134397599</v>
      </c>
      <c r="U345" s="311">
        <f t="shared" ca="1" si="147"/>
        <v>0</v>
      </c>
      <c r="V345" s="306">
        <f t="shared" ca="1" si="148"/>
        <v>1.1804942887639225</v>
      </c>
      <c r="W345" s="304">
        <f t="shared" ca="1" si="149"/>
        <v>120.74146996697812</v>
      </c>
      <c r="Y345" s="314" t="str">
        <f t="shared" ca="1" si="167"/>
        <v/>
      </c>
      <c r="Z345" s="315" t="str">
        <f t="shared" ca="1" si="168"/>
        <v/>
      </c>
      <c r="AA345" s="316" t="str">
        <f t="shared" ca="1" si="169"/>
        <v/>
      </c>
      <c r="AC345" s="310" t="e">
        <f t="shared" ca="1" si="170"/>
        <v>#N/A</v>
      </c>
      <c r="AD345" s="323" t="e">
        <f t="shared" ca="1" si="171"/>
        <v>#N/A</v>
      </c>
      <c r="AE345" s="324">
        <f t="shared" ca="1" si="150"/>
        <v>370.03381337435701</v>
      </c>
      <c r="AG345" s="306">
        <f t="shared" ca="1" si="172"/>
        <v>-11.464779110115618</v>
      </c>
      <c r="AH345" s="304">
        <f t="shared" ca="1" si="173"/>
        <v>-1.9306794409312746</v>
      </c>
    </row>
    <row r="346" spans="1:34" x14ac:dyDescent="0.2">
      <c r="A346" s="347">
        <f t="shared" ca="1" si="151"/>
        <v>0.01</v>
      </c>
      <c r="B346" s="304">
        <f t="shared" ca="1" si="152"/>
        <v>3.4199999999999711</v>
      </c>
      <c r="D346" s="306">
        <f t="shared" ca="1" si="153"/>
        <v>-0.61751628346058429</v>
      </c>
      <c r="E346" s="307">
        <f t="shared" ca="1" si="154"/>
        <v>-12.357015303839662</v>
      </c>
      <c r="F346" s="304">
        <f t="shared" ca="1" si="155"/>
        <v>12.37243523238924</v>
      </c>
      <c r="G346" s="306">
        <f t="shared" ca="1" si="156"/>
        <v>41.940839442756641</v>
      </c>
      <c r="H346" s="307">
        <f t="shared" ca="1" si="157"/>
        <v>172.89160533689861</v>
      </c>
      <c r="I346" s="304">
        <f t="shared" ca="1" si="158"/>
        <v>177.90598980678811</v>
      </c>
      <c r="J346" s="306">
        <f t="shared" ca="1" si="159"/>
        <v>83.075652009463454</v>
      </c>
      <c r="K346" s="307">
        <f t="shared" ca="1" si="160"/>
        <v>371.76334727849121</v>
      </c>
      <c r="L346" s="304">
        <f t="shared" ca="1" si="145"/>
        <v>380.93247477276799</v>
      </c>
      <c r="M346" s="306">
        <f t="shared" ca="1" si="161"/>
        <v>1.3328089564426226</v>
      </c>
      <c r="N346" s="304">
        <f t="shared" ca="1" si="162"/>
        <v>76.364328101397845</v>
      </c>
      <c r="P346" s="310">
        <f t="shared" ca="1" si="163"/>
        <v>9</v>
      </c>
      <c r="Q346" s="304">
        <f t="shared" ca="1" si="164"/>
        <v>99.185185185202172</v>
      </c>
      <c r="R346" s="306">
        <f t="shared" ca="1" si="165"/>
        <v>4.9776423236013854E-2</v>
      </c>
      <c r="S346" s="307">
        <f t="shared" ca="1" si="166"/>
        <v>8.225065756093592</v>
      </c>
      <c r="T346" s="304">
        <f t="shared" ca="1" si="146"/>
        <v>80.687895067278149</v>
      </c>
      <c r="U346" s="311">
        <f t="shared" ca="1" si="147"/>
        <v>0</v>
      </c>
      <c r="V346" s="306">
        <f t="shared" ca="1" si="148"/>
        <v>1.1802900656999837</v>
      </c>
      <c r="W346" s="304">
        <f t="shared" ca="1" si="149"/>
        <v>120.55579936216077</v>
      </c>
      <c r="Y346" s="314" t="str">
        <f t="shared" ca="1" si="167"/>
        <v/>
      </c>
      <c r="Z346" s="315" t="str">
        <f t="shared" ca="1" si="168"/>
        <v/>
      </c>
      <c r="AA346" s="316" t="str">
        <f t="shared" ca="1" si="169"/>
        <v/>
      </c>
      <c r="AC346" s="310" t="e">
        <f t="shared" ca="1" si="170"/>
        <v>#N/A</v>
      </c>
      <c r="AD346" s="323" t="e">
        <f t="shared" ca="1" si="171"/>
        <v>#N/A</v>
      </c>
      <c r="AE346" s="324">
        <f t="shared" ca="1" si="150"/>
        <v>371.76334727849121</v>
      </c>
      <c r="AG346" s="306">
        <f t="shared" ca="1" si="172"/>
        <v>-12.154603746418152</v>
      </c>
      <c r="AH346" s="304">
        <f t="shared" ca="1" si="173"/>
        <v>-2.6208039450390817</v>
      </c>
    </row>
    <row r="347" spans="1:34" x14ac:dyDescent="0.2">
      <c r="A347" s="347">
        <f t="shared" ca="1" si="151"/>
        <v>0.01</v>
      </c>
      <c r="B347" s="304">
        <f t="shared" ca="1" si="152"/>
        <v>3.4299999999999708</v>
      </c>
      <c r="D347" s="306">
        <f t="shared" ca="1" si="153"/>
        <v>-0.78029597518894667</v>
      </c>
      <c r="E347" s="307">
        <f t="shared" ca="1" si="154"/>
        <v>-13.026593315268913</v>
      </c>
      <c r="F347" s="304">
        <f t="shared" ca="1" si="155"/>
        <v>13.049942345095047</v>
      </c>
      <c r="G347" s="306">
        <f t="shared" ca="1" si="156"/>
        <v>41.933036483004749</v>
      </c>
      <c r="H347" s="307">
        <f t="shared" ca="1" si="157"/>
        <v>172.76133940374592</v>
      </c>
      <c r="I347" s="304">
        <f t="shared" ca="1" si="158"/>
        <v>177.77755747354979</v>
      </c>
      <c r="J347" s="306">
        <f t="shared" ca="1" si="159"/>
        <v>83.495021389092258</v>
      </c>
      <c r="K347" s="307">
        <f t="shared" ca="1" si="160"/>
        <v>373.49161200219442</v>
      </c>
      <c r="L347" s="304">
        <f t="shared" ca="1" si="145"/>
        <v>382.71059932116162</v>
      </c>
      <c r="M347" s="306">
        <f t="shared" ca="1" si="161"/>
        <v>1.3326788680277519</v>
      </c>
      <c r="N347" s="304">
        <f t="shared" ca="1" si="162"/>
        <v>76.356874584262215</v>
      </c>
      <c r="P347" s="310">
        <f t="shared" ca="1" si="163"/>
        <v>9</v>
      </c>
      <c r="Q347" s="304">
        <f t="shared" ca="1" si="164"/>
        <v>93.333333333350453</v>
      </c>
      <c r="R347" s="306">
        <f t="shared" ca="1" si="165"/>
        <v>4.6839651439416145E-2</v>
      </c>
      <c r="S347" s="307">
        <f t="shared" ca="1" si="166"/>
        <v>8.2245973595791977</v>
      </c>
      <c r="T347" s="304">
        <f t="shared" ca="1" si="146"/>
        <v>80.683300097471928</v>
      </c>
      <c r="U347" s="311">
        <f t="shared" ca="1" si="147"/>
        <v>0</v>
      </c>
      <c r="V347" s="306">
        <f t="shared" ca="1" si="148"/>
        <v>1.18008602713605</v>
      </c>
      <c r="W347" s="304">
        <f t="shared" ca="1" si="149"/>
        <v>120.36099043033968</v>
      </c>
      <c r="Y347" s="314" t="str">
        <f t="shared" ca="1" si="167"/>
        <v/>
      </c>
      <c r="Z347" s="315" t="str">
        <f t="shared" ca="1" si="168"/>
        <v/>
      </c>
      <c r="AA347" s="316" t="str">
        <f t="shared" ca="1" si="169"/>
        <v/>
      </c>
      <c r="AC347" s="310" t="e">
        <f t="shared" ca="1" si="170"/>
        <v>#N/A</v>
      </c>
      <c r="AD347" s="323" t="e">
        <f t="shared" ca="1" si="171"/>
        <v>#N/A</v>
      </c>
      <c r="AE347" s="324">
        <f t="shared" ca="1" si="150"/>
        <v>373.49161200219442</v>
      </c>
      <c r="AG347" s="306">
        <f t="shared" ca="1" si="172"/>
        <v>-12.843383750274389</v>
      </c>
      <c r="AH347" s="304">
        <f t="shared" ca="1" si="173"/>
        <v>-3.3098843431045633</v>
      </c>
    </row>
    <row r="348" spans="1:34" x14ac:dyDescent="0.2">
      <c r="A348" s="347">
        <f t="shared" ca="1" si="151"/>
        <v>0.01</v>
      </c>
      <c r="B348" s="304">
        <f t="shared" ca="1" si="152"/>
        <v>3.4399999999999706</v>
      </c>
      <c r="D348" s="306">
        <f t="shared" ca="1" si="153"/>
        <v>-0.94300335308738792</v>
      </c>
      <c r="E348" s="307">
        <f t="shared" ca="1" si="154"/>
        <v>-13.695111501706515</v>
      </c>
      <c r="F348" s="304">
        <f t="shared" ca="1" si="155"/>
        <v>13.727539268496308</v>
      </c>
      <c r="G348" s="306">
        <f t="shared" ca="1" si="156"/>
        <v>41.923606449473873</v>
      </c>
      <c r="H348" s="307">
        <f t="shared" ca="1" si="157"/>
        <v>172.62438828872885</v>
      </c>
      <c r="I348" s="304">
        <f t="shared" ca="1" si="158"/>
        <v>177.64224781787749</v>
      </c>
      <c r="J348" s="306">
        <f t="shared" ca="1" si="159"/>
        <v>83.914304603754658</v>
      </c>
      <c r="K348" s="307">
        <f t="shared" ca="1" si="160"/>
        <v>375.21854064065678</v>
      </c>
      <c r="L348" s="304">
        <f t="shared" ca="1" si="145"/>
        <v>384.48740389983635</v>
      </c>
      <c r="M348" s="306">
        <f t="shared" ca="1" si="161"/>
        <v>1.3325486107116107</v>
      </c>
      <c r="N348" s="304">
        <f t="shared" ca="1" si="162"/>
        <v>76.349411389796614</v>
      </c>
      <c r="P348" s="310">
        <f t="shared" ca="1" si="163"/>
        <v>9</v>
      </c>
      <c r="Q348" s="304">
        <f t="shared" ca="1" si="164"/>
        <v>87.481481481498719</v>
      </c>
      <c r="R348" s="306">
        <f t="shared" ca="1" si="165"/>
        <v>4.3902879642818429E-2</v>
      </c>
      <c r="S348" s="307">
        <f t="shared" ca="1" si="166"/>
        <v>8.2241583307827693</v>
      </c>
      <c r="T348" s="304">
        <f t="shared" ca="1" si="146"/>
        <v>80.678993224978967</v>
      </c>
      <c r="U348" s="311">
        <f t="shared" ca="1" si="147"/>
        <v>0</v>
      </c>
      <c r="V348" s="306">
        <f t="shared" ca="1" si="148"/>
        <v>1.1798821808838029</v>
      </c>
      <c r="W348" s="304">
        <f t="shared" ca="1" si="149"/>
        <v>120.1570830451539</v>
      </c>
      <c r="Y348" s="314" t="str">
        <f t="shared" ca="1" si="167"/>
        <v/>
      </c>
      <c r="Z348" s="315" t="str">
        <f t="shared" ca="1" si="168"/>
        <v/>
      </c>
      <c r="AA348" s="316" t="str">
        <f t="shared" ca="1" si="169"/>
        <v/>
      </c>
      <c r="AC348" s="310" t="e">
        <f t="shared" ca="1" si="170"/>
        <v>#N/A</v>
      </c>
      <c r="AD348" s="323" t="e">
        <f t="shared" ca="1" si="171"/>
        <v>#N/A</v>
      </c>
      <c r="AE348" s="324">
        <f t="shared" ca="1" si="150"/>
        <v>375.21854064065678</v>
      </c>
      <c r="AG348" s="306">
        <f t="shared" ca="1" si="172"/>
        <v>-13.531116269751731</v>
      </c>
      <c r="AH348" s="304">
        <f t="shared" ca="1" si="173"/>
        <v>-3.9979177961316701</v>
      </c>
    </row>
    <row r="349" spans="1:34" x14ac:dyDescent="0.2">
      <c r="A349" s="347">
        <f t="shared" ca="1" si="151"/>
        <v>0.01</v>
      </c>
      <c r="B349" s="304">
        <f t="shared" ca="1" si="152"/>
        <v>3.4499999999999704</v>
      </c>
      <c r="D349" s="306">
        <f t="shared" ca="1" si="153"/>
        <v>-1.1056377293737312</v>
      </c>
      <c r="E349" s="307">
        <f t="shared" ca="1" si="154"/>
        <v>-14.362567225629865</v>
      </c>
      <c r="F349" s="304">
        <f t="shared" ca="1" si="155"/>
        <v>14.405060641988005</v>
      </c>
      <c r="G349" s="306">
        <f t="shared" ca="1" si="156"/>
        <v>41.912550072180139</v>
      </c>
      <c r="H349" s="307">
        <f t="shared" ca="1" si="157"/>
        <v>172.48076261647256</v>
      </c>
      <c r="I349" s="304">
        <f t="shared" ca="1" si="158"/>
        <v>177.50007134171233</v>
      </c>
      <c r="J349" s="306">
        <f t="shared" ca="1" si="159"/>
        <v>84.333485386362923</v>
      </c>
      <c r="K349" s="307">
        <f t="shared" ca="1" si="160"/>
        <v>376.9440663951828</v>
      </c>
      <c r="L349" s="304">
        <f t="shared" ca="1" si="145"/>
        <v>386.26281978459673</v>
      </c>
      <c r="M349" s="306">
        <f t="shared" ca="1" si="161"/>
        <v>1.332418179102477</v>
      </c>
      <c r="N349" s="304">
        <f t="shared" ca="1" si="162"/>
        <v>76.341938209078151</v>
      </c>
      <c r="P349" s="310">
        <f t="shared" ca="1" si="163"/>
        <v>9</v>
      </c>
      <c r="Q349" s="304">
        <f t="shared" ca="1" si="164"/>
        <v>81.629629629646985</v>
      </c>
      <c r="R349" s="306">
        <f t="shared" ca="1" si="165"/>
        <v>4.0966107846220713E-2</v>
      </c>
      <c r="S349" s="307">
        <f t="shared" ca="1" si="166"/>
        <v>8.2237486697043067</v>
      </c>
      <c r="T349" s="304">
        <f t="shared" ca="1" si="146"/>
        <v>80.674974449799251</v>
      </c>
      <c r="U349" s="311">
        <f t="shared" ca="1" si="147"/>
        <v>0</v>
      </c>
      <c r="V349" s="306">
        <f t="shared" ca="1" si="148"/>
        <v>1.1796785347371486</v>
      </c>
      <c r="W349" s="304">
        <f t="shared" ca="1" si="149"/>
        <v>119.94411811579438</v>
      </c>
      <c r="Y349" s="314" t="str">
        <f t="shared" ca="1" si="167"/>
        <v/>
      </c>
      <c r="Z349" s="315" t="str">
        <f t="shared" ca="1" si="168"/>
        <v/>
      </c>
      <c r="AA349" s="316" t="str">
        <f t="shared" ca="1" si="169"/>
        <v/>
      </c>
      <c r="AC349" s="310" t="e">
        <f t="shared" ca="1" si="170"/>
        <v>#N/A</v>
      </c>
      <c r="AD349" s="323" t="e">
        <f t="shared" ca="1" si="171"/>
        <v>#N/A</v>
      </c>
      <c r="AE349" s="324">
        <f t="shared" ca="1" si="150"/>
        <v>376.9440663951828</v>
      </c>
      <c r="AG349" s="306">
        <f t="shared" ca="1" si="172"/>
        <v>-14.217798601667305</v>
      </c>
      <c r="AH349" s="304">
        <f t="shared" ca="1" si="173"/>
        <v>-4.6849016139609487</v>
      </c>
    </row>
    <row r="350" spans="1:34" x14ac:dyDescent="0.2">
      <c r="A350" s="347">
        <f t="shared" ca="1" si="151"/>
        <v>0.01</v>
      </c>
      <c r="B350" s="304">
        <f t="shared" ca="1" si="152"/>
        <v>3.4599999999999702</v>
      </c>
      <c r="D350" s="306">
        <f t="shared" ca="1" si="153"/>
        <v>-1.2681984632371284</v>
      </c>
      <c r="E350" s="307">
        <f t="shared" ca="1" si="154"/>
        <v>-15.028957990183688</v>
      </c>
      <c r="F350" s="304">
        <f t="shared" ca="1" si="155"/>
        <v>15.08237068941296</v>
      </c>
      <c r="G350" s="306">
        <f t="shared" ca="1" si="156"/>
        <v>41.899868087547766</v>
      </c>
      <c r="H350" s="307">
        <f t="shared" ca="1" si="157"/>
        <v>172.33047303657074</v>
      </c>
      <c r="I350" s="304">
        <f t="shared" ca="1" si="158"/>
        <v>177.35103857255007</v>
      </c>
      <c r="J350" s="306">
        <f t="shared" ca="1" si="159"/>
        <v>84.752547477161556</v>
      </c>
      <c r="K350" s="307">
        <f t="shared" ca="1" si="160"/>
        <v>378.66812257344804</v>
      </c>
      <c r="L350" s="304">
        <f t="shared" ca="1" si="145"/>
        <v>388.03677835634136</v>
      </c>
      <c r="M350" s="306">
        <f t="shared" ca="1" si="161"/>
        <v>1.3322875677802821</v>
      </c>
      <c r="N350" s="304">
        <f t="shared" ca="1" si="162"/>
        <v>76.334454731559759</v>
      </c>
      <c r="P350" s="310">
        <f t="shared" ca="1" si="163"/>
        <v>9</v>
      </c>
      <c r="Q350" s="304">
        <f t="shared" ca="1" si="164"/>
        <v>75.777777777795279</v>
      </c>
      <c r="R350" s="306">
        <f t="shared" ca="1" si="165"/>
        <v>3.8029336049623011E-2</v>
      </c>
      <c r="S350" s="307">
        <f t="shared" ca="1" si="166"/>
        <v>8.2233683763438101</v>
      </c>
      <c r="T350" s="304">
        <f t="shared" ca="1" si="146"/>
        <v>80.67124377193278</v>
      </c>
      <c r="U350" s="311">
        <f t="shared" ca="1" si="147"/>
        <v>0</v>
      </c>
      <c r="V350" s="306">
        <f t="shared" ca="1" si="148"/>
        <v>1.1794750964722132</v>
      </c>
      <c r="W350" s="304">
        <f t="shared" ca="1" si="149"/>
        <v>119.72213757791432</v>
      </c>
      <c r="Y350" s="314" t="str">
        <f t="shared" ca="1" si="167"/>
        <v/>
      </c>
      <c r="Z350" s="315" t="str">
        <f t="shared" ca="1" si="168"/>
        <v/>
      </c>
      <c r="AA350" s="316" t="str">
        <f t="shared" ca="1" si="169"/>
        <v/>
      </c>
      <c r="AC350" s="310" t="e">
        <f t="shared" ca="1" si="170"/>
        <v>#N/A</v>
      </c>
      <c r="AD350" s="323" t="e">
        <f t="shared" ca="1" si="171"/>
        <v>#N/A</v>
      </c>
      <c r="AE350" s="324">
        <f t="shared" ca="1" si="150"/>
        <v>378.66812257344804</v>
      </c>
      <c r="AG350" s="306">
        <f t="shared" ca="1" si="172"/>
        <v>-14.903428190611901</v>
      </c>
      <c r="AH350" s="304">
        <f t="shared" ca="1" si="173"/>
        <v>-5.3708332542966888</v>
      </c>
    </row>
    <row r="351" spans="1:34" x14ac:dyDescent="0.2">
      <c r="A351" s="347">
        <f t="shared" ca="1" si="151"/>
        <v>0.01</v>
      </c>
      <c r="B351" s="304">
        <f t="shared" ca="1" si="152"/>
        <v>3.46999999999997</v>
      </c>
      <c r="D351" s="306">
        <f t="shared" ca="1" si="153"/>
        <v>-1.4306849607371042</v>
      </c>
      <c r="E351" s="307">
        <f t="shared" ca="1" si="154"/>
        <v>-15.694281438189186</v>
      </c>
      <c r="F351" s="304">
        <f t="shared" ca="1" si="155"/>
        <v>15.759356881483741</v>
      </c>
      <c r="G351" s="306">
        <f t="shared" ca="1" si="156"/>
        <v>41.885561237940394</v>
      </c>
      <c r="H351" s="307">
        <f t="shared" ca="1" si="157"/>
        <v>172.17353022218884</v>
      </c>
      <c r="I351" s="304">
        <f t="shared" ca="1" si="158"/>
        <v>177.19516006197298</v>
      </c>
      <c r="J351" s="306">
        <f t="shared" ca="1" si="159"/>
        <v>85.171474623788995</v>
      </c>
      <c r="K351" s="307">
        <f t="shared" ca="1" si="160"/>
        <v>380.39064258974184</v>
      </c>
      <c r="L351" s="304">
        <f t="shared" ca="1" si="145"/>
        <v>389.80921110131231</v>
      </c>
      <c r="M351" s="306">
        <f t="shared" ca="1" si="161"/>
        <v>1.3321567712953026</v>
      </c>
      <c r="N351" s="304">
        <f t="shared" ca="1" si="162"/>
        <v>76.326960644995296</v>
      </c>
      <c r="P351" s="310">
        <f t="shared" ca="1" si="163"/>
        <v>9</v>
      </c>
      <c r="Q351" s="304">
        <f t="shared" ca="1" si="164"/>
        <v>69.925925925943545</v>
      </c>
      <c r="R351" s="306">
        <f t="shared" ca="1" si="165"/>
        <v>3.5092564253025295E-2</v>
      </c>
      <c r="S351" s="307">
        <f t="shared" ca="1" si="166"/>
        <v>8.2230174507012794</v>
      </c>
      <c r="T351" s="304">
        <f t="shared" ca="1" si="146"/>
        <v>80.667801191379553</v>
      </c>
      <c r="U351" s="311">
        <f t="shared" ca="1" si="147"/>
        <v>0</v>
      </c>
      <c r="V351" s="306">
        <f t="shared" ca="1" si="148"/>
        <v>1.1792718738473387</v>
      </c>
      <c r="W351" s="304">
        <f t="shared" ca="1" si="149"/>
        <v>119.49118438456756</v>
      </c>
      <c r="Y351" s="314" t="str">
        <f t="shared" ca="1" si="167"/>
        <v/>
      </c>
      <c r="Z351" s="315" t="str">
        <f t="shared" ca="1" si="168"/>
        <v/>
      </c>
      <c r="AA351" s="316" t="str">
        <f t="shared" ca="1" si="169"/>
        <v/>
      </c>
      <c r="AC351" s="310" t="e">
        <f t="shared" ca="1" si="170"/>
        <v>#N/A</v>
      </c>
      <c r="AD351" s="323" t="e">
        <f t="shared" ca="1" si="171"/>
        <v>#N/A</v>
      </c>
      <c r="AE351" s="324">
        <f t="shared" ca="1" si="150"/>
        <v>380.39064258974184</v>
      </c>
      <c r="AG351" s="306">
        <f t="shared" ca="1" si="172"/>
        <v>-15.588002627968976</v>
      </c>
      <c r="AH351" s="304">
        <f t="shared" ca="1" si="173"/>
        <v>-6.0557103217291646</v>
      </c>
    </row>
    <row r="352" spans="1:34" x14ac:dyDescent="0.2">
      <c r="A352" s="347">
        <f t="shared" ca="1" si="151"/>
        <v>0.01</v>
      </c>
      <c r="B352" s="304">
        <f t="shared" ca="1" si="152"/>
        <v>3.4799999999999698</v>
      </c>
      <c r="D352" s="306">
        <f t="shared" ca="1" si="153"/>
        <v>-1.5892372031171806</v>
      </c>
      <c r="E352" s="307">
        <f t="shared" ca="1" si="154"/>
        <v>-16.342670723133843</v>
      </c>
      <c r="F352" s="304">
        <f t="shared" ca="1" si="155"/>
        <v>16.419761303153823</v>
      </c>
      <c r="G352" s="306">
        <f t="shared" ca="1" si="156"/>
        <v>41.869668865909219</v>
      </c>
      <c r="H352" s="307">
        <f t="shared" ca="1" si="157"/>
        <v>172.01010351495751</v>
      </c>
      <c r="I352" s="304">
        <f t="shared" ca="1" si="158"/>
        <v>177.03260965756363</v>
      </c>
      <c r="J352" s="306">
        <f t="shared" ca="1" si="159"/>
        <v>85.590250774308245</v>
      </c>
      <c r="K352" s="307">
        <f t="shared" ca="1" si="160"/>
        <v>382.11156075842757</v>
      </c>
      <c r="L352" s="304">
        <f t="shared" ca="1" si="145"/>
        <v>391.58005042756002</v>
      </c>
      <c r="M352" s="306">
        <f t="shared" ca="1" si="161"/>
        <v>1.3320257842876457</v>
      </c>
      <c r="N352" s="304">
        <f t="shared" ca="1" si="162"/>
        <v>76.319455642285504</v>
      </c>
      <c r="P352" s="310">
        <f t="shared" ca="1" si="163"/>
        <v>10</v>
      </c>
      <c r="Q352" s="304">
        <f t="shared" ca="1" si="164"/>
        <v>64.20833333335024</v>
      </c>
      <c r="R352" s="306">
        <f t="shared" ca="1" si="165"/>
        <v>3.2223170923279483E-2</v>
      </c>
      <c r="S352" s="307">
        <f t="shared" ca="1" si="166"/>
        <v>8.2226952189920475</v>
      </c>
      <c r="T352" s="304">
        <f t="shared" ca="1" si="146"/>
        <v>80.664640098311992</v>
      </c>
      <c r="U352" s="311">
        <f t="shared" ca="1" si="147"/>
        <v>0</v>
      </c>
      <c r="V352" s="306">
        <f t="shared" ca="1" si="148"/>
        <v>1.1790688745095206</v>
      </c>
      <c r="W352" s="304">
        <f t="shared" ca="1" si="149"/>
        <v>119.25152245384687</v>
      </c>
      <c r="Y352" s="314" t="str">
        <f t="shared" ca="1" si="167"/>
        <v/>
      </c>
      <c r="Z352" s="315" t="str">
        <f t="shared" ca="1" si="168"/>
        <v/>
      </c>
      <c r="AA352" s="316" t="str">
        <f t="shared" ca="1" si="169"/>
        <v/>
      </c>
      <c r="AC352" s="310" t="e">
        <f t="shared" ca="1" si="170"/>
        <v>#N/A</v>
      </c>
      <c r="AD352" s="323" t="e">
        <f t="shared" ca="1" si="171"/>
        <v>#N/A</v>
      </c>
      <c r="AE352" s="324">
        <f t="shared" ca="1" si="150"/>
        <v>382.11156075842757</v>
      </c>
      <c r="AG352" s="306">
        <f t="shared" ca="1" si="172"/>
        <v>-16.255192313639718</v>
      </c>
      <c r="AH352" s="304">
        <f t="shared" ca="1" si="173"/>
        <v>-6.7232032294630022</v>
      </c>
    </row>
    <row r="353" spans="1:34" x14ac:dyDescent="0.2">
      <c r="A353" s="347">
        <f t="shared" ca="1" si="151"/>
        <v>0.01</v>
      </c>
      <c r="B353" s="304">
        <f t="shared" ca="1" si="152"/>
        <v>3.4899999999999696</v>
      </c>
      <c r="D353" s="306">
        <f t="shared" ca="1" si="153"/>
        <v>-1.743854550771492</v>
      </c>
      <c r="E353" s="307">
        <f t="shared" ca="1" si="154"/>
        <v>-16.974150324519655</v>
      </c>
      <c r="F353" s="304">
        <f t="shared" ca="1" si="155"/>
        <v>17.063493427010695</v>
      </c>
      <c r="G353" s="306">
        <f t="shared" ca="1" si="156"/>
        <v>41.852230320401503</v>
      </c>
      <c r="H353" s="307">
        <f t="shared" ca="1" si="157"/>
        <v>171.8403620117123</v>
      </c>
      <c r="I353" s="304">
        <f t="shared" ca="1" si="158"/>
        <v>176.86356097033743</v>
      </c>
      <c r="J353" s="306">
        <f t="shared" ca="1" si="159"/>
        <v>86.008860270239794</v>
      </c>
      <c r="K353" s="307">
        <f t="shared" ca="1" si="160"/>
        <v>383.83081308606091</v>
      </c>
      <c r="L353" s="304">
        <f t="shared" ca="1" si="145"/>
        <v>393.34923048010688</v>
      </c>
      <c r="M353" s="306">
        <f t="shared" ca="1" si="161"/>
        <v>1.3318946014869719</v>
      </c>
      <c r="N353" s="304">
        <f t="shared" ca="1" si="162"/>
        <v>76.311939421462185</v>
      </c>
      <c r="P353" s="310">
        <f t="shared" ca="1" si="163"/>
        <v>10</v>
      </c>
      <c r="Q353" s="304">
        <f t="shared" ca="1" si="164"/>
        <v>58.625000000017017</v>
      </c>
      <c r="R353" s="306">
        <f t="shared" ca="1" si="165"/>
        <v>2.9421156060386408E-2</v>
      </c>
      <c r="S353" s="307">
        <f t="shared" ca="1" si="166"/>
        <v>8.2224010074314435</v>
      </c>
      <c r="T353" s="304">
        <f t="shared" ca="1" si="146"/>
        <v>80.66175388290246</v>
      </c>
      <c r="U353" s="311">
        <f t="shared" ca="1" si="147"/>
        <v>0</v>
      </c>
      <c r="V353" s="306">
        <f t="shared" ca="1" si="148"/>
        <v>1.1788661059010981</v>
      </c>
      <c r="W353" s="304">
        <f t="shared" ca="1" si="149"/>
        <v>119.00341534500295</v>
      </c>
      <c r="Y353" s="314" t="str">
        <f t="shared" ca="1" si="167"/>
        <v/>
      </c>
      <c r="Z353" s="315" t="str">
        <f t="shared" ca="1" si="168"/>
        <v/>
      </c>
      <c r="AA353" s="316" t="str">
        <f t="shared" ca="1" si="169"/>
        <v/>
      </c>
      <c r="AC353" s="310" t="e">
        <f t="shared" ca="1" si="170"/>
        <v>#N/A</v>
      </c>
      <c r="AD353" s="323" t="e">
        <f t="shared" ca="1" si="171"/>
        <v>#N/A</v>
      </c>
      <c r="AE353" s="324">
        <f t="shared" ca="1" si="150"/>
        <v>383.83081308606091</v>
      </c>
      <c r="AG353" s="306">
        <f t="shared" ca="1" si="172"/>
        <v>-16.905020904222564</v>
      </c>
      <c r="AH353" s="304">
        <f t="shared" ca="1" si="173"/>
        <v>-7.3733356472197515</v>
      </c>
    </row>
    <row r="354" spans="1:34" x14ac:dyDescent="0.2">
      <c r="A354" s="347">
        <f t="shared" ca="1" si="151"/>
        <v>0.01</v>
      </c>
      <c r="B354" s="304">
        <f t="shared" ca="1" si="152"/>
        <v>3.4999999999999694</v>
      </c>
      <c r="D354" s="306">
        <f t="shared" ca="1" si="153"/>
        <v>-1.8984003653182457</v>
      </c>
      <c r="E354" s="307">
        <f t="shared" ca="1" si="154"/>
        <v>-17.604609833742423</v>
      </c>
      <c r="F354" s="304">
        <f t="shared" ca="1" si="155"/>
        <v>17.70667137960551</v>
      </c>
      <c r="G354" s="306">
        <f t="shared" ca="1" si="156"/>
        <v>41.833246316748323</v>
      </c>
      <c r="H354" s="307">
        <f t="shared" ca="1" si="157"/>
        <v>171.66431591337488</v>
      </c>
      <c r="I354" s="304">
        <f t="shared" ca="1" si="158"/>
        <v>176.68802408597111</v>
      </c>
      <c r="J354" s="306">
        <f t="shared" ca="1" si="159"/>
        <v>86.427287653425537</v>
      </c>
      <c r="K354" s="307">
        <f t="shared" ca="1" si="160"/>
        <v>385.54833647568637</v>
      </c>
      <c r="L354" s="304">
        <f t="shared" ca="1" si="145"/>
        <v>395.11668632227753</v>
      </c>
      <c r="M354" s="306">
        <f t="shared" ca="1" si="161"/>
        <v>1.3317632175908782</v>
      </c>
      <c r="N354" s="304">
        <f t="shared" ca="1" si="162"/>
        <v>76.304411678720044</v>
      </c>
      <c r="P354" s="310">
        <f t="shared" ca="1" si="163"/>
        <v>10</v>
      </c>
      <c r="Q354" s="304">
        <f t="shared" ca="1" si="164"/>
        <v>53.041666666683788</v>
      </c>
      <c r="R354" s="306">
        <f t="shared" ca="1" si="165"/>
        <v>2.661914119749333E-2</v>
      </c>
      <c r="S354" s="307">
        <f t="shared" ca="1" si="166"/>
        <v>8.2221348160194694</v>
      </c>
      <c r="T354" s="304">
        <f t="shared" ca="1" si="146"/>
        <v>80.659142545150999</v>
      </c>
      <c r="U354" s="311">
        <f t="shared" ca="1" si="147"/>
        <v>0</v>
      </c>
      <c r="V354" s="306">
        <f t="shared" ca="1" si="148"/>
        <v>1.1786635753537578</v>
      </c>
      <c r="W354" s="304">
        <f t="shared" ca="1" si="149"/>
        <v>118.74690669925349</v>
      </c>
      <c r="Y354" s="314" t="str">
        <f t="shared" ca="1" si="167"/>
        <v/>
      </c>
      <c r="Z354" s="315" t="str">
        <f t="shared" ca="1" si="168"/>
        <v/>
      </c>
      <c r="AA354" s="316" t="str">
        <f t="shared" ca="1" si="169"/>
        <v/>
      </c>
      <c r="AC354" s="310" t="e">
        <f t="shared" ca="1" si="170"/>
        <v>#N/A</v>
      </c>
      <c r="AD354" s="323" t="e">
        <f t="shared" ca="1" si="171"/>
        <v>#N/A</v>
      </c>
      <c r="AE354" s="324">
        <f t="shared" ca="1" si="150"/>
        <v>385.54833647568637</v>
      </c>
      <c r="AG354" s="306">
        <f t="shared" ca="1" si="172"/>
        <v>-17.553840933665093</v>
      </c>
      <c r="AH354" s="304">
        <f t="shared" ca="1" si="173"/>
        <v>-8.0224601218899512</v>
      </c>
    </row>
    <row r="355" spans="1:34" x14ac:dyDescent="0.2">
      <c r="A355" s="347">
        <f t="shared" ca="1" si="151"/>
        <v>0.01</v>
      </c>
      <c r="B355" s="304">
        <f t="shared" ca="1" si="152"/>
        <v>3.5099999999999691</v>
      </c>
      <c r="D355" s="306">
        <f t="shared" ca="1" si="153"/>
        <v>-2.0528743306169686</v>
      </c>
      <c r="E355" s="307">
        <f t="shared" ca="1" si="154"/>
        <v>-18.234047824383179</v>
      </c>
      <c r="F355" s="304">
        <f t="shared" ca="1" si="155"/>
        <v>18.349245027499062</v>
      </c>
      <c r="G355" s="306">
        <f t="shared" ca="1" si="156"/>
        <v>41.81271757344215</v>
      </c>
      <c r="H355" s="307">
        <f t="shared" ca="1" si="157"/>
        <v>171.48197543513103</v>
      </c>
      <c r="I355" s="304">
        <f t="shared" ca="1" si="158"/>
        <v>176.50600910453821</v>
      </c>
      <c r="J355" s="306">
        <f t="shared" ca="1" si="159"/>
        <v>86.845517472876494</v>
      </c>
      <c r="K355" s="307">
        <f t="shared" ca="1" si="160"/>
        <v>387.26406793242887</v>
      </c>
      <c r="L355" s="304">
        <f t="shared" ca="1" si="145"/>
        <v>396.88235311828186</v>
      </c>
      <c r="M355" s="306">
        <f t="shared" ca="1" si="161"/>
        <v>1.3316316272636444</v>
      </c>
      <c r="N355" s="304">
        <f t="shared" ca="1" si="162"/>
        <v>76.296872108344786</v>
      </c>
      <c r="P355" s="310">
        <f t="shared" ca="1" si="163"/>
        <v>10</v>
      </c>
      <c r="Q355" s="304">
        <f t="shared" ca="1" si="164"/>
        <v>47.458333333350552</v>
      </c>
      <c r="R355" s="306">
        <f t="shared" ca="1" si="165"/>
        <v>2.3817126334600251E-2</v>
      </c>
      <c r="S355" s="307">
        <f t="shared" ca="1" si="166"/>
        <v>8.2218966447561233</v>
      </c>
      <c r="T355" s="304">
        <f t="shared" ca="1" si="146"/>
        <v>80.656806085057568</v>
      </c>
      <c r="U355" s="311">
        <f t="shared" ca="1" si="147"/>
        <v>0</v>
      </c>
      <c r="V355" s="306">
        <f t="shared" ca="1" si="148"/>
        <v>1.1784612901822942</v>
      </c>
      <c r="W355" s="304">
        <f t="shared" ca="1" si="149"/>
        <v>118.48204104051926</v>
      </c>
      <c r="Y355" s="314" t="str">
        <f t="shared" ca="1" si="167"/>
        <v/>
      </c>
      <c r="Z355" s="315" t="str">
        <f t="shared" ca="1" si="168"/>
        <v/>
      </c>
      <c r="AA355" s="316" t="str">
        <f t="shared" ca="1" si="169"/>
        <v/>
      </c>
      <c r="AC355" s="310" t="e">
        <f t="shared" ca="1" si="170"/>
        <v>#N/A</v>
      </c>
      <c r="AD355" s="323" t="e">
        <f t="shared" ca="1" si="171"/>
        <v>#N/A</v>
      </c>
      <c r="AE355" s="324">
        <f t="shared" ca="1" si="150"/>
        <v>387.26406793242887</v>
      </c>
      <c r="AG355" s="306">
        <f t="shared" ca="1" si="172"/>
        <v>-18.201650962318269</v>
      </c>
      <c r="AH355" s="304">
        <f t="shared" ca="1" si="173"/>
        <v>-8.6705752268693814</v>
      </c>
    </row>
    <row r="356" spans="1:34" x14ac:dyDescent="0.2">
      <c r="A356" s="347">
        <f t="shared" ca="1" si="151"/>
        <v>0.01</v>
      </c>
      <c r="B356" s="304">
        <f t="shared" ca="1" si="152"/>
        <v>3.5199999999999689</v>
      </c>
      <c r="D356" s="306">
        <f t="shared" ca="1" si="153"/>
        <v>-2.207276172529836</v>
      </c>
      <c r="E356" s="307">
        <f t="shared" ca="1" si="154"/>
        <v>-18.862462991229382</v>
      </c>
      <c r="F356" s="304">
        <f t="shared" ca="1" si="155"/>
        <v>18.991171059134714</v>
      </c>
      <c r="G356" s="306">
        <f t="shared" ca="1" si="156"/>
        <v>41.790644811716852</v>
      </c>
      <c r="H356" s="307">
        <f t="shared" ca="1" si="157"/>
        <v>171.29335080521875</v>
      </c>
      <c r="I356" s="304">
        <f t="shared" ca="1" si="158"/>
        <v>176.31752613923214</v>
      </c>
      <c r="J356" s="306">
        <f t="shared" ca="1" si="159"/>
        <v>87.26353428480229</v>
      </c>
      <c r="K356" s="307">
        <f t="shared" ca="1" si="160"/>
        <v>388.97794456363061</v>
      </c>
      <c r="L356" s="304">
        <f t="shared" ca="1" si="145"/>
        <v>398.64616613335409</v>
      </c>
      <c r="M356" s="306">
        <f t="shared" ca="1" si="161"/>
        <v>1.331499825134959</v>
      </c>
      <c r="N356" s="304">
        <f t="shared" ca="1" si="162"/>
        <v>76.289320402640286</v>
      </c>
      <c r="P356" s="310">
        <f t="shared" ca="1" si="163"/>
        <v>10</v>
      </c>
      <c r="Q356" s="304">
        <f t="shared" ca="1" si="164"/>
        <v>41.875000000017323</v>
      </c>
      <c r="R356" s="306">
        <f t="shared" ca="1" si="165"/>
        <v>2.1015111471707173E-2</v>
      </c>
      <c r="S356" s="307">
        <f t="shared" ca="1" si="166"/>
        <v>8.2216864936414069</v>
      </c>
      <c r="T356" s="304">
        <f t="shared" ca="1" si="146"/>
        <v>80.654744502622208</v>
      </c>
      <c r="U356" s="311">
        <f t="shared" ca="1" si="147"/>
        <v>0</v>
      </c>
      <c r="V356" s="306">
        <f t="shared" ca="1" si="148"/>
        <v>1.1782592576846163</v>
      </c>
      <c r="W356" s="304">
        <f t="shared" ca="1" si="149"/>
        <v>118.20886376741143</v>
      </c>
      <c r="Y356" s="314" t="str">
        <f t="shared" ca="1" si="167"/>
        <v/>
      </c>
      <c r="Z356" s="315" t="str">
        <f t="shared" ca="1" si="168"/>
        <v/>
      </c>
      <c r="AA356" s="316" t="str">
        <f t="shared" ca="1" si="169"/>
        <v/>
      </c>
      <c r="AC356" s="310" t="e">
        <f t="shared" ca="1" si="170"/>
        <v>#N/A</v>
      </c>
      <c r="AD356" s="323" t="e">
        <f t="shared" ca="1" si="171"/>
        <v>#N/A</v>
      </c>
      <c r="AE356" s="324">
        <f t="shared" ca="1" si="150"/>
        <v>388.97794456363061</v>
      </c>
      <c r="AG356" s="306">
        <f t="shared" ca="1" si="172"/>
        <v>-18.848449678255772</v>
      </c>
      <c r="AH356" s="304">
        <f t="shared" ca="1" si="173"/>
        <v>-9.317679663381627</v>
      </c>
    </row>
    <row r="357" spans="1:34" x14ac:dyDescent="0.2">
      <c r="A357" s="347">
        <f t="shared" ca="1" si="151"/>
        <v>0.01</v>
      </c>
      <c r="B357" s="304">
        <f t="shared" ca="1" si="152"/>
        <v>3.5299999999999687</v>
      </c>
      <c r="D357" s="306">
        <f t="shared" ca="1" si="153"/>
        <v>-2.3616056588473215</v>
      </c>
      <c r="E357" s="307">
        <f t="shared" ca="1" si="154"/>
        <v>-19.489854149345561</v>
      </c>
      <c r="F357" s="304">
        <f t="shared" ca="1" si="155"/>
        <v>19.632411875535364</v>
      </c>
      <c r="G357" s="306">
        <f t="shared" ca="1" si="156"/>
        <v>41.767028755128379</v>
      </c>
      <c r="H357" s="307">
        <f t="shared" ca="1" si="157"/>
        <v>171.09845226372531</v>
      </c>
      <c r="I357" s="304">
        <f t="shared" ca="1" si="158"/>
        <v>176.12258531509809</v>
      </c>
      <c r="J357" s="306">
        <f t="shared" ca="1" si="159"/>
        <v>87.68132265263651</v>
      </c>
      <c r="K357" s="307">
        <f t="shared" ca="1" si="160"/>
        <v>390.68990357897536</v>
      </c>
      <c r="L357" s="304">
        <f t="shared" ca="1" si="145"/>
        <v>400.40806073387785</v>
      </c>
      <c r="M357" s="306">
        <f t="shared" ca="1" si="161"/>
        <v>1.3313678057986302</v>
      </c>
      <c r="N357" s="304">
        <f t="shared" ca="1" si="162"/>
        <v>76.281756251854517</v>
      </c>
      <c r="P357" s="310">
        <f t="shared" ca="1" si="163"/>
        <v>10</v>
      </c>
      <c r="Q357" s="304">
        <f t="shared" ca="1" si="164"/>
        <v>36.291666666684094</v>
      </c>
      <c r="R357" s="306">
        <f t="shared" ca="1" si="165"/>
        <v>1.8213096608814094E-2</v>
      </c>
      <c r="S357" s="307">
        <f t="shared" ca="1" si="166"/>
        <v>8.2215043626753186</v>
      </c>
      <c r="T357" s="304">
        <f t="shared" ca="1" si="146"/>
        <v>80.652957797844877</v>
      </c>
      <c r="U357" s="311">
        <f t="shared" ca="1" si="147"/>
        <v>0</v>
      </c>
      <c r="V357" s="306">
        <f t="shared" ca="1" si="148"/>
        <v>1.1780574851417616</v>
      </c>
      <c r="W357" s="304">
        <f t="shared" ca="1" si="149"/>
        <v>117.92742114525716</v>
      </c>
      <c r="Y357" s="314" t="str">
        <f t="shared" ca="1" si="167"/>
        <v/>
      </c>
      <c r="Z357" s="315" t="str">
        <f t="shared" ca="1" si="168"/>
        <v/>
      </c>
      <c r="AA357" s="316" t="str">
        <f t="shared" ca="1" si="169"/>
        <v/>
      </c>
      <c r="AC357" s="310" t="e">
        <f t="shared" ca="1" si="170"/>
        <v>#N/A</v>
      </c>
      <c r="AD357" s="323" t="e">
        <f t="shared" ca="1" si="171"/>
        <v>#N/A</v>
      </c>
      <c r="AE357" s="324">
        <f t="shared" ca="1" si="150"/>
        <v>390.68990357897536</v>
      </c>
      <c r="AG357" s="306">
        <f t="shared" ca="1" si="172"/>
        <v>-19.494235896358951</v>
      </c>
      <c r="AH357" s="304">
        <f t="shared" ca="1" si="173"/>
        <v>-9.9637722595662623</v>
      </c>
    </row>
    <row r="358" spans="1:34" x14ac:dyDescent="0.2">
      <c r="A358" s="347">
        <f t="shared" ca="1" si="151"/>
        <v>0.01</v>
      </c>
      <c r="B358" s="304">
        <f t="shared" ca="1" si="152"/>
        <v>3.5399999999999685</v>
      </c>
      <c r="D358" s="306">
        <f t="shared" ca="1" si="153"/>
        <v>-2.5158625992173569</v>
      </c>
      <c r="E358" s="307">
        <f t="shared" ca="1" si="154"/>
        <v>-20.116220233140922</v>
      </c>
      <c r="F358" s="304">
        <f t="shared" ca="1" si="155"/>
        <v>20.272934693486508</v>
      </c>
      <c r="G358" s="306">
        <f ca="1">G357+acc_x*pas</f>
        <v>41.741870129136203</v>
      </c>
      <c r="H358" s="307">
        <f ca="1">H357+acc_z*pas</f>
        <v>170.8972900613939</v>
      </c>
      <c r="I358" s="304">
        <f t="shared" ca="1" si="158"/>
        <v>175.92119676777406</v>
      </c>
      <c r="J358" s="306">
        <f t="shared" ca="1" si="159"/>
        <v>88.098867147057831</v>
      </c>
      <c r="K358" s="307">
        <f t="shared" ca="1" si="160"/>
        <v>392.39988229060094</v>
      </c>
      <c r="L358" s="304">
        <f t="shared" ca="1" si="145"/>
        <v>402.16797238749933</v>
      </c>
      <c r="M358" s="306">
        <f ca="1">IF(AND(L357&gt;L_rampe,G358&gt;0),ATAN2(G358,H358),$M$4)</f>
        <v>1.3312355638112763</v>
      </c>
      <c r="N358" s="304">
        <f ca="1">DEGREES(Beta)</f>
        <v>76.274179344104724</v>
      </c>
      <c r="P358" s="310">
        <f t="shared" ca="1" si="163"/>
        <v>10</v>
      </c>
      <c r="Q358" s="304">
        <f t="shared" ca="1" si="164"/>
        <v>30.708333333350872</v>
      </c>
      <c r="R358" s="306">
        <f t="shared" ca="1" si="165"/>
        <v>1.5411081745921019E-2</v>
      </c>
      <c r="S358" s="307">
        <f t="shared" ca="1" si="166"/>
        <v>8.2213502518578601</v>
      </c>
      <c r="T358" s="304">
        <f t="shared" ca="1" si="146"/>
        <v>80.651445970725618</v>
      </c>
      <c r="U358" s="311">
        <f t="shared" ca="1" si="147"/>
        <v>0</v>
      </c>
      <c r="V358" s="306">
        <f t="shared" ca="1" si="148"/>
        <v>1.1778559798179096</v>
      </c>
      <c r="W358" s="304">
        <f t="shared" ca="1" si="149"/>
        <v>117.63776029816347</v>
      </c>
      <c r="Y358" s="314" t="str">
        <f t="shared" ca="1" si="167"/>
        <v/>
      </c>
      <c r="Z358" s="315" t="str">
        <f t="shared" ca="1" si="168"/>
        <v/>
      </c>
      <c r="AA358" s="316" t="str">
        <f t="shared" ca="1" si="169"/>
        <v/>
      </c>
      <c r="AC358" s="310" t="e">
        <f t="shared" ca="1" si="170"/>
        <v>#N/A</v>
      </c>
      <c r="AD358" s="323" t="e">
        <f t="shared" ca="1" si="171"/>
        <v>#N/A</v>
      </c>
      <c r="AE358" s="324">
        <f t="shared" ca="1" si="150"/>
        <v>392.39988229060094</v>
      </c>
      <c r="AG358" s="306">
        <f t="shared" ca="1" si="172"/>
        <v>-20.139008557399649</v>
      </c>
      <c r="AH358" s="304">
        <f t="shared" ca="1" si="173"/>
        <v>-10.608851969565039</v>
      </c>
    </row>
    <row r="359" spans="1:34" x14ac:dyDescent="0.2">
      <c r="A359" s="347">
        <f t="shared" ca="1" si="151"/>
        <v>0.01</v>
      </c>
      <c r="B359" s="304">
        <f t="shared" ca="1" si="152"/>
        <v>3.5499999999999683</v>
      </c>
      <c r="D359" s="306">
        <f t="shared" ca="1" si="153"/>
        <v>-2.670046845078125</v>
      </c>
      <c r="E359" s="307">
        <f t="shared" ca="1" si="154"/>
        <v>-20.741560295433956</v>
      </c>
      <c r="F359" s="304">
        <f t="shared" ca="1" si="155"/>
        <v>20.912710815292073</v>
      </c>
      <c r="G359" s="306">
        <f t="shared" ca="1" si="156"/>
        <v>41.715169660685419</v>
      </c>
      <c r="H359" s="307">
        <f t="shared" ca="1" si="157"/>
        <v>170.68987445843956</v>
      </c>
      <c r="I359" s="304">
        <f t="shared" ca="1" si="158"/>
        <v>175.71337064224119</v>
      </c>
      <c r="J359" s="306">
        <f t="shared" ca="1" si="159"/>
        <v>88.516152346006933</v>
      </c>
      <c r="K359" s="307">
        <f t="shared" ca="1" si="160"/>
        <v>394.1078181132001</v>
      </c>
      <c r="L359" s="304">
        <f t="shared" ca="1" si="145"/>
        <v>403.92583666322798</v>
      </c>
      <c r="M359" s="306">
        <f t="shared" ca="1" si="161"/>
        <v>1.3311030936909978</v>
      </c>
      <c r="N359" s="304">
        <f t="shared" ca="1" si="162"/>
        <v>76.266589365301172</v>
      </c>
      <c r="P359" s="310">
        <f t="shared" ca="1" si="163"/>
        <v>10</v>
      </c>
      <c r="Q359" s="304">
        <f t="shared" ca="1" si="164"/>
        <v>25.125000000017643</v>
      </c>
      <c r="R359" s="306">
        <f t="shared" ca="1" si="165"/>
        <v>1.2609066883027941E-2</v>
      </c>
      <c r="S359" s="307">
        <f t="shared" ca="1" si="166"/>
        <v>8.2212241611890295</v>
      </c>
      <c r="T359" s="304">
        <f t="shared" ca="1" si="146"/>
        <v>80.650209021264388</v>
      </c>
      <c r="U359" s="311">
        <f t="shared" ca="1" si="147"/>
        <v>0</v>
      </c>
      <c r="V359" s="306">
        <f t="shared" ca="1" si="148"/>
        <v>1.177654748960395</v>
      </c>
      <c r="W359" s="304">
        <f t="shared" ca="1" si="149"/>
        <v>117.33992920112168</v>
      </c>
      <c r="Y359" s="314" t="str">
        <f t="shared" ca="1" si="167"/>
        <v/>
      </c>
      <c r="Z359" s="315" t="str">
        <f t="shared" ca="1" si="168"/>
        <v/>
      </c>
      <c r="AA359" s="316" t="str">
        <f t="shared" ca="1" si="169"/>
        <v/>
      </c>
      <c r="AC359" s="310" t="e">
        <f t="shared" ca="1" si="170"/>
        <v>#N/A</v>
      </c>
      <c r="AD359" s="323" t="e">
        <f t="shared" ca="1" si="171"/>
        <v>#N/A</v>
      </c>
      <c r="AE359" s="324">
        <f t="shared" ca="1" si="150"/>
        <v>394.1078181132001</v>
      </c>
      <c r="AG359" s="306">
        <f t="shared" ca="1" si="172"/>
        <v>-20.782766727121157</v>
      </c>
      <c r="AH359" s="304">
        <f t="shared" ca="1" si="173"/>
        <v>-11.252917872606185</v>
      </c>
    </row>
    <row r="360" spans="1:34" x14ac:dyDescent="0.2">
      <c r="A360" s="347">
        <f t="shared" ca="1" si="151"/>
        <v>0.01</v>
      </c>
      <c r="B360" s="304">
        <f t="shared" ca="1" si="152"/>
        <v>3.5599999999999681</v>
      </c>
      <c r="D360" s="306">
        <f t="shared" ca="1" si="153"/>
        <v>-2.8241582895946156</v>
      </c>
      <c r="E360" s="307">
        <f t="shared" ca="1" si="154"/>
        <v>-21.365873506514362</v>
      </c>
      <c r="F360" s="304">
        <f t="shared" ca="1" si="155"/>
        <v>21.551715030156146</v>
      </c>
      <c r="G360" s="306">
        <f t="shared" ca="1" si="156"/>
        <v>41.686928077789474</v>
      </c>
      <c r="H360" s="307">
        <f t="shared" ca="1" si="157"/>
        <v>170.47621572337442</v>
      </c>
      <c r="I360" s="304">
        <f t="shared" ca="1" si="158"/>
        <v>175.49911709158337</v>
      </c>
      <c r="J360" s="306">
        <f t="shared" ca="1" si="159"/>
        <v>88.933162834699303</v>
      </c>
      <c r="K360" s="307">
        <f t="shared" ca="1" si="160"/>
        <v>395.81364856410914</v>
      </c>
      <c r="L360" s="304">
        <f t="shared" ca="1" si="145"/>
        <v>405.6815892315243</v>
      </c>
      <c r="M360" s="306">
        <f t="shared" ca="1" si="161"/>
        <v>1.3309703899160288</v>
      </c>
      <c r="N360" s="304">
        <f t="shared" ca="1" si="162"/>
        <v>76.258985999069992</v>
      </c>
      <c r="P360" s="310">
        <f t="shared" ca="1" si="163"/>
        <v>10</v>
      </c>
      <c r="Q360" s="304">
        <f t="shared" ca="1" si="164"/>
        <v>19.541666666684407</v>
      </c>
      <c r="R360" s="306">
        <f t="shared" ca="1" si="165"/>
        <v>9.8070520201348592E-3</v>
      </c>
      <c r="S360" s="307">
        <f t="shared" ca="1" si="166"/>
        <v>8.2211260906688288</v>
      </c>
      <c r="T360" s="304">
        <f t="shared" ca="1" si="146"/>
        <v>80.649246949461215</v>
      </c>
      <c r="U360" s="311">
        <f t="shared" ca="1" si="147"/>
        <v>0</v>
      </c>
      <c r="V360" s="306">
        <f t="shared" ca="1" si="148"/>
        <v>1.1774537997997283</v>
      </c>
      <c r="W360" s="304">
        <f t="shared" ca="1" si="149"/>
        <v>117.03397667215404</v>
      </c>
      <c r="Y360" s="314" t="str">
        <f t="shared" ca="1" si="167"/>
        <v/>
      </c>
      <c r="Z360" s="315" t="str">
        <f t="shared" ca="1" si="168"/>
        <v/>
      </c>
      <c r="AA360" s="316" t="str">
        <f t="shared" ca="1" si="169"/>
        <v/>
      </c>
      <c r="AC360" s="310" t="e">
        <f t="shared" ca="1" si="170"/>
        <v>#N/A</v>
      </c>
      <c r="AD360" s="323" t="e">
        <f t="shared" ca="1" si="171"/>
        <v>#N/A</v>
      </c>
      <c r="AE360" s="324">
        <f t="shared" ca="1" si="150"/>
        <v>395.81364856410914</v>
      </c>
      <c r="AG360" s="306">
        <f t="shared" ca="1" si="172"/>
        <v>-21.425509595317429</v>
      </c>
      <c r="AH360" s="304">
        <f t="shared" ca="1" si="173"/>
        <v>-11.895969172087094</v>
      </c>
    </row>
    <row r="361" spans="1:34" x14ac:dyDescent="0.2">
      <c r="A361" s="347">
        <f t="shared" ca="1" si="151"/>
        <v>0.01</v>
      </c>
      <c r="B361" s="304">
        <f t="shared" ca="1" si="152"/>
        <v>3.5699999999999679</v>
      </c>
      <c r="D361" s="306">
        <f t="shared" ca="1" si="153"/>
        <v>-2.9781968675991166</v>
      </c>
      <c r="E361" s="307">
        <f t="shared" ca="1" si="154"/>
        <v>-21.989159153202525</v>
      </c>
      <c r="F361" s="304">
        <f t="shared" ca="1" si="155"/>
        <v>22.189925120356932</v>
      </c>
      <c r="G361" s="306">
        <f t="shared" ca="1" si="156"/>
        <v>41.657146109113484</v>
      </c>
      <c r="H361" s="307">
        <f t="shared" ca="1" si="157"/>
        <v>170.2563241318424</v>
      </c>
      <c r="I361" s="304">
        <f t="shared" ca="1" si="158"/>
        <v>175.27844627575581</v>
      </c>
      <c r="J361" s="306">
        <f t="shared" ca="1" si="159"/>
        <v>89.349883205633816</v>
      </c>
      <c r="K361" s="307">
        <f t="shared" ca="1" si="160"/>
        <v>397.51731126338524</v>
      </c>
      <c r="L361" s="304">
        <f t="shared" ca="1" si="145"/>
        <v>407.4351658643759</v>
      </c>
      <c r="M361" s="306">
        <f t="shared" ca="1" si="161"/>
        <v>1.3308374469233679</v>
      </c>
      <c r="N361" s="304">
        <f t="shared" ca="1" si="162"/>
        <v>76.251368926674687</v>
      </c>
      <c r="P361" s="310">
        <f t="shared" ca="1" si="163"/>
        <v>10</v>
      </c>
      <c r="Q361" s="304">
        <f t="shared" ca="1" si="164"/>
        <v>13.958333333351177</v>
      </c>
      <c r="R361" s="306">
        <f t="shared" ca="1" si="165"/>
        <v>7.0050371572417808E-3</v>
      </c>
      <c r="S361" s="307">
        <f t="shared" ca="1" si="166"/>
        <v>8.2210560402972561</v>
      </c>
      <c r="T361" s="304">
        <f t="shared" ca="1" si="146"/>
        <v>80.648559755316086</v>
      </c>
      <c r="U361" s="311">
        <f t="shared" ca="1" si="147"/>
        <v>0</v>
      </c>
      <c r="V361" s="306">
        <f t="shared" ca="1" si="148"/>
        <v>1.1772531395496106</v>
      </c>
      <c r="W361" s="304">
        <f t="shared" ca="1" si="149"/>
        <v>116.71995236450219</v>
      </c>
      <c r="Y361" s="314" t="str">
        <f t="shared" ca="1" si="167"/>
        <v/>
      </c>
      <c r="Z361" s="315" t="str">
        <f t="shared" ca="1" si="168"/>
        <v/>
      </c>
      <c r="AA361" s="316" t="str">
        <f t="shared" ca="1" si="169"/>
        <v/>
      </c>
      <c r="AC361" s="310" t="e">
        <f t="shared" ca="1" si="170"/>
        <v>#N/A</v>
      </c>
      <c r="AD361" s="323" t="e">
        <f t="shared" ca="1" si="171"/>
        <v>#N/A</v>
      </c>
      <c r="AE361" s="324">
        <f t="shared" ca="1" si="150"/>
        <v>397.51731126338524</v>
      </c>
      <c r="AG361" s="306">
        <f t="shared" ca="1" si="172"/>
        <v>-22.067236474911027</v>
      </c>
      <c r="AH361" s="304">
        <f t="shared" ca="1" si="173"/>
        <v>-12.53800519465573</v>
      </c>
    </row>
    <row r="362" spans="1:34" x14ac:dyDescent="0.2">
      <c r="A362" s="347">
        <f t="shared" ca="1" si="151"/>
        <v>0.01</v>
      </c>
      <c r="B362" s="304">
        <f t="shared" ca="1" si="152"/>
        <v>3.5799999999999677</v>
      </c>
      <c r="D362" s="306">
        <f t="shared" ca="1" si="153"/>
        <v>-3.1321625555357135</v>
      </c>
      <c r="E362" s="307">
        <f t="shared" ca="1" si="154"/>
        <v>-22.611416637906522</v>
      </c>
      <c r="F362" s="304">
        <f t="shared" ca="1" si="155"/>
        <v>22.827321451438316</v>
      </c>
      <c r="G362" s="306">
        <f t="shared" ca="1" si="156"/>
        <v>41.625824483558127</v>
      </c>
      <c r="H362" s="307">
        <f t="shared" ca="1" si="157"/>
        <v>170.03020996546334</v>
      </c>
      <c r="I362" s="304">
        <f t="shared" ca="1" si="158"/>
        <v>175.05136836036311</v>
      </c>
      <c r="J362" s="306">
        <f t="shared" ca="1" si="159"/>
        <v>89.766298058597172</v>
      </c>
      <c r="K362" s="307">
        <f t="shared" ca="1" si="160"/>
        <v>399.21874393387179</v>
      </c>
      <c r="L362" s="304">
        <f t="shared" ca="1" si="145"/>
        <v>409.18650243536041</v>
      </c>
      <c r="M362" s="306">
        <f t="shared" ca="1" si="161"/>
        <v>1.3307042591073868</v>
      </c>
      <c r="N362" s="304">
        <f t="shared" ca="1" si="162"/>
        <v>76.243737826936396</v>
      </c>
      <c r="P362" s="310">
        <f t="shared" ca="1" si="163"/>
        <v>10</v>
      </c>
      <c r="Q362" s="304">
        <f t="shared" ca="1" si="164"/>
        <v>8.3750000000179483</v>
      </c>
      <c r="R362" s="306">
        <f t="shared" ca="1" si="165"/>
        <v>4.2030222943487032E-3</v>
      </c>
      <c r="S362" s="307">
        <f t="shared" ca="1" si="166"/>
        <v>8.2210140100743132</v>
      </c>
      <c r="T362" s="304">
        <f t="shared" ca="1" si="146"/>
        <v>80.648147438829014</v>
      </c>
      <c r="U362" s="311">
        <f t="shared" ca="1" si="147"/>
        <v>0</v>
      </c>
      <c r="V362" s="306">
        <f t="shared" ca="1" si="148"/>
        <v>1.1770527754069584</v>
      </c>
      <c r="W362" s="304">
        <f t="shared" ca="1" si="149"/>
        <v>116.39790675886135</v>
      </c>
      <c r="Y362" s="314" t="str">
        <f t="shared" ca="1" si="167"/>
        <v/>
      </c>
      <c r="Z362" s="315" t="str">
        <f t="shared" ca="1" si="168"/>
        <v/>
      </c>
      <c r="AA362" s="316" t="str">
        <f t="shared" ca="1" si="169"/>
        <v/>
      </c>
      <c r="AC362" s="310" t="e">
        <f t="shared" ca="1" si="170"/>
        <v>#N/A</v>
      </c>
      <c r="AD362" s="323" t="e">
        <f t="shared" ca="1" si="171"/>
        <v>#N/A</v>
      </c>
      <c r="AE362" s="324">
        <f t="shared" ca="1" si="150"/>
        <v>399.21874393387179</v>
      </c>
      <c r="AG362" s="306">
        <f t="shared" ca="1" si="172"/>
        <v>-22.707946801029628</v>
      </c>
      <c r="AH362" s="304">
        <f t="shared" ca="1" si="173"/>
        <v>-13.179025389290739</v>
      </c>
    </row>
    <row r="363" spans="1:34" x14ac:dyDescent="0.2">
      <c r="A363" s="347">
        <f t="shared" ca="1" si="151"/>
        <v>0.01</v>
      </c>
      <c r="B363" s="304">
        <f t="shared" ca="1" si="152"/>
        <v>3.5899999999999674</v>
      </c>
      <c r="D363" s="306">
        <f t="shared" ca="1" si="153"/>
        <v>-3.286055371409021</v>
      </c>
      <c r="E363" s="307">
        <f t="shared" ca="1" si="154"/>
        <v>-23.232645477677153</v>
      </c>
      <c r="F363" s="304">
        <f t="shared" ca="1" si="155"/>
        <v>23.463886630211089</v>
      </c>
      <c r="G363" s="306">
        <f t="shared" ca="1" si="156"/>
        <v>41.592963929844039</v>
      </c>
      <c r="H363" s="307">
        <f t="shared" ca="1" si="157"/>
        <v>169.79788351068657</v>
      </c>
      <c r="I363" s="304">
        <f t="shared" ca="1" si="158"/>
        <v>174.81789351544651</v>
      </c>
      <c r="J363" s="306">
        <f t="shared" ca="1" si="159"/>
        <v>90.18239200066418</v>
      </c>
      <c r="K363" s="307">
        <f t="shared" ca="1" si="160"/>
        <v>400.91788440125254</v>
      </c>
      <c r="L363" s="304">
        <f t="shared" ca="1" si="145"/>
        <v>410.93553491969703</v>
      </c>
      <c r="M363" s="306">
        <f t="shared" ca="1" si="161"/>
        <v>1.3305708208184159</v>
      </c>
      <c r="N363" s="304">
        <f t="shared" ca="1" si="162"/>
        <v>76.236092376152925</v>
      </c>
      <c r="P363" s="310">
        <f t="shared" ca="1" si="163"/>
        <v>10</v>
      </c>
      <c r="Q363" s="304">
        <f t="shared" ca="1" si="164"/>
        <v>2.7916666666847192</v>
      </c>
      <c r="R363" s="306">
        <f t="shared" ca="1" si="165"/>
        <v>1.4010074314556248E-3</v>
      </c>
      <c r="S363" s="307">
        <f t="shared" ca="1" si="166"/>
        <v>8.2209999999999983</v>
      </c>
      <c r="T363" s="304">
        <f t="shared" ca="1" si="146"/>
        <v>80.648009999999985</v>
      </c>
      <c r="U363" s="311">
        <f t="shared" ca="1" si="147"/>
        <v>0</v>
      </c>
      <c r="V363" s="306">
        <f t="shared" ca="1" si="148"/>
        <v>1.1768527145519219</v>
      </c>
      <c r="W363" s="304">
        <f t="shared" ca="1" si="149"/>
        <v>116.06789115565896</v>
      </c>
      <c r="Y363" s="314" t="str">
        <f t="shared" ca="1" si="167"/>
        <v/>
      </c>
      <c r="Z363" s="315" t="str">
        <f t="shared" ca="1" si="168"/>
        <v/>
      </c>
      <c r="AA363" s="316" t="str">
        <f t="shared" ca="1" si="169"/>
        <v/>
      </c>
      <c r="AC363" s="310" t="e">
        <f t="shared" ca="1" si="170"/>
        <v>#N/A</v>
      </c>
      <c r="AD363" s="323" t="e">
        <f t="shared" ca="1" si="171"/>
        <v>#N/A</v>
      </c>
      <c r="AE363" s="324">
        <f t="shared" ca="1" si="150"/>
        <v>400.91788440125254</v>
      </c>
      <c r="AG363" s="306">
        <f t="shared" ca="1" si="172"/>
        <v>-23.347640130081793</v>
      </c>
      <c r="AH363" s="304">
        <f t="shared" ca="1" si="173"/>
        <v>-13.819029326380813</v>
      </c>
    </row>
    <row r="364" spans="1:34" x14ac:dyDescent="0.2">
      <c r="A364" s="347">
        <f t="shared" ca="1" si="151"/>
        <v>0.01</v>
      </c>
      <c r="B364" s="304">
        <f t="shared" ca="1" si="152"/>
        <v>3.5999999999999672</v>
      </c>
      <c r="D364" s="306">
        <f t="shared" ca="1" si="153"/>
        <v>-3.3590883922920867</v>
      </c>
      <c r="E364" s="307">
        <f t="shared" ca="1" si="154"/>
        <v>-23.523042919917003</v>
      </c>
      <c r="F364" s="304">
        <f t="shared" ca="1" si="155"/>
        <v>23.76167130147812</v>
      </c>
      <c r="G364" s="306">
        <f t="shared" ca="1" si="156"/>
        <v>41.55937304592112</v>
      </c>
      <c r="H364" s="307">
        <f t="shared" ca="1" si="157"/>
        <v>169.56265308148741</v>
      </c>
      <c r="I364" s="304">
        <f t="shared" ca="1" si="158"/>
        <v>174.58142744290669</v>
      </c>
      <c r="J364" s="306">
        <f t="shared" ca="1" si="159"/>
        <v>90.598153685543011</v>
      </c>
      <c r="K364" s="307">
        <f t="shared" ca="1" si="160"/>
        <v>402.61468708421341</v>
      </c>
      <c r="L364" s="304">
        <f t="shared" ca="1" si="145"/>
        <v>412.68221636890092</v>
      </c>
      <c r="M364" s="306">
        <f t="shared" ca="1" si="161"/>
        <v>1.3304371289616024</v>
      </c>
      <c r="N364" s="304">
        <f t="shared" ca="1" si="162"/>
        <v>76.228432397002237</v>
      </c>
      <c r="P364" s="310">
        <f t="shared" ca="1" si="163"/>
        <v>23</v>
      </c>
      <c r="Q364" s="304">
        <f t="shared" ca="1" si="164"/>
        <v>0</v>
      </c>
      <c r="R364" s="306">
        <f t="shared" ca="1" si="165"/>
        <v>0</v>
      </c>
      <c r="S364" s="307">
        <f t="shared" ca="1" si="166"/>
        <v>8.2209999999999983</v>
      </c>
      <c r="T364" s="304">
        <f t="shared" ca="1" si="146"/>
        <v>80.648009999999985</v>
      </c>
      <c r="U364" s="311">
        <f t="shared" ca="1" si="147"/>
        <v>0</v>
      </c>
      <c r="V364" s="306">
        <f t="shared" ca="1" si="148"/>
        <v>1.1766529622068118</v>
      </c>
      <c r="W364" s="304">
        <f t="shared" ca="1" si="149"/>
        <v>115.7344593969032</v>
      </c>
      <c r="Y364" s="314" t="str">
        <f t="shared" ca="1" si="167"/>
        <v>Fin de propulsion</v>
      </c>
      <c r="Z364" s="315" t="str">
        <f t="shared" ca="1" si="168"/>
        <v/>
      </c>
      <c r="AA364" s="316" t="str">
        <f t="shared" ca="1" si="169"/>
        <v/>
      </c>
      <c r="AC364" s="310" t="e">
        <f t="shared" ca="1" si="170"/>
        <v>#N/A</v>
      </c>
      <c r="AD364" s="323" t="e">
        <f t="shared" ca="1" si="171"/>
        <v>#N/A</v>
      </c>
      <c r="AE364" s="324">
        <f t="shared" ca="1" si="150"/>
        <v>402.61468708421341</v>
      </c>
      <c r="AG364" s="306">
        <f t="shared" ca="1" si="172"/>
        <v>-23.646763273151159</v>
      </c>
      <c r="AH364" s="304">
        <f t="shared" ca="1" si="173"/>
        <v>-14.118463831122611</v>
      </c>
    </row>
    <row r="365" spans="1:34" x14ac:dyDescent="0.2">
      <c r="A365" s="347">
        <f t="shared" ca="1" si="151"/>
        <v>0.01</v>
      </c>
      <c r="B365" s="304">
        <f t="shared" ca="1" si="152"/>
        <v>3.609999999999967</v>
      </c>
      <c r="D365" s="306">
        <f t="shared" ca="1" si="153"/>
        <v>-3.3512666625611667</v>
      </c>
      <c r="E365" s="307">
        <f t="shared" ca="1" si="154"/>
        <v>-23.483201129851611</v>
      </c>
      <c r="F365" s="304">
        <f t="shared" ca="1" si="155"/>
        <v>23.721123994209417</v>
      </c>
      <c r="G365" s="306">
        <f t="shared" ca="1" si="156"/>
        <v>41.525860379295509</v>
      </c>
      <c r="H365" s="307">
        <f t="shared" ca="1" si="157"/>
        <v>169.32782107018889</v>
      </c>
      <c r="I365" s="304">
        <f t="shared" ca="1" si="158"/>
        <v>174.34537008082162</v>
      </c>
      <c r="J365" s="306">
        <f t="shared" ca="1" si="159"/>
        <v>91.013579852669096</v>
      </c>
      <c r="K365" s="307">
        <f t="shared" ca="1" si="160"/>
        <v>404.30913945497178</v>
      </c>
      <c r="L365" s="304">
        <f t="shared" ca="1" si="145"/>
        <v>414.42653385662697</v>
      </c>
      <c r="M365" s="306">
        <f t="shared" ca="1" si="161"/>
        <v>1.330303183026925</v>
      </c>
      <c r="N365" s="304">
        <f t="shared" ca="1" si="162"/>
        <v>76.220757860262296</v>
      </c>
      <c r="P365" s="310">
        <f t="shared" ca="1" si="163"/>
        <v>23</v>
      </c>
      <c r="Q365" s="304">
        <f t="shared" ca="1" si="164"/>
        <v>0</v>
      </c>
      <c r="R365" s="306">
        <f t="shared" ca="1" si="165"/>
        <v>0</v>
      </c>
      <c r="S365" s="307">
        <f t="shared" ca="1" si="166"/>
        <v>8.2209999999999983</v>
      </c>
      <c r="T365" s="304">
        <f t="shared" ca="1" si="146"/>
        <v>80.648009999999985</v>
      </c>
      <c r="U365" s="311">
        <f t="shared" ca="1" si="147"/>
        <v>0</v>
      </c>
      <c r="V365" s="306">
        <f t="shared" ca="1" si="148"/>
        <v>1.1764535197004404</v>
      </c>
      <c r="W365" s="304">
        <f t="shared" ca="1" si="149"/>
        <v>115.40213019604047</v>
      </c>
      <c r="Y365" s="314" t="str">
        <f t="shared" ca="1" si="167"/>
        <v/>
      </c>
      <c r="Z365" s="315" t="str">
        <f t="shared" ca="1" si="168"/>
        <v/>
      </c>
      <c r="AA365" s="316" t="str">
        <f t="shared" ca="1" si="169"/>
        <v/>
      </c>
      <c r="AC365" s="310" t="e">
        <f t="shared" ca="1" si="170"/>
        <v>#N/A</v>
      </c>
      <c r="AD365" s="323" t="e">
        <f t="shared" ca="1" si="171"/>
        <v>#N/A</v>
      </c>
      <c r="AE365" s="324">
        <f t="shared" ca="1" si="150"/>
        <v>404.30913945497178</v>
      </c>
      <c r="AG365" s="306">
        <f t="shared" ca="1" si="172"/>
        <v>-23.605892609494788</v>
      </c>
      <c r="AH365" s="304">
        <f t="shared" ca="1" si="173"/>
        <v>-14.077905290950399</v>
      </c>
    </row>
    <row r="366" spans="1:34" x14ac:dyDescent="0.2">
      <c r="A366" s="347">
        <f t="shared" ca="1" si="151"/>
        <v>0.01</v>
      </c>
      <c r="B366" s="304">
        <f t="shared" ca="1" si="152"/>
        <v>3.6199999999999668</v>
      </c>
      <c r="D366" s="306">
        <f t="shared" ca="1" si="153"/>
        <v>-3.3434697476131716</v>
      </c>
      <c r="E366" s="307">
        <f t="shared" ca="1" si="154"/>
        <v>-23.443491082576269</v>
      </c>
      <c r="F366" s="304">
        <f t="shared" ca="1" si="155"/>
        <v>23.680710802086107</v>
      </c>
      <c r="G366" s="306">
        <f t="shared" ca="1" si="156"/>
        <v>41.492425681819377</v>
      </c>
      <c r="H366" s="307">
        <f t="shared" ca="1" si="157"/>
        <v>169.09338615936312</v>
      </c>
      <c r="I366" s="304">
        <f t="shared" ca="1" si="158"/>
        <v>174.10972009569366</v>
      </c>
      <c r="J366" s="306">
        <f t="shared" ca="1" si="159"/>
        <v>91.428671282974676</v>
      </c>
      <c r="K366" s="307">
        <f t="shared" ca="1" si="160"/>
        <v>406.00124549111956</v>
      </c>
      <c r="L366" s="304">
        <f t="shared" ca="1" si="145"/>
        <v>416.16849144656612</v>
      </c>
      <c r="M366" s="306">
        <f t="shared" ca="1" si="161"/>
        <v>1.3301689825027858</v>
      </c>
      <c r="N366" s="304">
        <f t="shared" ca="1" si="162"/>
        <v>76.21306873662067</v>
      </c>
      <c r="P366" s="310">
        <f t="shared" ca="1" si="163"/>
        <v>23</v>
      </c>
      <c r="Q366" s="304">
        <f t="shared" ca="1" si="164"/>
        <v>0</v>
      </c>
      <c r="R366" s="306">
        <f t="shared" ca="1" si="165"/>
        <v>0</v>
      </c>
      <c r="S366" s="307">
        <f t="shared" ca="1" si="166"/>
        <v>8.2209999999999983</v>
      </c>
      <c r="T366" s="304">
        <f t="shared" ca="1" si="146"/>
        <v>80.648009999999985</v>
      </c>
      <c r="U366" s="311">
        <f t="shared" ca="1" si="147"/>
        <v>0</v>
      </c>
      <c r="V366" s="306">
        <f t="shared" ca="1" si="148"/>
        <v>1.1762543864186508</v>
      </c>
      <c r="W366" s="304">
        <f t="shared" ca="1" si="149"/>
        <v>115.07089879478278</v>
      </c>
      <c r="Y366" s="314" t="str">
        <f t="shared" ca="1" si="167"/>
        <v/>
      </c>
      <c r="Z366" s="315" t="str">
        <f t="shared" ca="1" si="168"/>
        <v/>
      </c>
      <c r="AA366" s="316" t="str">
        <f t="shared" ca="1" si="169"/>
        <v/>
      </c>
      <c r="AC366" s="310" t="e">
        <f t="shared" ca="1" si="170"/>
        <v>#N/A</v>
      </c>
      <c r="AD366" s="323" t="e">
        <f t="shared" ca="1" si="171"/>
        <v>#N/A</v>
      </c>
      <c r="AE366" s="324">
        <f t="shared" ca="1" si="150"/>
        <v>406.00124549111956</v>
      </c>
      <c r="AG366" s="306">
        <f t="shared" ca="1" si="172"/>
        <v>-23.565155296686413</v>
      </c>
      <c r="AH366" s="304">
        <f t="shared" ca="1" si="173"/>
        <v>-14.037480865593054</v>
      </c>
    </row>
    <row r="367" spans="1:34" x14ac:dyDescent="0.2">
      <c r="A367" s="347">
        <f t="shared" ca="1" si="151"/>
        <v>0.01</v>
      </c>
      <c r="B367" s="304">
        <f t="shared" ca="1" si="152"/>
        <v>3.6299999999999666</v>
      </c>
      <c r="D367" s="306">
        <f t="shared" ca="1" si="153"/>
        <v>-3.3356975390277714</v>
      </c>
      <c r="E367" s="307">
        <f t="shared" ca="1" si="154"/>
        <v>-23.403912209495285</v>
      </c>
      <c r="F367" s="304">
        <f t="shared" ca="1" si="155"/>
        <v>23.640431146272235</v>
      </c>
      <c r="G367" s="306">
        <f t="shared" ca="1" si="156"/>
        <v>41.4590687064291</v>
      </c>
      <c r="H367" s="307">
        <f t="shared" ca="1" si="157"/>
        <v>168.85934703726818</v>
      </c>
      <c r="I367" s="304">
        <f t="shared" ca="1" si="158"/>
        <v>173.87447615983484</v>
      </c>
      <c r="J367" s="306">
        <f t="shared" ca="1" si="159"/>
        <v>91.843428754915919</v>
      </c>
      <c r="K367" s="307">
        <f t="shared" ca="1" si="160"/>
        <v>407.69100915710271</v>
      </c>
      <c r="L367" s="304">
        <f t="shared" ca="1" si="145"/>
        <v>417.90809318915575</v>
      </c>
      <c r="M367" s="306">
        <f t="shared" ca="1" si="161"/>
        <v>1.3300345268760039</v>
      </c>
      <c r="N367" s="304">
        <f t="shared" ca="1" si="162"/>
        <v>76.205364996674277</v>
      </c>
      <c r="P367" s="310">
        <f t="shared" ca="1" si="163"/>
        <v>23</v>
      </c>
      <c r="Q367" s="304">
        <f t="shared" ca="1" si="164"/>
        <v>0</v>
      </c>
      <c r="R367" s="306">
        <f t="shared" ca="1" si="165"/>
        <v>0</v>
      </c>
      <c r="S367" s="307">
        <f t="shared" ca="1" si="166"/>
        <v>8.2209999999999983</v>
      </c>
      <c r="T367" s="304">
        <f t="shared" ca="1" si="146"/>
        <v>80.648009999999985</v>
      </c>
      <c r="U367" s="311">
        <f t="shared" ca="1" si="147"/>
        <v>0</v>
      </c>
      <c r="V367" s="306">
        <f t="shared" ca="1" si="148"/>
        <v>1.1760555617494053</v>
      </c>
      <c r="W367" s="304">
        <f t="shared" ca="1" si="149"/>
        <v>114.74076046089735</v>
      </c>
      <c r="Y367" s="314" t="str">
        <f t="shared" ca="1" si="167"/>
        <v/>
      </c>
      <c r="Z367" s="315" t="str">
        <f t="shared" ca="1" si="168"/>
        <v/>
      </c>
      <c r="AA367" s="316" t="str">
        <f t="shared" ca="1" si="169"/>
        <v/>
      </c>
      <c r="AC367" s="310" t="e">
        <f t="shared" ca="1" si="170"/>
        <v>#N/A</v>
      </c>
      <c r="AD367" s="323" t="e">
        <f t="shared" ca="1" si="171"/>
        <v>#N/A</v>
      </c>
      <c r="AE367" s="324">
        <f t="shared" ca="1" si="150"/>
        <v>407.69100915710271</v>
      </c>
      <c r="AG367" s="306">
        <f t="shared" ca="1" si="172"/>
        <v>-23.524550753766107</v>
      </c>
      <c r="AH367" s="304">
        <f t="shared" ca="1" si="173"/>
        <v>-13.997189976253837</v>
      </c>
    </row>
    <row r="368" spans="1:34" x14ac:dyDescent="0.2">
      <c r="A368" s="347">
        <f t="shared" ca="1" si="151"/>
        <v>0.01</v>
      </c>
      <c r="B368" s="304">
        <f t="shared" ca="1" si="152"/>
        <v>3.6399999999999664</v>
      </c>
      <c r="D368" s="306">
        <f t="shared" ca="1" si="153"/>
        <v>-3.3279499289771741</v>
      </c>
      <c r="E368" s="307">
        <f t="shared" ca="1" si="154"/>
        <v>-23.364463945126332</v>
      </c>
      <c r="F368" s="304">
        <f t="shared" ca="1" si="155"/>
        <v>23.600284451101167</v>
      </c>
      <c r="G368" s="306">
        <f t="shared" ca="1" si="156"/>
        <v>41.425789207139331</v>
      </c>
      <c r="H368" s="307">
        <f t="shared" ca="1" si="157"/>
        <v>168.62570239781692</v>
      </c>
      <c r="I368" s="304">
        <f t="shared" ca="1" si="158"/>
        <v>173.63963695133512</v>
      </c>
      <c r="J368" s="306">
        <f t="shared" ca="1" si="159"/>
        <v>92.257853044483767</v>
      </c>
      <c r="K368" s="307">
        <f t="shared" ca="1" si="160"/>
        <v>409.37843440427815</v>
      </c>
      <c r="L368" s="304">
        <f t="shared" ca="1" si="145"/>
        <v>419.64534312163579</v>
      </c>
      <c r="M368" s="306">
        <f t="shared" ca="1" si="161"/>
        <v>1.3298998156318103</v>
      </c>
      <c r="N368" s="304">
        <f t="shared" ca="1" si="162"/>
        <v>76.197646610929027</v>
      </c>
      <c r="P368" s="310">
        <f t="shared" ca="1" si="163"/>
        <v>23</v>
      </c>
      <c r="Q368" s="304">
        <f t="shared" ca="1" si="164"/>
        <v>0</v>
      </c>
      <c r="R368" s="306">
        <f t="shared" ca="1" si="165"/>
        <v>0</v>
      </c>
      <c r="S368" s="307">
        <f t="shared" ca="1" si="166"/>
        <v>8.2209999999999983</v>
      </c>
      <c r="T368" s="304">
        <f t="shared" ca="1" si="146"/>
        <v>80.648009999999985</v>
      </c>
      <c r="U368" s="311">
        <f t="shared" ca="1" si="147"/>
        <v>0</v>
      </c>
      <c r="V368" s="306">
        <f t="shared" ca="1" si="148"/>
        <v>1.1758570450827766</v>
      </c>
      <c r="W368" s="304">
        <f t="shared" ca="1" si="149"/>
        <v>114.41171048803507</v>
      </c>
      <c r="Y368" s="314" t="str">
        <f t="shared" ca="1" si="167"/>
        <v/>
      </c>
      <c r="Z368" s="315" t="str">
        <f t="shared" ca="1" si="168"/>
        <v/>
      </c>
      <c r="AA368" s="316" t="str">
        <f t="shared" ca="1" si="169"/>
        <v/>
      </c>
      <c r="AC368" s="310" t="e">
        <f t="shared" ca="1" si="170"/>
        <v>#N/A</v>
      </c>
      <c r="AD368" s="323" t="e">
        <f t="shared" ca="1" si="171"/>
        <v>#N/A</v>
      </c>
      <c r="AE368" s="324">
        <f t="shared" ca="1" si="150"/>
        <v>409.37843440427815</v>
      </c>
      <c r="AG368" s="306">
        <f t="shared" ca="1" si="172"/>
        <v>-23.484078402935193</v>
      </c>
      <c r="AH368" s="304">
        <f t="shared" ca="1" si="173"/>
        <v>-13.957032047305361</v>
      </c>
    </row>
    <row r="369" spans="1:34" x14ac:dyDescent="0.2">
      <c r="A369" s="347">
        <f t="shared" ca="1" si="151"/>
        <v>0.01</v>
      </c>
      <c r="B369" s="304">
        <f t="shared" ca="1" si="152"/>
        <v>3.6499999999999662</v>
      </c>
      <c r="D369" s="306">
        <f t="shared" ca="1" si="153"/>
        <v>-3.320226810222211</v>
      </c>
      <c r="E369" s="307">
        <f t="shared" ca="1" si="154"/>
        <v>-23.325145727079946</v>
      </c>
      <c r="F369" s="304">
        <f t="shared" ca="1" si="155"/>
        <v>23.560270144054677</v>
      </c>
      <c r="G369" s="306">
        <f t="shared" ca="1" si="156"/>
        <v>41.392586939037109</v>
      </c>
      <c r="H369" s="307">
        <f t="shared" ca="1" si="157"/>
        <v>168.39245094054613</v>
      </c>
      <c r="I369" s="304">
        <f t="shared" ca="1" si="158"/>
        <v>173.40520115403106</v>
      </c>
      <c r="J369" s="306">
        <f t="shared" ca="1" si="159"/>
        <v>92.671944925214646</v>
      </c>
      <c r="K369" s="307">
        <f t="shared" ca="1" si="160"/>
        <v>411.06352517096997</v>
      </c>
      <c r="L369" s="304">
        <f t="shared" ca="1" si="145"/>
        <v>421.38024526810301</v>
      </c>
      <c r="M369" s="306">
        <f t="shared" ca="1" si="161"/>
        <v>1.3297648482538422</v>
      </c>
      <c r="N369" s="304">
        <f t="shared" ca="1" si="162"/>
        <v>76.189913549799513</v>
      </c>
      <c r="P369" s="310">
        <f t="shared" ca="1" si="163"/>
        <v>23</v>
      </c>
      <c r="Q369" s="304">
        <f t="shared" ca="1" si="164"/>
        <v>0</v>
      </c>
      <c r="R369" s="306">
        <f t="shared" ca="1" si="165"/>
        <v>0</v>
      </c>
      <c r="S369" s="307">
        <f t="shared" ca="1" si="166"/>
        <v>8.2209999999999983</v>
      </c>
      <c r="T369" s="304">
        <f t="shared" ca="1" si="146"/>
        <v>80.648009999999985</v>
      </c>
      <c r="U369" s="311">
        <f t="shared" ca="1" si="147"/>
        <v>0</v>
      </c>
      <c r="V369" s="306">
        <f t="shared" ca="1" si="148"/>
        <v>1.1756588358109361</v>
      </c>
      <c r="W369" s="304">
        <f t="shared" ca="1" si="149"/>
        <v>114.08374419556027</v>
      </c>
      <c r="Y369" s="314" t="str">
        <f t="shared" ca="1" si="167"/>
        <v/>
      </c>
      <c r="Z369" s="315" t="str">
        <f t="shared" ca="1" si="168"/>
        <v/>
      </c>
      <c r="AA369" s="316" t="str">
        <f t="shared" ca="1" si="169"/>
        <v/>
      </c>
      <c r="AC369" s="310" t="e">
        <f t="shared" ca="1" si="170"/>
        <v>#N/A</v>
      </c>
      <c r="AD369" s="323" t="e">
        <f t="shared" ca="1" si="171"/>
        <v>#N/A</v>
      </c>
      <c r="AE369" s="324">
        <f t="shared" ca="1" si="150"/>
        <v>411.06352517096997</v>
      </c>
      <c r="AG369" s="306">
        <f t="shared" ca="1" si="172"/>
        <v>-23.44373766953532</v>
      </c>
      <c r="AH369" s="304">
        <f t="shared" ca="1" si="173"/>
        <v>-13.917006506268713</v>
      </c>
    </row>
    <row r="370" spans="1:34" x14ac:dyDescent="0.2">
      <c r="A370" s="347">
        <f t="shared" ca="1" si="151"/>
        <v>0.01</v>
      </c>
      <c r="B370" s="304">
        <f t="shared" ca="1" si="152"/>
        <v>3.6599999999999659</v>
      </c>
      <c r="D370" s="306">
        <f t="shared" ca="1" si="153"/>
        <v>-3.3125280761084723</v>
      </c>
      <c r="E370" s="307">
        <f t="shared" ca="1" si="154"/>
        <v>-23.285956996039189</v>
      </c>
      <c r="F370" s="304">
        <f t="shared" ca="1" si="155"/>
        <v>23.520387655742269</v>
      </c>
      <c r="G370" s="306">
        <f t="shared" ca="1" si="156"/>
        <v>41.359461658276025</v>
      </c>
      <c r="H370" s="307">
        <f t="shared" ca="1" si="157"/>
        <v>168.15959137058573</v>
      </c>
      <c r="I370" s="304">
        <f t="shared" ca="1" si="158"/>
        <v>173.17116745747478</v>
      </c>
      <c r="J370" s="306">
        <f t="shared" ca="1" si="159"/>
        <v>93.085705168201216</v>
      </c>
      <c r="K370" s="307">
        <f t="shared" ca="1" si="160"/>
        <v>412.74628538252563</v>
      </c>
      <c r="L370" s="304">
        <f t="shared" ca="1" si="145"/>
        <v>423.11280363956672</v>
      </c>
      <c r="M370" s="306">
        <f t="shared" ca="1" si="161"/>
        <v>1.3296296242241383</v>
      </c>
      <c r="N370" s="304">
        <f t="shared" ca="1" si="162"/>
        <v>76.182165783608738</v>
      </c>
      <c r="P370" s="310">
        <f t="shared" ca="1" si="163"/>
        <v>23</v>
      </c>
      <c r="Q370" s="304">
        <f t="shared" ca="1" si="164"/>
        <v>0</v>
      </c>
      <c r="R370" s="306">
        <f t="shared" ca="1" si="165"/>
        <v>0</v>
      </c>
      <c r="S370" s="307">
        <f t="shared" ca="1" si="166"/>
        <v>8.2209999999999983</v>
      </c>
      <c r="T370" s="304">
        <f t="shared" ca="1" si="146"/>
        <v>80.648009999999985</v>
      </c>
      <c r="U370" s="311">
        <f t="shared" ca="1" si="147"/>
        <v>0</v>
      </c>
      <c r="V370" s="306">
        <f t="shared" ca="1" si="148"/>
        <v>1.1754609333281467</v>
      </c>
      <c r="W370" s="304">
        <f t="shared" ca="1" si="149"/>
        <v>113.75685692838229</v>
      </c>
      <c r="Y370" s="314" t="str">
        <f t="shared" ca="1" si="167"/>
        <v/>
      </c>
      <c r="Z370" s="315" t="str">
        <f t="shared" ca="1" si="168"/>
        <v/>
      </c>
      <c r="AA370" s="316" t="str">
        <f t="shared" ca="1" si="169"/>
        <v/>
      </c>
      <c r="AC370" s="310" t="e">
        <f t="shared" ca="1" si="170"/>
        <v>#N/A</v>
      </c>
      <c r="AD370" s="323" t="e">
        <f t="shared" ca="1" si="171"/>
        <v>#N/A</v>
      </c>
      <c r="AE370" s="324">
        <f t="shared" ca="1" si="150"/>
        <v>412.74628538252563</v>
      </c>
      <c r="AG370" s="306">
        <f t="shared" ca="1" si="172"/>
        <v>-23.403527982027754</v>
      </c>
      <c r="AH370" s="304">
        <f t="shared" ca="1" si="173"/>
        <v>-13.877112783792763</v>
      </c>
    </row>
    <row r="371" spans="1:34" x14ac:dyDescent="0.2">
      <c r="A371" s="347">
        <f t="shared" ca="1" si="151"/>
        <v>0.01</v>
      </c>
      <c r="B371" s="304">
        <f t="shared" ca="1" si="152"/>
        <v>3.6699999999999657</v>
      </c>
      <c r="D371" s="306">
        <f t="shared" ca="1" si="153"/>
        <v>-3.3048536205624686</v>
      </c>
      <c r="E371" s="307">
        <f t="shared" ca="1" si="154"/>
        <v>-23.246897195739525</v>
      </c>
      <c r="F371" s="304">
        <f t="shared" ca="1" si="155"/>
        <v>23.480636419880682</v>
      </c>
      <c r="G371" s="306">
        <f t="shared" ca="1" si="156"/>
        <v>41.326413122070399</v>
      </c>
      <c r="H371" s="307">
        <f t="shared" ca="1" si="157"/>
        <v>167.92712239862834</v>
      </c>
      <c r="I371" s="304">
        <f t="shared" ca="1" si="158"/>
        <v>172.93753455690276</v>
      </c>
      <c r="J371" s="306">
        <f t="shared" ca="1" si="159"/>
        <v>93.499134542102951</v>
      </c>
      <c r="K371" s="307">
        <f t="shared" ca="1" si="160"/>
        <v>414.4267189513717</v>
      </c>
      <c r="L371" s="304">
        <f t="shared" ca="1" si="145"/>
        <v>424.84302223400294</v>
      </c>
      <c r="M371" s="306">
        <f t="shared" ca="1" si="161"/>
        <v>1.3294941430231322</v>
      </c>
      <c r="N371" s="304">
        <f t="shared" ca="1" si="162"/>
        <v>76.174403282587718</v>
      </c>
      <c r="P371" s="310">
        <f t="shared" ca="1" si="163"/>
        <v>23</v>
      </c>
      <c r="Q371" s="304">
        <f t="shared" ca="1" si="164"/>
        <v>0</v>
      </c>
      <c r="R371" s="306">
        <f t="shared" ca="1" si="165"/>
        <v>0</v>
      </c>
      <c r="S371" s="307">
        <f t="shared" ca="1" si="166"/>
        <v>8.2209999999999983</v>
      </c>
      <c r="T371" s="304">
        <f t="shared" ca="1" si="146"/>
        <v>80.648009999999985</v>
      </c>
      <c r="U371" s="311">
        <f t="shared" ca="1" si="147"/>
        <v>0</v>
      </c>
      <c r="V371" s="306">
        <f t="shared" ca="1" si="148"/>
        <v>1.1752633370307541</v>
      </c>
      <c r="W371" s="304">
        <f t="shared" ca="1" si="149"/>
        <v>113.43104405678773</v>
      </c>
      <c r="Y371" s="314" t="str">
        <f t="shared" ca="1" si="167"/>
        <v/>
      </c>
      <c r="Z371" s="315" t="str">
        <f t="shared" ca="1" si="168"/>
        <v/>
      </c>
      <c r="AA371" s="316" t="str">
        <f t="shared" ca="1" si="169"/>
        <v/>
      </c>
      <c r="AC371" s="310" t="e">
        <f t="shared" ca="1" si="170"/>
        <v>#N/A</v>
      </c>
      <c r="AD371" s="323" t="e">
        <f t="shared" ca="1" si="171"/>
        <v>#N/A</v>
      </c>
      <c r="AE371" s="324">
        <f t="shared" ca="1" si="150"/>
        <v>414.4267189513717</v>
      </c>
      <c r="AG371" s="306">
        <f t="shared" ca="1" si="172"/>
        <v>-23.363448771972838</v>
      </c>
      <c r="AH371" s="304">
        <f t="shared" ca="1" si="173"/>
        <v>-13.83735031363366</v>
      </c>
    </row>
    <row r="372" spans="1:34" x14ac:dyDescent="0.2">
      <c r="A372" s="347">
        <f t="shared" ca="1" si="151"/>
        <v>0.01</v>
      </c>
      <c r="B372" s="304">
        <f t="shared" ca="1" si="152"/>
        <v>3.6799999999999655</v>
      </c>
      <c r="D372" s="306">
        <f t="shared" ca="1" si="153"/>
        <v>-3.2972033380878223</v>
      </c>
      <c r="E372" s="307">
        <f t="shared" ca="1" si="154"/>
        <v>-23.207965772948761</v>
      </c>
      <c r="F372" s="304">
        <f t="shared" ca="1" si="155"/>
        <v>23.441015873273468</v>
      </c>
      <c r="G372" s="306">
        <f t="shared" ca="1" si="156"/>
        <v>41.293441088689519</v>
      </c>
      <c r="H372" s="307">
        <f t="shared" ca="1" si="157"/>
        <v>167.69504274089886</v>
      </c>
      <c r="I372" s="304">
        <f t="shared" ca="1" si="158"/>
        <v>172.70430115320511</v>
      </c>
      <c r="J372" s="306">
        <f t="shared" ca="1" si="159"/>
        <v>93.912233813156746</v>
      </c>
      <c r="K372" s="307">
        <f t="shared" ca="1" si="160"/>
        <v>416.10482977706931</v>
      </c>
      <c r="L372" s="304">
        <f t="shared" ca="1" si="145"/>
        <v>426.57090503640876</v>
      </c>
      <c r="M372" s="306">
        <f t="shared" ca="1" si="161"/>
        <v>1.3293584041296469</v>
      </c>
      <c r="N372" s="304">
        <f t="shared" ca="1" si="162"/>
        <v>76.166626016875227</v>
      </c>
      <c r="P372" s="310">
        <f t="shared" ca="1" si="163"/>
        <v>23</v>
      </c>
      <c r="Q372" s="304">
        <f t="shared" ca="1" si="164"/>
        <v>0</v>
      </c>
      <c r="R372" s="306">
        <f t="shared" ca="1" si="165"/>
        <v>0</v>
      </c>
      <c r="S372" s="307">
        <f t="shared" ca="1" si="166"/>
        <v>8.2209999999999983</v>
      </c>
      <c r="T372" s="304">
        <f t="shared" ca="1" si="146"/>
        <v>80.648009999999985</v>
      </c>
      <c r="U372" s="311">
        <f t="shared" ca="1" si="147"/>
        <v>0</v>
      </c>
      <c r="V372" s="306">
        <f t="shared" ca="1" si="148"/>
        <v>1.1750660463171736</v>
      </c>
      <c r="W372" s="304">
        <f t="shared" ca="1" si="149"/>
        <v>113.10630097627407</v>
      </c>
      <c r="Y372" s="314" t="str">
        <f t="shared" ca="1" si="167"/>
        <v/>
      </c>
      <c r="Z372" s="315" t="str">
        <f t="shared" ca="1" si="168"/>
        <v/>
      </c>
      <c r="AA372" s="316" t="str">
        <f t="shared" ca="1" si="169"/>
        <v/>
      </c>
      <c r="AC372" s="310" t="e">
        <f t="shared" ca="1" si="170"/>
        <v>#N/A</v>
      </c>
      <c r="AD372" s="323" t="e">
        <f t="shared" ca="1" si="171"/>
        <v>#N/A</v>
      </c>
      <c r="AE372" s="324">
        <f t="shared" ca="1" si="150"/>
        <v>416.10482977706931</v>
      </c>
      <c r="AG372" s="306">
        <f t="shared" ca="1" si="172"/>
        <v>-23.323499474009555</v>
      </c>
      <c r="AH372" s="304">
        <f t="shared" ca="1" si="173"/>
        <v>-13.797718532634443</v>
      </c>
    </row>
    <row r="373" spans="1:34" x14ac:dyDescent="0.2">
      <c r="A373" s="347">
        <f t="shared" ca="1" si="151"/>
        <v>0.01</v>
      </c>
      <c r="B373" s="304">
        <f t="shared" ca="1" si="152"/>
        <v>3.6899999999999653</v>
      </c>
      <c r="D373" s="306">
        <f t="shared" ca="1" si="153"/>
        <v>-3.2895771237614815</v>
      </c>
      <c r="E373" s="307">
        <f t="shared" ca="1" si="154"/>
        <v>-23.169162177447184</v>
      </c>
      <c r="F373" s="304">
        <f t="shared" ca="1" si="155"/>
        <v>23.401525455790786</v>
      </c>
      <c r="G373" s="306">
        <f t="shared" ca="1" si="156"/>
        <v>41.260545317451907</v>
      </c>
      <c r="H373" s="307">
        <f t="shared" ca="1" si="157"/>
        <v>167.46335111912438</v>
      </c>
      <c r="I373" s="304">
        <f t="shared" ca="1" si="158"/>
        <v>172.47146595289507</v>
      </c>
      <c r="J373" s="306">
        <f t="shared" ca="1" si="159"/>
        <v>94.325003745187459</v>
      </c>
      <c r="K373" s="307">
        <f t="shared" ca="1" si="160"/>
        <v>417.78062174636943</v>
      </c>
      <c r="L373" s="304">
        <f t="shared" ca="1" si="145"/>
        <v>428.29645601885693</v>
      </c>
      <c r="M373" s="306">
        <f t="shared" ca="1" si="161"/>
        <v>1.3292224070208902</v>
      </c>
      <c r="N373" s="304">
        <f t="shared" ca="1" si="162"/>
        <v>76.158833956517498</v>
      </c>
      <c r="P373" s="310">
        <f t="shared" ca="1" si="163"/>
        <v>23</v>
      </c>
      <c r="Q373" s="304">
        <f t="shared" ca="1" si="164"/>
        <v>0</v>
      </c>
      <c r="R373" s="306">
        <f t="shared" ca="1" si="165"/>
        <v>0</v>
      </c>
      <c r="S373" s="307">
        <f t="shared" ca="1" si="166"/>
        <v>8.2209999999999983</v>
      </c>
      <c r="T373" s="304">
        <f t="shared" ca="1" si="146"/>
        <v>80.648009999999985</v>
      </c>
      <c r="U373" s="311">
        <f t="shared" ca="1" si="147"/>
        <v>0</v>
      </c>
      <c r="V373" s="306">
        <f t="shared" ca="1" si="148"/>
        <v>1.174869060587886</v>
      </c>
      <c r="W373" s="304">
        <f t="shared" ca="1" si="149"/>
        <v>112.78262310738512</v>
      </c>
      <c r="Y373" s="314" t="str">
        <f t="shared" ca="1" si="167"/>
        <v/>
      </c>
      <c r="Z373" s="315" t="str">
        <f t="shared" ca="1" si="168"/>
        <v/>
      </c>
      <c r="AA373" s="316" t="str">
        <f t="shared" ca="1" si="169"/>
        <v/>
      </c>
      <c r="AC373" s="310" t="e">
        <f t="shared" ca="1" si="170"/>
        <v>#N/A</v>
      </c>
      <c r="AD373" s="323" t="e">
        <f t="shared" ca="1" si="171"/>
        <v>#N/A</v>
      </c>
      <c r="AE373" s="324">
        <f t="shared" ca="1" si="150"/>
        <v>417.78062174636943</v>
      </c>
      <c r="AG373" s="306">
        <f t="shared" ca="1" si="172"/>
        <v>-23.283679525835257</v>
      </c>
      <c r="AH373" s="304">
        <f t="shared" ca="1" si="173"/>
        <v>-13.758216880704792</v>
      </c>
    </row>
    <row r="374" spans="1:34" x14ac:dyDescent="0.2">
      <c r="A374" s="347">
        <f t="shared" ca="1" si="151"/>
        <v>0.01</v>
      </c>
      <c r="B374" s="304">
        <f t="shared" ca="1" si="152"/>
        <v>3.6999999999999651</v>
      </c>
      <c r="D374" s="306">
        <f t="shared" ca="1" si="153"/>
        <v>-3.2819748732299705</v>
      </c>
      <c r="E374" s="307">
        <f t="shared" ca="1" si="154"/>
        <v>-23.130485862007895</v>
      </c>
      <c r="F374" s="304">
        <f t="shared" ca="1" si="155"/>
        <v>23.362164610349357</v>
      </c>
      <c r="G374" s="306">
        <f t="shared" ca="1" si="156"/>
        <v>41.227725568719606</v>
      </c>
      <c r="H374" s="307">
        <f t="shared" ca="1" si="157"/>
        <v>167.23204626050429</v>
      </c>
      <c r="I374" s="304">
        <f t="shared" ca="1" si="158"/>
        <v>172.23902766807848</v>
      </c>
      <c r="J374" s="306">
        <f t="shared" ca="1" si="159"/>
        <v>94.737445099618313</v>
      </c>
      <c r="K374" s="307">
        <f t="shared" ca="1" si="160"/>
        <v>419.45409873326759</v>
      </c>
      <c r="L374" s="304">
        <f t="shared" ca="1" si="145"/>
        <v>430.01967914054933</v>
      </c>
      <c r="M374" s="306">
        <f t="shared" ca="1" si="161"/>
        <v>1.3290861511724481</v>
      </c>
      <c r="N374" s="304">
        <f t="shared" ca="1" si="162"/>
        <v>76.15102707146778</v>
      </c>
      <c r="P374" s="310">
        <f t="shared" ca="1" si="163"/>
        <v>23</v>
      </c>
      <c r="Q374" s="304">
        <f t="shared" ca="1" si="164"/>
        <v>0</v>
      </c>
      <c r="R374" s="306">
        <f t="shared" ca="1" si="165"/>
        <v>0</v>
      </c>
      <c r="S374" s="307">
        <f t="shared" ca="1" si="166"/>
        <v>8.2209999999999983</v>
      </c>
      <c r="T374" s="304">
        <f t="shared" ca="1" si="146"/>
        <v>80.648009999999985</v>
      </c>
      <c r="U374" s="311">
        <f t="shared" ca="1" si="147"/>
        <v>0</v>
      </c>
      <c r="V374" s="306">
        <f t="shared" ca="1" si="148"/>
        <v>1.1746723792454246</v>
      </c>
      <c r="W374" s="304">
        <f t="shared" ca="1" si="149"/>
        <v>112.46000589554689</v>
      </c>
      <c r="Y374" s="314" t="str">
        <f t="shared" ca="1" si="167"/>
        <v/>
      </c>
      <c r="Z374" s="315" t="str">
        <f t="shared" ca="1" si="168"/>
        <v/>
      </c>
      <c r="AA374" s="316" t="str">
        <f t="shared" ca="1" si="169"/>
        <v/>
      </c>
      <c r="AC374" s="310" t="e">
        <f t="shared" ca="1" si="170"/>
        <v>#N/A</v>
      </c>
      <c r="AD374" s="323" t="e">
        <f t="shared" ca="1" si="171"/>
        <v>#N/A</v>
      </c>
      <c r="AE374" s="324">
        <f t="shared" ca="1" si="150"/>
        <v>419.45409873326759</v>
      </c>
      <c r="AG374" s="306">
        <f t="shared" ca="1" si="172"/>
        <v>-23.243988368185612</v>
      </c>
      <c r="AH374" s="304">
        <f t="shared" ca="1" si="173"/>
        <v>-13.718844800801016</v>
      </c>
    </row>
    <row r="375" spans="1:34" x14ac:dyDescent="0.2">
      <c r="A375" s="347">
        <f t="shared" ca="1" si="151"/>
        <v>0.01</v>
      </c>
      <c r="B375" s="304">
        <f t="shared" ca="1" si="152"/>
        <v>3.7099999999999649</v>
      </c>
      <c r="D375" s="306">
        <f t="shared" ca="1" si="153"/>
        <v>-3.2743964827056624</v>
      </c>
      <c r="E375" s="307">
        <f t="shared" ca="1" si="154"/>
        <v>-23.091936282377169</v>
      </c>
      <c r="F375" s="304">
        <f t="shared" ca="1" si="155"/>
        <v>23.322932782892511</v>
      </c>
      <c r="G375" s="306">
        <f t="shared" ca="1" si="156"/>
        <v>41.19498160389255</v>
      </c>
      <c r="H375" s="307">
        <f t="shared" ca="1" si="157"/>
        <v>167.00112689768051</v>
      </c>
      <c r="I375" s="304">
        <f t="shared" ca="1" si="158"/>
        <v>172.00698501642378</v>
      </c>
      <c r="J375" s="306">
        <f t="shared" ca="1" si="159"/>
        <v>95.14955863548137</v>
      </c>
      <c r="K375" s="307">
        <f t="shared" ca="1" si="160"/>
        <v>421.12526459905848</v>
      </c>
      <c r="L375" s="304">
        <f t="shared" ca="1" si="145"/>
        <v>431.74057834787078</v>
      </c>
      <c r="M375" s="306">
        <f t="shared" ca="1" si="161"/>
        <v>1.3289496360582791</v>
      </c>
      <c r="N375" s="304">
        <f t="shared" ca="1" si="162"/>
        <v>76.143205331586159</v>
      </c>
      <c r="P375" s="310">
        <f t="shared" ca="1" si="163"/>
        <v>23</v>
      </c>
      <c r="Q375" s="304">
        <f t="shared" ca="1" si="164"/>
        <v>0</v>
      </c>
      <c r="R375" s="306">
        <f t="shared" ca="1" si="165"/>
        <v>0</v>
      </c>
      <c r="S375" s="307">
        <f t="shared" ca="1" si="166"/>
        <v>8.2209999999999983</v>
      </c>
      <c r="T375" s="304">
        <f t="shared" ca="1" si="146"/>
        <v>80.648009999999985</v>
      </c>
      <c r="U375" s="311">
        <f t="shared" ca="1" si="147"/>
        <v>0</v>
      </c>
      <c r="V375" s="306">
        <f t="shared" ca="1" si="148"/>
        <v>1.1744760016943685</v>
      </c>
      <c r="W375" s="304">
        <f t="shared" ca="1" si="149"/>
        <v>112.13844481090563</v>
      </c>
      <c r="Y375" s="314" t="str">
        <f t="shared" ca="1" si="167"/>
        <v/>
      </c>
      <c r="Z375" s="315" t="str">
        <f t="shared" ca="1" si="168"/>
        <v/>
      </c>
      <c r="AA375" s="316" t="str">
        <f t="shared" ca="1" si="169"/>
        <v/>
      </c>
      <c r="AC375" s="310" t="e">
        <f t="shared" ca="1" si="170"/>
        <v>#N/A</v>
      </c>
      <c r="AD375" s="323" t="e">
        <f t="shared" ca="1" si="171"/>
        <v>#N/A</v>
      </c>
      <c r="AE375" s="324">
        <f t="shared" ca="1" si="150"/>
        <v>421.12526459905848</v>
      </c>
      <c r="AG375" s="306">
        <f t="shared" ca="1" si="172"/>
        <v>-23.204425444814603</v>
      </c>
      <c r="AH375" s="304">
        <f t="shared" ca="1" si="173"/>
        <v>-13.679601738906083</v>
      </c>
    </row>
    <row r="376" spans="1:34" x14ac:dyDescent="0.2">
      <c r="A376" s="347">
        <f t="shared" ca="1" si="151"/>
        <v>0.01</v>
      </c>
      <c r="B376" s="304">
        <f t="shared" ca="1" si="152"/>
        <v>3.7199999999999647</v>
      </c>
      <c r="D376" s="306">
        <f t="shared" ca="1" si="153"/>
        <v>-3.2668418489630984</v>
      </c>
      <c r="E376" s="307">
        <f t="shared" ca="1" si="154"/>
        <v>-23.053512897255153</v>
      </c>
      <c r="F376" s="304">
        <f t="shared" ca="1" si="155"/>
        <v>23.283829422370502</v>
      </c>
      <c r="G376" s="306">
        <f t="shared" ca="1" si="156"/>
        <v>41.162313185402922</v>
      </c>
      <c r="H376" s="307">
        <f t="shared" ca="1" si="157"/>
        <v>166.77059176870796</v>
      </c>
      <c r="I376" s="304">
        <f t="shared" ca="1" si="158"/>
        <v>171.77533672113188</v>
      </c>
      <c r="J376" s="306">
        <f t="shared" ca="1" si="159"/>
        <v>95.561345109427847</v>
      </c>
      <c r="K376" s="307">
        <f t="shared" ca="1" si="160"/>
        <v>422.79412319239043</v>
      </c>
      <c r="L376" s="304">
        <f t="shared" ca="1" si="145"/>
        <v>433.45915757444249</v>
      </c>
      <c r="M376" s="306">
        <f t="shared" ca="1" si="161"/>
        <v>1.3288128611507091</v>
      </c>
      <c r="N376" s="304">
        <f t="shared" ca="1" si="162"/>
        <v>76.135368706639099</v>
      </c>
      <c r="P376" s="310">
        <f t="shared" ca="1" si="163"/>
        <v>23</v>
      </c>
      <c r="Q376" s="304">
        <f t="shared" ca="1" si="164"/>
        <v>0</v>
      </c>
      <c r="R376" s="306">
        <f t="shared" ca="1" si="165"/>
        <v>0</v>
      </c>
      <c r="S376" s="307">
        <f t="shared" ca="1" si="166"/>
        <v>8.2209999999999983</v>
      </c>
      <c r="T376" s="304">
        <f t="shared" ca="1" si="146"/>
        <v>80.648009999999985</v>
      </c>
      <c r="U376" s="311">
        <f t="shared" ca="1" si="147"/>
        <v>0</v>
      </c>
      <c r="V376" s="306">
        <f t="shared" ca="1" si="148"/>
        <v>1.1742799273413311</v>
      </c>
      <c r="W376" s="304">
        <f t="shared" ca="1" si="149"/>
        <v>111.8179353481661</v>
      </c>
      <c r="Y376" s="314" t="str">
        <f t="shared" ca="1" si="167"/>
        <v/>
      </c>
      <c r="Z376" s="315" t="str">
        <f t="shared" ca="1" si="168"/>
        <v/>
      </c>
      <c r="AA376" s="316" t="str">
        <f t="shared" ca="1" si="169"/>
        <v/>
      </c>
      <c r="AC376" s="310" t="e">
        <f t="shared" ca="1" si="170"/>
        <v>#N/A</v>
      </c>
      <c r="AD376" s="323" t="e">
        <f t="shared" ca="1" si="171"/>
        <v>#N/A</v>
      </c>
      <c r="AE376" s="324">
        <f t="shared" ca="1" si="150"/>
        <v>422.79412319239043</v>
      </c>
      <c r="AG376" s="306">
        <f t="shared" ca="1" si="172"/>
        <v>-23.164990202474783</v>
      </c>
      <c r="AH376" s="304">
        <f t="shared" ca="1" si="173"/>
        <v>-13.640487144009931</v>
      </c>
    </row>
    <row r="377" spans="1:34" x14ac:dyDescent="0.2">
      <c r="A377" s="347">
        <f t="shared" ca="1" si="151"/>
        <v>0.01</v>
      </c>
      <c r="B377" s="304">
        <f t="shared" ca="1" si="152"/>
        <v>3.7299999999999645</v>
      </c>
      <c r="D377" s="306">
        <f t="shared" ca="1" si="153"/>
        <v>-3.2593108693353012</v>
      </c>
      <c r="E377" s="307">
        <f t="shared" ca="1" si="154"/>
        <v>-23.015215168276487</v>
      </c>
      <c r="F377" s="304">
        <f t="shared" ca="1" si="155"/>
        <v>23.244853980720794</v>
      </c>
      <c r="G377" s="306">
        <f t="shared" ca="1" si="156"/>
        <v>41.129720076709567</v>
      </c>
      <c r="H377" s="307">
        <f t="shared" ca="1" si="157"/>
        <v>166.54043961702519</v>
      </c>
      <c r="I377" s="304">
        <f t="shared" ca="1" si="158"/>
        <v>171.54408151090641</v>
      </c>
      <c r="J377" s="306">
        <f t="shared" ca="1" si="159"/>
        <v>95.972805275738409</v>
      </c>
      <c r="K377" s="307">
        <f t="shared" ca="1" si="160"/>
        <v>424.4606783493191</v>
      </c>
      <c r="L377" s="304">
        <f t="shared" ca="1" si="145"/>
        <v>435.17542074117529</v>
      </c>
      <c r="M377" s="306">
        <f t="shared" ca="1" si="161"/>
        <v>1.3286758259204259</v>
      </c>
      <c r="N377" s="304">
        <f t="shared" ca="1" si="162"/>
        <v>76.12751716629927</v>
      </c>
      <c r="P377" s="310">
        <f t="shared" ca="1" si="163"/>
        <v>23</v>
      </c>
      <c r="Q377" s="304">
        <f t="shared" ca="1" si="164"/>
        <v>0</v>
      </c>
      <c r="R377" s="306">
        <f t="shared" ca="1" si="165"/>
        <v>0</v>
      </c>
      <c r="S377" s="307">
        <f t="shared" ca="1" si="166"/>
        <v>8.2209999999999983</v>
      </c>
      <c r="T377" s="304">
        <f t="shared" ca="1" si="146"/>
        <v>80.648009999999985</v>
      </c>
      <c r="U377" s="311">
        <f t="shared" ca="1" si="147"/>
        <v>0</v>
      </c>
      <c r="V377" s="306">
        <f t="shared" ca="1" si="148"/>
        <v>1.1740841555949533</v>
      </c>
      <c r="W377" s="304">
        <f t="shared" ca="1" si="149"/>
        <v>111.49847302643201</v>
      </c>
      <c r="Y377" s="314" t="str">
        <f t="shared" ca="1" si="167"/>
        <v/>
      </c>
      <c r="Z377" s="315" t="str">
        <f t="shared" ca="1" si="168"/>
        <v/>
      </c>
      <c r="AA377" s="316" t="str">
        <f t="shared" ca="1" si="169"/>
        <v/>
      </c>
      <c r="AC377" s="310" t="e">
        <f t="shared" ca="1" si="170"/>
        <v>#N/A</v>
      </c>
      <c r="AD377" s="323" t="e">
        <f t="shared" ca="1" si="171"/>
        <v>#N/A</v>
      </c>
      <c r="AE377" s="324">
        <f t="shared" ca="1" si="150"/>
        <v>424.4606783493191</v>
      </c>
      <c r="AG377" s="306">
        <f t="shared" ca="1" si="172"/>
        <v>-23.12568209089758</v>
      </c>
      <c r="AH377" s="304">
        <f t="shared" ca="1" si="173"/>
        <v>-13.601500468089785</v>
      </c>
    </row>
    <row r="378" spans="1:34" x14ac:dyDescent="0.2">
      <c r="A378" s="347">
        <f t="shared" ca="1" si="151"/>
        <v>0.01</v>
      </c>
      <c r="B378" s="304">
        <f t="shared" ca="1" si="152"/>
        <v>3.7399999999999642</v>
      </c>
      <c r="D378" s="306">
        <f t="shared" ca="1" si="153"/>
        <v>-3.2518034417101402</v>
      </c>
      <c r="E378" s="307">
        <f t="shared" ca="1" si="154"/>
        <v>-22.977042559991268</v>
      </c>
      <c r="F378" s="304">
        <f t="shared" ca="1" si="155"/>
        <v>23.206005912848681</v>
      </c>
      <c r="G378" s="306">
        <f t="shared" ca="1" si="156"/>
        <v>41.097202042292466</v>
      </c>
      <c r="H378" s="307">
        <f t="shared" ca="1" si="157"/>
        <v>166.31066919142526</v>
      </c>
      <c r="I378" s="304">
        <f t="shared" ca="1" si="158"/>
        <v>171.3132181199241</v>
      </c>
      <c r="J378" s="306">
        <f t="shared" ca="1" si="159"/>
        <v>96.383939886333422</v>
      </c>
      <c r="K378" s="307">
        <f t="shared" ca="1" si="160"/>
        <v>426.12493389336134</v>
      </c>
      <c r="L378" s="304">
        <f t="shared" ca="1" si="145"/>
        <v>436.88937175632219</v>
      </c>
      <c r="M378" s="306">
        <f t="shared" ca="1" si="161"/>
        <v>1.3285385298364722</v>
      </c>
      <c r="N378" s="304">
        <f t="shared" ca="1" si="162"/>
        <v>76.119650680145057</v>
      </c>
      <c r="P378" s="310">
        <f t="shared" ca="1" si="163"/>
        <v>23</v>
      </c>
      <c r="Q378" s="304">
        <f t="shared" ca="1" si="164"/>
        <v>0</v>
      </c>
      <c r="R378" s="306">
        <f t="shared" ca="1" si="165"/>
        <v>0</v>
      </c>
      <c r="S378" s="307">
        <f t="shared" ca="1" si="166"/>
        <v>8.2209999999999983</v>
      </c>
      <c r="T378" s="304">
        <f t="shared" ca="1" si="146"/>
        <v>80.648009999999985</v>
      </c>
      <c r="U378" s="311">
        <f t="shared" ca="1" si="147"/>
        <v>0</v>
      </c>
      <c r="V378" s="306">
        <f t="shared" ca="1" si="148"/>
        <v>1.173888685865893</v>
      </c>
      <c r="W378" s="304">
        <f t="shared" ca="1" si="149"/>
        <v>111.18005338904699</v>
      </c>
      <c r="Y378" s="314" t="str">
        <f t="shared" ca="1" si="167"/>
        <v/>
      </c>
      <c r="Z378" s="315" t="str">
        <f t="shared" ca="1" si="168"/>
        <v/>
      </c>
      <c r="AA378" s="316" t="str">
        <f t="shared" ca="1" si="169"/>
        <v/>
      </c>
      <c r="AC378" s="310" t="e">
        <f t="shared" ca="1" si="170"/>
        <v>#N/A</v>
      </c>
      <c r="AD378" s="323" t="e">
        <f t="shared" ca="1" si="171"/>
        <v>#N/A</v>
      </c>
      <c r="AE378" s="324">
        <f t="shared" ca="1" si="150"/>
        <v>426.12493389336134</v>
      </c>
      <c r="AG378" s="306">
        <f t="shared" ca="1" si="172"/>
        <v>-23.086500562773843</v>
      </c>
      <c r="AH378" s="304">
        <f t="shared" ca="1" si="173"/>
        <v>-13.562641166090748</v>
      </c>
    </row>
    <row r="379" spans="1:34" x14ac:dyDescent="0.2">
      <c r="A379" s="347">
        <f t="shared" ca="1" si="151"/>
        <v>0.01</v>
      </c>
      <c r="B379" s="304">
        <f t="shared" ca="1" si="152"/>
        <v>3.749999999999964</v>
      </c>
      <c r="D379" s="306">
        <f t="shared" ca="1" si="153"/>
        <v>-3.244319464526733</v>
      </c>
      <c r="E379" s="307">
        <f t="shared" ca="1" si="154"/>
        <v>-22.93899453984605</v>
      </c>
      <c r="F379" s="304">
        <f t="shared" ca="1" si="155"/>
        <v>23.167284676607956</v>
      </c>
      <c r="G379" s="306">
        <f t="shared" ca="1" si="156"/>
        <v>41.064758847647198</v>
      </c>
      <c r="H379" s="307">
        <f t="shared" ca="1" si="157"/>
        <v>166.08127924602681</v>
      </c>
      <c r="I379" s="304">
        <f t="shared" ca="1" si="158"/>
        <v>171.08274528780555</v>
      </c>
      <c r="J379" s="306">
        <f t="shared" ca="1" si="159"/>
        <v>96.794749690783121</v>
      </c>
      <c r="K379" s="307">
        <f t="shared" ca="1" si="160"/>
        <v>427.78689363554861</v>
      </c>
      <c r="L379" s="304">
        <f t="shared" ca="1" si="145"/>
        <v>438.60101451553157</v>
      </c>
      <c r="M379" s="306">
        <f t="shared" ca="1" si="161"/>
        <v>1.3284009723662413</v>
      </c>
      <c r="N379" s="304">
        <f t="shared" ca="1" si="162"/>
        <v>76.111769217660324</v>
      </c>
      <c r="P379" s="310">
        <f t="shared" ca="1" si="163"/>
        <v>23</v>
      </c>
      <c r="Q379" s="304">
        <f t="shared" ca="1" si="164"/>
        <v>0</v>
      </c>
      <c r="R379" s="306">
        <f t="shared" ca="1" si="165"/>
        <v>0</v>
      </c>
      <c r="S379" s="307">
        <f t="shared" ca="1" si="166"/>
        <v>8.2209999999999983</v>
      </c>
      <c r="T379" s="304">
        <f t="shared" ca="1" si="146"/>
        <v>80.648009999999985</v>
      </c>
      <c r="U379" s="311">
        <f t="shared" ca="1" si="147"/>
        <v>0</v>
      </c>
      <c r="V379" s="306">
        <f t="shared" ca="1" si="148"/>
        <v>1.1736935175668184</v>
      </c>
      <c r="W379" s="304">
        <f t="shared" ca="1" si="149"/>
        <v>110.8626720034375</v>
      </c>
      <c r="Y379" s="314" t="str">
        <f t="shared" ca="1" si="167"/>
        <v/>
      </c>
      <c r="Z379" s="315" t="str">
        <f t="shared" ca="1" si="168"/>
        <v/>
      </c>
      <c r="AA379" s="316" t="str">
        <f t="shared" ca="1" si="169"/>
        <v/>
      </c>
      <c r="AC379" s="310" t="e">
        <f t="shared" ca="1" si="170"/>
        <v>#N/A</v>
      </c>
      <c r="AD379" s="323" t="e">
        <f t="shared" ca="1" si="171"/>
        <v>#N/A</v>
      </c>
      <c r="AE379" s="324">
        <f t="shared" ca="1" si="150"/>
        <v>427.78689363554861</v>
      </c>
      <c r="AG379" s="306">
        <f t="shared" ca="1" si="172"/>
        <v>-23.047445073734472</v>
      </c>
      <c r="AH379" s="304">
        <f t="shared" ca="1" si="173"/>
        <v>-13.52390869590646</v>
      </c>
    </row>
    <row r="380" spans="1:34" x14ac:dyDescent="0.2">
      <c r="A380" s="347">
        <f t="shared" ca="1" si="151"/>
        <v>0.01</v>
      </c>
      <c r="B380" s="304">
        <f t="shared" ca="1" si="152"/>
        <v>3.7599999999999638</v>
      </c>
      <c r="D380" s="306">
        <f t="shared" ca="1" si="153"/>
        <v>-3.2368588367718587</v>
      </c>
      <c r="E380" s="307">
        <f t="shared" ca="1" si="154"/>
        <v>-22.90107057816504</v>
      </c>
      <c r="F380" s="304">
        <f t="shared" ca="1" si="155"/>
        <v>23.128689732781762</v>
      </c>
      <c r="G380" s="306">
        <f t="shared" ca="1" si="156"/>
        <v>41.032390259279481</v>
      </c>
      <c r="H380" s="307">
        <f t="shared" ca="1" si="157"/>
        <v>165.85226854024515</v>
      </c>
      <c r="I380" s="304">
        <f t="shared" ca="1" si="158"/>
        <v>170.85266175958571</v>
      </c>
      <c r="J380" s="306">
        <f t="shared" ca="1" si="159"/>
        <v>97.20523543631775</v>
      </c>
      <c r="K380" s="307">
        <f t="shared" ca="1" si="160"/>
        <v>429.44656137447998</v>
      </c>
      <c r="L380" s="304">
        <f t="shared" ca="1" si="145"/>
        <v>440.31035290189914</v>
      </c>
      <c r="M380" s="306">
        <f t="shared" ca="1" si="161"/>
        <v>1.3282631529754703</v>
      </c>
      <c r="N380" s="304">
        <f t="shared" ca="1" si="162"/>
        <v>76.103872748234082</v>
      </c>
      <c r="P380" s="310">
        <f t="shared" ca="1" si="163"/>
        <v>23</v>
      </c>
      <c r="Q380" s="304">
        <f t="shared" ca="1" si="164"/>
        <v>0</v>
      </c>
      <c r="R380" s="306">
        <f t="shared" ca="1" si="165"/>
        <v>0</v>
      </c>
      <c r="S380" s="307">
        <f t="shared" ca="1" si="166"/>
        <v>8.2209999999999983</v>
      </c>
      <c r="T380" s="304">
        <f t="shared" ca="1" si="146"/>
        <v>80.648009999999985</v>
      </c>
      <c r="U380" s="311">
        <f t="shared" ca="1" si="147"/>
        <v>0</v>
      </c>
      <c r="V380" s="306">
        <f t="shared" ca="1" si="148"/>
        <v>1.1734986501123952</v>
      </c>
      <c r="W380" s="304">
        <f t="shared" ca="1" si="149"/>
        <v>110.54632446095576</v>
      </c>
      <c r="Y380" s="314" t="str">
        <f t="shared" ca="1" si="167"/>
        <v/>
      </c>
      <c r="Z380" s="315" t="str">
        <f t="shared" ca="1" si="168"/>
        <v/>
      </c>
      <c r="AA380" s="316" t="str">
        <f t="shared" ca="1" si="169"/>
        <v/>
      </c>
      <c r="AC380" s="310" t="e">
        <f t="shared" ca="1" si="170"/>
        <v>#N/A</v>
      </c>
      <c r="AD380" s="323" t="e">
        <f t="shared" ca="1" si="171"/>
        <v>#N/A</v>
      </c>
      <c r="AE380" s="324">
        <f t="shared" ca="1" si="150"/>
        <v>429.44656137447998</v>
      </c>
      <c r="AG380" s="306">
        <f t="shared" ca="1" si="172"/>
        <v>-23.008515082331247</v>
      </c>
      <c r="AH380" s="304">
        <f t="shared" ca="1" si="173"/>
        <v>-13.485302518359996</v>
      </c>
    </row>
    <row r="381" spans="1:34" x14ac:dyDescent="0.2">
      <c r="A381" s="347">
        <f t="shared" ca="1" si="151"/>
        <v>0.01</v>
      </c>
      <c r="B381" s="304">
        <f t="shared" ca="1" si="152"/>
        <v>3.7699999999999636</v>
      </c>
      <c r="D381" s="306">
        <f t="shared" ca="1" si="153"/>
        <v>-3.2294214579763842</v>
      </c>
      <c r="E381" s="307">
        <f t="shared" ca="1" si="154"/>
        <v>-22.86327014813137</v>
      </c>
      <c r="F381" s="304">
        <f t="shared" ca="1" si="155"/>
        <v>23.09022054506352</v>
      </c>
      <c r="G381" s="306">
        <f t="shared" ca="1" si="156"/>
        <v>41.000096044699717</v>
      </c>
      <c r="H381" s="307">
        <f t="shared" ca="1" si="157"/>
        <v>165.62363583876385</v>
      </c>
      <c r="I381" s="304">
        <f t="shared" ca="1" si="158"/>
        <v>170.62296628568518</v>
      </c>
      <c r="J381" s="306">
        <f t="shared" ca="1" si="159"/>
        <v>97.615397867837643</v>
      </c>
      <c r="K381" s="307">
        <f t="shared" ca="1" si="160"/>
        <v>431.10394089637504</v>
      </c>
      <c r="L381" s="304">
        <f t="shared" ca="1" si="145"/>
        <v>442.01739078602037</v>
      </c>
      <c r="M381" s="306">
        <f t="shared" ca="1" si="161"/>
        <v>1.3281250711282349</v>
      </c>
      <c r="N381" s="304">
        <f t="shared" ca="1" si="162"/>
        <v>76.095961241160126</v>
      </c>
      <c r="P381" s="310">
        <f t="shared" ca="1" si="163"/>
        <v>23</v>
      </c>
      <c r="Q381" s="304">
        <f t="shared" ca="1" si="164"/>
        <v>0</v>
      </c>
      <c r="R381" s="306">
        <f t="shared" ca="1" si="165"/>
        <v>0</v>
      </c>
      <c r="S381" s="307">
        <f t="shared" ca="1" si="166"/>
        <v>8.2209999999999983</v>
      </c>
      <c r="T381" s="304">
        <f t="shared" ca="1" si="146"/>
        <v>80.648009999999985</v>
      </c>
      <c r="U381" s="311">
        <f t="shared" ca="1" si="147"/>
        <v>0</v>
      </c>
      <c r="V381" s="306">
        <f t="shared" ca="1" si="148"/>
        <v>1.1733040829192818</v>
      </c>
      <c r="W381" s="304">
        <f t="shared" ca="1" si="149"/>
        <v>110.23100637672529</v>
      </c>
      <c r="Y381" s="314" t="str">
        <f t="shared" ca="1" si="167"/>
        <v/>
      </c>
      <c r="Z381" s="315" t="str">
        <f t="shared" ca="1" si="168"/>
        <v/>
      </c>
      <c r="AA381" s="316" t="str">
        <f t="shared" ca="1" si="169"/>
        <v/>
      </c>
      <c r="AC381" s="310" t="e">
        <f t="shared" ca="1" si="170"/>
        <v>#N/A</v>
      </c>
      <c r="AD381" s="323" t="e">
        <f t="shared" ca="1" si="171"/>
        <v>#N/A</v>
      </c>
      <c r="AE381" s="324">
        <f t="shared" ca="1" si="150"/>
        <v>431.10394089637504</v>
      </c>
      <c r="AG381" s="306">
        <f t="shared" ca="1" si="172"/>
        <v>-22.969710050017714</v>
      </c>
      <c r="AH381" s="304">
        <f t="shared" ca="1" si="173"/>
        <v>-13.446822097184745</v>
      </c>
    </row>
    <row r="382" spans="1:34" x14ac:dyDescent="0.2">
      <c r="A382" s="347">
        <f t="shared" ca="1" si="151"/>
        <v>0.01</v>
      </c>
      <c r="B382" s="304">
        <f t="shared" ca="1" si="152"/>
        <v>3.7799999999999634</v>
      </c>
      <c r="D382" s="306">
        <f t="shared" ca="1" si="153"/>
        <v>-3.2220072282117544</v>
      </c>
      <c r="E382" s="307">
        <f t="shared" ca="1" si="154"/>
        <v>-22.825592725768615</v>
      </c>
      <c r="F382" s="304">
        <f t="shared" ca="1" si="155"/>
        <v>23.051876580038119</v>
      </c>
      <c r="G382" s="306">
        <f t="shared" ca="1" si="156"/>
        <v>40.967875972417602</v>
      </c>
      <c r="H382" s="307">
        <f t="shared" ca="1" si="157"/>
        <v>165.39537991150615</v>
      </c>
      <c r="I382" s="304">
        <f t="shared" ca="1" si="158"/>
        <v>170.39365762188112</v>
      </c>
      <c r="J382" s="306">
        <f t="shared" ca="1" si="159"/>
        <v>98.025237727923226</v>
      </c>
      <c r="K382" s="307">
        <f t="shared" ca="1" si="160"/>
        <v>432.75903597512638</v>
      </c>
      <c r="L382" s="304">
        <f t="shared" ca="1" si="145"/>
        <v>443.7221320260424</v>
      </c>
      <c r="M382" s="306">
        <f t="shared" ca="1" si="161"/>
        <v>1.3279867262869434</v>
      </c>
      <c r="N382" s="304">
        <f t="shared" ca="1" si="162"/>
        <v>76.088034665636712</v>
      </c>
      <c r="P382" s="310">
        <f t="shared" ca="1" si="163"/>
        <v>23</v>
      </c>
      <c r="Q382" s="304">
        <f t="shared" ca="1" si="164"/>
        <v>0</v>
      </c>
      <c r="R382" s="306">
        <f t="shared" ca="1" si="165"/>
        <v>0</v>
      </c>
      <c r="S382" s="307">
        <f t="shared" ca="1" si="166"/>
        <v>8.2209999999999983</v>
      </c>
      <c r="T382" s="304">
        <f t="shared" ca="1" si="146"/>
        <v>80.648009999999985</v>
      </c>
      <c r="U382" s="311">
        <f t="shared" ca="1" si="147"/>
        <v>0</v>
      </c>
      <c r="V382" s="306">
        <f t="shared" ca="1" si="148"/>
        <v>1.1731098154061181</v>
      </c>
      <c r="W382" s="304">
        <f t="shared" ca="1" si="149"/>
        <v>109.91671338948652</v>
      </c>
      <c r="Y382" s="314" t="str">
        <f t="shared" ca="1" si="167"/>
        <v/>
      </c>
      <c r="Z382" s="315" t="str">
        <f t="shared" ca="1" si="168"/>
        <v/>
      </c>
      <c r="AA382" s="316" t="str">
        <f t="shared" ca="1" si="169"/>
        <v/>
      </c>
      <c r="AC382" s="310" t="e">
        <f t="shared" ca="1" si="170"/>
        <v>#N/A</v>
      </c>
      <c r="AD382" s="323" t="e">
        <f t="shared" ca="1" si="171"/>
        <v>#N/A</v>
      </c>
      <c r="AE382" s="324">
        <f t="shared" ca="1" si="150"/>
        <v>432.75903597512638</v>
      </c>
      <c r="AG382" s="306">
        <f t="shared" ca="1" si="172"/>
        <v>-22.931029441130345</v>
      </c>
      <c r="AH382" s="304">
        <f t="shared" ca="1" si="173"/>
        <v>-13.408466899005633</v>
      </c>
    </row>
    <row r="383" spans="1:34" x14ac:dyDescent="0.2">
      <c r="A383" s="347">
        <f t="shared" ca="1" si="151"/>
        <v>0.01</v>
      </c>
      <c r="B383" s="304">
        <f t="shared" ca="1" si="152"/>
        <v>3.7899999999999632</v>
      </c>
      <c r="D383" s="306">
        <f t="shared" ca="1" si="153"/>
        <v>-3.2146160480864792</v>
      </c>
      <c r="E383" s="307">
        <f t="shared" ca="1" si="154"/>
        <v>-22.788037789922353</v>
      </c>
      <c r="F383" s="304">
        <f t="shared" ca="1" si="155"/>
        <v>23.013657307163161</v>
      </c>
      <c r="G383" s="306">
        <f t="shared" ca="1" si="156"/>
        <v>40.935729811936739</v>
      </c>
      <c r="H383" s="307">
        <f t="shared" ca="1" si="157"/>
        <v>165.16749953360693</v>
      </c>
      <c r="I383" s="304">
        <f t="shared" ca="1" si="158"/>
        <v>170.1647345292788</v>
      </c>
      <c r="J383" s="306">
        <f t="shared" ca="1" si="159"/>
        <v>98.434755756844993</v>
      </c>
      <c r="K383" s="307">
        <f t="shared" ca="1" si="160"/>
        <v>434.41185037235192</v>
      </c>
      <c r="L383" s="304">
        <f t="shared" ca="1" si="145"/>
        <v>445.42458046771554</v>
      </c>
      <c r="M383" s="306">
        <f t="shared" ca="1" si="161"/>
        <v>1.3278481179123307</v>
      </c>
      <c r="N383" s="304">
        <f t="shared" ca="1" si="162"/>
        <v>76.080092990766232</v>
      </c>
      <c r="P383" s="310">
        <f t="shared" ca="1" si="163"/>
        <v>23</v>
      </c>
      <c r="Q383" s="304">
        <f t="shared" ca="1" si="164"/>
        <v>0</v>
      </c>
      <c r="R383" s="306">
        <f t="shared" ca="1" si="165"/>
        <v>0</v>
      </c>
      <c r="S383" s="307">
        <f t="shared" ca="1" si="166"/>
        <v>8.2209999999999983</v>
      </c>
      <c r="T383" s="304">
        <f t="shared" ca="1" si="146"/>
        <v>80.648009999999985</v>
      </c>
      <c r="U383" s="311">
        <f t="shared" ca="1" si="147"/>
        <v>0</v>
      </c>
      <c r="V383" s="306">
        <f t="shared" ca="1" si="148"/>
        <v>1.1729158469935184</v>
      </c>
      <c r="W383" s="304">
        <f t="shared" ca="1" si="149"/>
        <v>109.60344116144412</v>
      </c>
      <c r="Y383" s="314" t="str">
        <f t="shared" ca="1" si="167"/>
        <v/>
      </c>
      <c r="Z383" s="315" t="str">
        <f t="shared" ca="1" si="168"/>
        <v/>
      </c>
      <c r="AA383" s="316" t="str">
        <f t="shared" ca="1" si="169"/>
        <v/>
      </c>
      <c r="AC383" s="310" t="e">
        <f t="shared" ca="1" si="170"/>
        <v>#N/A</v>
      </c>
      <c r="AD383" s="323" t="e">
        <f t="shared" ca="1" si="171"/>
        <v>#N/A</v>
      </c>
      <c r="AE383" s="324">
        <f t="shared" ca="1" si="150"/>
        <v>434.41185037235192</v>
      </c>
      <c r="AG383" s="306">
        <f t="shared" ca="1" si="172"/>
        <v>-22.892472722869726</v>
      </c>
      <c r="AH383" s="304">
        <f t="shared" ca="1" si="173"/>
        <v>-13.370236393320344</v>
      </c>
    </row>
    <row r="384" spans="1:34" x14ac:dyDescent="0.2">
      <c r="A384" s="347">
        <f t="shared" ca="1" si="151"/>
        <v>0.01</v>
      </c>
      <c r="B384" s="304">
        <f t="shared" ca="1" si="152"/>
        <v>3.799999999999963</v>
      </c>
      <c r="D384" s="306">
        <f t="shared" ca="1" si="153"/>
        <v>-3.2072478187426605</v>
      </c>
      <c r="E384" s="307">
        <f t="shared" ca="1" si="154"/>
        <v>-22.750604822241904</v>
      </c>
      <c r="F384" s="304">
        <f t="shared" ca="1" si="155"/>
        <v>22.975562198750353</v>
      </c>
      <c r="G384" s="306">
        <f t="shared" ca="1" si="156"/>
        <v>40.903657333749315</v>
      </c>
      <c r="H384" s="307">
        <f t="shared" ca="1" si="157"/>
        <v>164.93999348538452</v>
      </c>
      <c r="I384" s="304">
        <f t="shared" ca="1" si="158"/>
        <v>169.93619577428311</v>
      </c>
      <c r="J384" s="306">
        <f t="shared" ca="1" si="159"/>
        <v>98.843952692573424</v>
      </c>
      <c r="K384" s="307">
        <f t="shared" ca="1" si="160"/>
        <v>436.06238783744686</v>
      </c>
      <c r="L384" s="304">
        <f t="shared" ca="1" si="145"/>
        <v>447.12473994444503</v>
      </c>
      <c r="M384" s="306">
        <f t="shared" ca="1" si="161"/>
        <v>1.3277092454634525</v>
      </c>
      <c r="N384" s="304">
        <f t="shared" ca="1" si="162"/>
        <v>76.072136185554868</v>
      </c>
      <c r="P384" s="310">
        <f t="shared" ca="1" si="163"/>
        <v>23</v>
      </c>
      <c r="Q384" s="304">
        <f t="shared" ca="1" si="164"/>
        <v>0</v>
      </c>
      <c r="R384" s="306">
        <f t="shared" ca="1" si="165"/>
        <v>0</v>
      </c>
      <c r="S384" s="307">
        <f t="shared" ca="1" si="166"/>
        <v>8.2209999999999983</v>
      </c>
      <c r="T384" s="304">
        <f t="shared" ca="1" si="146"/>
        <v>80.648009999999985</v>
      </c>
      <c r="U384" s="311">
        <f t="shared" ca="1" si="147"/>
        <v>0</v>
      </c>
      <c r="V384" s="306">
        <f t="shared" ca="1" si="148"/>
        <v>1.1727221771040601</v>
      </c>
      <c r="W384" s="304">
        <f t="shared" ca="1" si="149"/>
        <v>109.29118537811539</v>
      </c>
      <c r="Y384" s="314" t="str">
        <f t="shared" ca="1" si="167"/>
        <v/>
      </c>
      <c r="Z384" s="315" t="str">
        <f t="shared" ca="1" si="168"/>
        <v/>
      </c>
      <c r="AA384" s="316" t="str">
        <f t="shared" ca="1" si="169"/>
        <v/>
      </c>
      <c r="AC384" s="310" t="e">
        <f t="shared" ca="1" si="170"/>
        <v>#N/A</v>
      </c>
      <c r="AD384" s="323" t="e">
        <f t="shared" ca="1" si="171"/>
        <v>#N/A</v>
      </c>
      <c r="AE384" s="324">
        <f t="shared" ca="1" si="150"/>
        <v>436.06238783744686</v>
      </c>
      <c r="AG384" s="306">
        <f t="shared" ca="1" si="172"/>
        <v>-22.854039365281938</v>
      </c>
      <c r="AH384" s="304">
        <f t="shared" ca="1" si="173"/>
        <v>-13.332130052480737</v>
      </c>
    </row>
    <row r="385" spans="1:34" x14ac:dyDescent="0.2">
      <c r="A385" s="347">
        <f t="shared" ca="1" si="151"/>
        <v>0.01</v>
      </c>
      <c r="B385" s="304">
        <f t="shared" ca="1" si="152"/>
        <v>3.8099999999999627</v>
      </c>
      <c r="D385" s="306">
        <f t="shared" ca="1" si="153"/>
        <v>-3.1999024418525486</v>
      </c>
      <c r="E385" s="307">
        <f t="shared" ca="1" si="154"/>
        <v>-22.71329330716225</v>
      </c>
      <c r="F385" s="304">
        <f t="shared" ca="1" si="155"/>
        <v>22.937590729947104</v>
      </c>
      <c r="G385" s="306">
        <f t="shared" ca="1" si="156"/>
        <v>40.87165830933079</v>
      </c>
      <c r="H385" s="307">
        <f t="shared" ca="1" si="157"/>
        <v>164.71286055231289</v>
      </c>
      <c r="I385" s="304">
        <f t="shared" ca="1" si="158"/>
        <v>169.7080401285701</v>
      </c>
      <c r="J385" s="306">
        <f t="shared" ca="1" si="159"/>
        <v>99.252829270788823</v>
      </c>
      <c r="K385" s="307">
        <f t="shared" ca="1" si="160"/>
        <v>437.71065210763533</v>
      </c>
      <c r="L385" s="304">
        <f t="shared" ca="1" si="145"/>
        <v>448.82261427734198</v>
      </c>
      <c r="M385" s="306">
        <f t="shared" ca="1" si="161"/>
        <v>1.3275701083976792</v>
      </c>
      <c r="N385" s="304">
        <f t="shared" ca="1" si="162"/>
        <v>76.064164218912225</v>
      </c>
      <c r="P385" s="310">
        <f t="shared" ca="1" si="163"/>
        <v>23</v>
      </c>
      <c r="Q385" s="304">
        <f t="shared" ca="1" si="164"/>
        <v>0</v>
      </c>
      <c r="R385" s="306">
        <f t="shared" ca="1" si="165"/>
        <v>0</v>
      </c>
      <c r="S385" s="307">
        <f t="shared" ca="1" si="166"/>
        <v>8.2209999999999983</v>
      </c>
      <c r="T385" s="304">
        <f t="shared" ca="1" si="146"/>
        <v>80.648009999999985</v>
      </c>
      <c r="U385" s="311">
        <f t="shared" ca="1" si="147"/>
        <v>0</v>
      </c>
      <c r="V385" s="306">
        <f t="shared" ca="1" si="148"/>
        <v>1.1725288051622791</v>
      </c>
      <c r="W385" s="304">
        <f t="shared" ca="1" si="149"/>
        <v>108.9799417481796</v>
      </c>
      <c r="Y385" s="314" t="str">
        <f t="shared" ca="1" si="167"/>
        <v/>
      </c>
      <c r="Z385" s="315" t="str">
        <f t="shared" ca="1" si="168"/>
        <v/>
      </c>
      <c r="AA385" s="316" t="str">
        <f t="shared" ca="1" si="169"/>
        <v/>
      </c>
      <c r="AC385" s="310" t="e">
        <f t="shared" ca="1" si="170"/>
        <v>#N/A</v>
      </c>
      <c r="AD385" s="323" t="e">
        <f t="shared" ca="1" si="171"/>
        <v>#N/A</v>
      </c>
      <c r="AE385" s="324">
        <f t="shared" ca="1" si="150"/>
        <v>437.71065210763533</v>
      </c>
      <c r="AG385" s="306">
        <f t="shared" ca="1" si="172"/>
        <v>-22.815728841240094</v>
      </c>
      <c r="AH385" s="304">
        <f t="shared" ca="1" si="173"/>
        <v>-13.29414735167442</v>
      </c>
    </row>
    <row r="386" spans="1:34" x14ac:dyDescent="0.2">
      <c r="A386" s="347">
        <f t="shared" ca="1" si="151"/>
        <v>0.01</v>
      </c>
      <c r="B386" s="304">
        <f t="shared" ca="1" si="152"/>
        <v>3.8199999999999625</v>
      </c>
      <c r="D386" s="306">
        <f t="shared" ca="1" si="153"/>
        <v>-3.1925798196151089</v>
      </c>
      <c r="E386" s="307">
        <f t="shared" ca="1" si="154"/>
        <v>-22.67610273188599</v>
      </c>
      <c r="F386" s="304">
        <f t="shared" ca="1" si="155"/>
        <v>22.89974237871817</v>
      </c>
      <c r="G386" s="306">
        <f t="shared" ca="1" si="156"/>
        <v>40.839732511134642</v>
      </c>
      <c r="H386" s="307">
        <f t="shared" ca="1" si="157"/>
        <v>164.48609952499402</v>
      </c>
      <c r="I386" s="304">
        <f t="shared" ca="1" si="158"/>
        <v>169.48026636905922</v>
      </c>
      <c r="J386" s="306">
        <f t="shared" ca="1" si="159"/>
        <v>99.661386224891146</v>
      </c>
      <c r="K386" s="307">
        <f t="shared" ca="1" si="160"/>
        <v>439.35664690802184</v>
      </c>
      <c r="L386" s="304">
        <f t="shared" ca="1" si="145"/>
        <v>450.51820727527439</v>
      </c>
      <c r="M386" s="306">
        <f t="shared" ca="1" si="161"/>
        <v>1.3274307061706907</v>
      </c>
      <c r="N386" s="304">
        <f t="shared" ca="1" si="162"/>
        <v>76.056177059651063</v>
      </c>
      <c r="P386" s="310">
        <f t="shared" ca="1" si="163"/>
        <v>23</v>
      </c>
      <c r="Q386" s="304">
        <f t="shared" ca="1" si="164"/>
        <v>0</v>
      </c>
      <c r="R386" s="306">
        <f t="shared" ca="1" si="165"/>
        <v>0</v>
      </c>
      <c r="S386" s="307">
        <f t="shared" ca="1" si="166"/>
        <v>8.2209999999999983</v>
      </c>
      <c r="T386" s="304">
        <f t="shared" ca="1" si="146"/>
        <v>80.648009999999985</v>
      </c>
      <c r="U386" s="311">
        <f t="shared" ca="1" si="147"/>
        <v>0</v>
      </c>
      <c r="V386" s="306">
        <f t="shared" ca="1" si="148"/>
        <v>1.1723357305946571</v>
      </c>
      <c r="W386" s="304">
        <f t="shared" ca="1" si="149"/>
        <v>108.66970600332878</v>
      </c>
      <c r="Y386" s="314" t="str">
        <f t="shared" ca="1" si="167"/>
        <v/>
      </c>
      <c r="Z386" s="315" t="str">
        <f t="shared" ca="1" si="168"/>
        <v/>
      </c>
      <c r="AA386" s="316" t="str">
        <f t="shared" ca="1" si="169"/>
        <v/>
      </c>
      <c r="AC386" s="310" t="e">
        <f t="shared" ca="1" si="170"/>
        <v>#N/A</v>
      </c>
      <c r="AD386" s="323" t="e">
        <f t="shared" ca="1" si="171"/>
        <v>#N/A</v>
      </c>
      <c r="AE386" s="324">
        <f t="shared" ca="1" si="150"/>
        <v>439.35664690802184</v>
      </c>
      <c r="AG386" s="306">
        <f t="shared" ca="1" si="172"/>
        <v>-22.777540626425957</v>
      </c>
      <c r="AH386" s="304">
        <f t="shared" ca="1" si="173"/>
        <v>-13.256287768906413</v>
      </c>
    </row>
    <row r="387" spans="1:34" x14ac:dyDescent="0.2">
      <c r="A387" s="347">
        <f t="shared" ca="1" si="151"/>
        <v>0.01</v>
      </c>
      <c r="B387" s="304">
        <f t="shared" ca="1" si="152"/>
        <v>3.8299999999999623</v>
      </c>
      <c r="D387" s="306">
        <f t="shared" ca="1" si="153"/>
        <v>-3.1852798547526251</v>
      </c>
      <c r="E387" s="307">
        <f t="shared" ca="1" si="154"/>
        <v>-22.639032586365541</v>
      </c>
      <c r="F387" s="304">
        <f t="shared" ca="1" si="155"/>
        <v>22.862016625827518</v>
      </c>
      <c r="G387" s="306">
        <f t="shared" ca="1" si="156"/>
        <v>40.807879712587116</v>
      </c>
      <c r="H387" s="307">
        <f t="shared" ca="1" si="157"/>
        <v>164.25970919913036</v>
      </c>
      <c r="I387" s="304">
        <f t="shared" ca="1" si="158"/>
        <v>169.25287327788516</v>
      </c>
      <c r="J387" s="306">
        <f t="shared" ca="1" si="159"/>
        <v>100.06962428600976</v>
      </c>
      <c r="K387" s="307">
        <f t="shared" ca="1" si="160"/>
        <v>441.00037595164247</v>
      </c>
      <c r="L387" s="304">
        <f t="shared" ca="1" si="145"/>
        <v>452.21152273491788</v>
      </c>
      <c r="M387" s="306">
        <f t="shared" ca="1" si="161"/>
        <v>1.3272910382364698</v>
      </c>
      <c r="N387" s="304">
        <f t="shared" ca="1" si="162"/>
        <v>76.048174676486894</v>
      </c>
      <c r="P387" s="310">
        <f t="shared" ca="1" si="163"/>
        <v>23</v>
      </c>
      <c r="Q387" s="304">
        <f t="shared" ca="1" si="164"/>
        <v>0</v>
      </c>
      <c r="R387" s="306">
        <f t="shared" ca="1" si="165"/>
        <v>0</v>
      </c>
      <c r="S387" s="307">
        <f t="shared" ca="1" si="166"/>
        <v>8.2209999999999983</v>
      </c>
      <c r="T387" s="304">
        <f t="shared" ca="1" si="146"/>
        <v>80.648009999999985</v>
      </c>
      <c r="U387" s="311">
        <f t="shared" ca="1" si="147"/>
        <v>0</v>
      </c>
      <c r="V387" s="306">
        <f t="shared" ca="1" si="148"/>
        <v>1.1721429528296154</v>
      </c>
      <c r="W387" s="304">
        <f t="shared" ca="1" si="149"/>
        <v>108.36047389811934</v>
      </c>
      <c r="Y387" s="314" t="str">
        <f t="shared" ca="1" si="167"/>
        <v/>
      </c>
      <c r="Z387" s="315" t="str">
        <f t="shared" ca="1" si="168"/>
        <v/>
      </c>
      <c r="AA387" s="316" t="str">
        <f t="shared" ca="1" si="169"/>
        <v/>
      </c>
      <c r="AC387" s="310" t="e">
        <f t="shared" ca="1" si="170"/>
        <v>#N/A</v>
      </c>
      <c r="AD387" s="323" t="e">
        <f t="shared" ca="1" si="171"/>
        <v>#N/A</v>
      </c>
      <c r="AE387" s="324">
        <f t="shared" ca="1" si="150"/>
        <v>441.00037595164247</v>
      </c>
      <c r="AG387" s="306">
        <f t="shared" ca="1" si="172"/>
        <v>-22.739474199311768</v>
      </c>
      <c r="AH387" s="304">
        <f t="shared" ca="1" si="173"/>
        <v>-13.218550784981</v>
      </c>
    </row>
    <row r="388" spans="1:34" x14ac:dyDescent="0.2">
      <c r="A388" s="347">
        <f t="shared" ca="1" si="151"/>
        <v>0.01</v>
      </c>
      <c r="B388" s="304">
        <f t="shared" ca="1" si="152"/>
        <v>3.8399999999999621</v>
      </c>
      <c r="D388" s="306">
        <f t="shared" ca="1" si="153"/>
        <v>-3.1780024505073299</v>
      </c>
      <c r="E388" s="307">
        <f t="shared" ca="1" si="154"/>
        <v>-22.60208236328539</v>
      </c>
      <c r="F388" s="304">
        <f t="shared" ca="1" si="155"/>
        <v>22.824412954820264</v>
      </c>
      <c r="G388" s="306">
        <f t="shared" ca="1" si="156"/>
        <v>40.776099688082041</v>
      </c>
      <c r="H388" s="307">
        <f t="shared" ca="1" si="157"/>
        <v>164.03368837549749</v>
      </c>
      <c r="I388" s="304">
        <f t="shared" ca="1" si="158"/>
        <v>169.02585964237019</v>
      </c>
      <c r="J388" s="306">
        <f t="shared" ca="1" si="159"/>
        <v>100.47754418301309</v>
      </c>
      <c r="K388" s="307">
        <f t="shared" ca="1" si="160"/>
        <v>442.64184293951558</v>
      </c>
      <c r="L388" s="304">
        <f t="shared" ref="L388:L451" ca="1" si="174">SQRT(pos_x^2+pos_z^2)</f>
        <v>453.90256444080609</v>
      </c>
      <c r="M388" s="306">
        <f t="shared" ca="1" si="161"/>
        <v>1.3271511040472961</v>
      </c>
      <c r="N388" s="304">
        <f t="shared" ca="1" si="162"/>
        <v>76.040157038037648</v>
      </c>
      <c r="P388" s="310">
        <f t="shared" ca="1" si="163"/>
        <v>23</v>
      </c>
      <c r="Q388" s="304">
        <f t="shared" ca="1" si="164"/>
        <v>0</v>
      </c>
      <c r="R388" s="306">
        <f t="shared" ca="1" si="165"/>
        <v>0</v>
      </c>
      <c r="S388" s="307">
        <f t="shared" ca="1" si="166"/>
        <v>8.2209999999999983</v>
      </c>
      <c r="T388" s="304">
        <f t="shared" ref="T388:T451" ca="1" si="175">m*g</f>
        <v>80.648009999999985</v>
      </c>
      <c r="U388" s="311">
        <f t="shared" ref="U388:U451" ca="1" si="176">IF(pos_xz&lt;L_rampe,Poids*COS(Beta),0)</f>
        <v>0</v>
      </c>
      <c r="V388" s="306">
        <f t="shared" ref="V388:V451" ca="1" si="177">Rho_moyen*(20000-Alt_rampe-pos_z)/(20000+Alt_rampe+pos_z)</f>
        <v>1.1719504712975064</v>
      </c>
      <c r="W388" s="304">
        <f t="shared" ref="W388:W451" ca="1" si="178">1/2*Rho*Sref*Cx*vit_xz^2</f>
        <v>108.05224120982507</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442.64184293951558</v>
      </c>
      <c r="AG388" s="306">
        <f t="shared" ca="1" si="172"/>
        <v>-22.701529041142148</v>
      </c>
      <c r="AH388" s="304">
        <f t="shared" ca="1" si="173"/>
        <v>-13.180935883483683</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-3.1707475106380612</v>
      </c>
      <c r="E389" s="307">
        <f t="shared" ref="E389:E452" ca="1" si="183">IF(AND(L388&lt;L_rampe,Poussee&lt;Poids*SIN(M388)),0,(-W388+Poussee)/m*SIN(M388)+U388/m*COS(M388)-Poids/m)</f>
        <v>-22.565251558044544</v>
      </c>
      <c r="F389" s="304">
        <f t="shared" ref="F389:F452" ca="1" si="184">SQRT(acc_x^2+acc_z^2)</f>
        <v>22.786930852004822</v>
      </c>
      <c r="G389" s="306">
        <f t="shared" ref="G389:G452" ca="1" si="185">G388+acc_x*pas</f>
        <v>40.744392212975661</v>
      </c>
      <c r="H389" s="307">
        <f t="shared" ref="H389:H452" ca="1" si="186">H388+acc_z*pas</f>
        <v>163.80803585991706</v>
      </c>
      <c r="I389" s="304">
        <f t="shared" ref="I389:I452" ca="1" si="187">SQRT(vit_x^2+vit_z^2)</f>
        <v>168.79922425499669</v>
      </c>
      <c r="J389" s="306">
        <f t="shared" ref="J389:J452" ca="1" si="188">J388+0.5*(vit_x+G388)*pas*(K388&gt;=0)</f>
        <v>100.88514664251838</v>
      </c>
      <c r="K389" s="307">
        <f t="shared" ref="K389:K452" ca="1" si="189">K388+0.5*(vit_z+H388)*pas</f>
        <v>444.28105156069267</v>
      </c>
      <c r="L389" s="304">
        <f t="shared" ca="1" si="174"/>
        <v>455.59133616538111</v>
      </c>
      <c r="M389" s="306">
        <f t="shared" ref="M389:M452" ca="1" si="190">IF(AND(L388&gt;L_rampe,G389&gt;0),ATAN2(G389,H389),$M$4)</f>
        <v>1.3270109030537403</v>
      </c>
      <c r="N389" s="304">
        <f t="shared" ref="N389:N452" ca="1" si="191">DEGREES(Beta)</f>
        <v>76.032124112823368</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8.2209999999999983</v>
      </c>
      <c r="T389" s="304">
        <f t="shared" ca="1" si="175"/>
        <v>80.648009999999985</v>
      </c>
      <c r="U389" s="311">
        <f t="shared" ca="1" si="176"/>
        <v>0</v>
      </c>
      <c r="V389" s="306">
        <f t="shared" ca="1" si="177"/>
        <v>1.1717582854306043</v>
      </c>
      <c r="W389" s="304">
        <f t="shared" ca="1" si="178"/>
        <v>107.74500373829105</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444.28105156069267</v>
      </c>
      <c r="AG389" s="306">
        <f t="shared" ref="AG389:AG452" ca="1" si="201">IF(AND(L388&lt;L_rampe,Poussee&lt;Poids*SIN(M388)),0,(-W388+Poussee)/m-Poids*SIN(M388)/m)</f>
        <v>-22.663704635916186</v>
      </c>
      <c r="AH389" s="304">
        <f t="shared" ref="AH389:AH452" ca="1" si="202">IF(AND(L388&lt;L_rampe,Poussee&lt;Poids*SIN(M388)), g*SIN(M388), (-W388+Poussee)/m)</f>
        <v>-13.1434425507633</v>
      </c>
    </row>
    <row r="390" spans="1:34" x14ac:dyDescent="0.2">
      <c r="A390" s="347">
        <f t="shared" ca="1" si="180"/>
        <v>0.01</v>
      </c>
      <c r="B390" s="304">
        <f t="shared" ca="1" si="181"/>
        <v>3.8599999999999617</v>
      </c>
      <c r="D390" s="306">
        <f t="shared" ca="1" si="182"/>
        <v>-3.1635149394169395</v>
      </c>
      <c r="E390" s="307">
        <f t="shared" ca="1" si="183"/>
        <v>-22.528539668739054</v>
      </c>
      <c r="F390" s="304">
        <f t="shared" ca="1" si="184"/>
        <v>22.749569806435094</v>
      </c>
      <c r="G390" s="306">
        <f t="shared" ca="1" si="185"/>
        <v>40.712757063581492</v>
      </c>
      <c r="H390" s="307">
        <f t="shared" ca="1" si="186"/>
        <v>163.58275046322967</v>
      </c>
      <c r="I390" s="304">
        <f t="shared" ca="1" si="187"/>
        <v>168.5729659133797</v>
      </c>
      <c r="J390" s="306">
        <f t="shared" ca="1" si="188"/>
        <v>101.29243238890116</v>
      </c>
      <c r="K390" s="307">
        <f t="shared" ca="1" si="189"/>
        <v>445.9180054923084</v>
      </c>
      <c r="L390" s="304">
        <f t="shared" ca="1" si="174"/>
        <v>457.27784166904314</v>
      </c>
      <c r="M390" s="306">
        <f t="shared" ca="1" si="190"/>
        <v>1.3268704347046578</v>
      </c>
      <c r="N390" s="304">
        <f t="shared" ca="1" si="191"/>
        <v>76.024075869265772</v>
      </c>
      <c r="P390" s="310">
        <f t="shared" ca="1" si="192"/>
        <v>23</v>
      </c>
      <c r="Q390" s="304">
        <f t="shared" ca="1" si="193"/>
        <v>0</v>
      </c>
      <c r="R390" s="306">
        <f t="shared" ca="1" si="194"/>
        <v>0</v>
      </c>
      <c r="S390" s="307">
        <f t="shared" ca="1" si="195"/>
        <v>8.2209999999999983</v>
      </c>
      <c r="T390" s="304">
        <f t="shared" ca="1" si="175"/>
        <v>80.648009999999985</v>
      </c>
      <c r="U390" s="311">
        <f t="shared" ca="1" si="176"/>
        <v>0</v>
      </c>
      <c r="V390" s="306">
        <f t="shared" ca="1" si="177"/>
        <v>1.171566394663097</v>
      </c>
      <c r="W390" s="304">
        <f t="shared" ca="1" si="178"/>
        <v>107.4387573057887</v>
      </c>
      <c r="Y390" s="314" t="str">
        <f t="shared" ca="1" si="196"/>
        <v/>
      </c>
      <c r="Z390" s="315" t="str">
        <f t="shared" ca="1" si="197"/>
        <v/>
      </c>
      <c r="AA390" s="316" t="str">
        <f t="shared" ca="1" si="198"/>
        <v/>
      </c>
      <c r="AC390" s="310" t="e">
        <f t="shared" ca="1" si="199"/>
        <v>#N/A</v>
      </c>
      <c r="AD390" s="323" t="e">
        <f t="shared" ca="1" si="200"/>
        <v>#N/A</v>
      </c>
      <c r="AE390" s="324">
        <f t="shared" ca="1" si="179"/>
        <v>445.9180054923084</v>
      </c>
      <c r="AG390" s="306">
        <f t="shared" ca="1" si="201"/>
        <v>-22.626000470369622</v>
      </c>
      <c r="AH390" s="304">
        <f t="shared" ca="1" si="202"/>
        <v>-13.106070275914252</v>
      </c>
    </row>
    <row r="391" spans="1:34" x14ac:dyDescent="0.2">
      <c r="A391" s="347">
        <f t="shared" ca="1" si="180"/>
        <v>0.01</v>
      </c>
      <c r="B391" s="304">
        <f t="shared" ca="1" si="181"/>
        <v>3.8699999999999615</v>
      </c>
      <c r="D391" s="306">
        <f t="shared" ca="1" si="182"/>
        <v>-3.1563046416260687</v>
      </c>
      <c r="E391" s="307">
        <f t="shared" ca="1" si="183"/>
        <v>-22.491946196144703</v>
      </c>
      <c r="F391" s="304">
        <f t="shared" ca="1" si="184"/>
        <v>22.712329309892862</v>
      </c>
      <c r="G391" s="306">
        <f t="shared" ca="1" si="185"/>
        <v>40.681194017165232</v>
      </c>
      <c r="H391" s="307">
        <f t="shared" ca="1" si="186"/>
        <v>163.35783100126824</v>
      </c>
      <c r="I391" s="304">
        <f t="shared" ca="1" si="187"/>
        <v>168.34708342023973</v>
      </c>
      <c r="J391" s="306">
        <f t="shared" ca="1" si="188"/>
        <v>101.6994021443049</v>
      </c>
      <c r="K391" s="307">
        <f t="shared" ca="1" si="189"/>
        <v>447.55270839963089</v>
      </c>
      <c r="L391" s="304">
        <f t="shared" ca="1" si="174"/>
        <v>458.96208470020059</v>
      </c>
      <c r="M391" s="306">
        <f t="shared" ca="1" si="190"/>
        <v>1.3267296984471839</v>
      </c>
      <c r="N391" s="304">
        <f t="shared" ca="1" si="191"/>
        <v>76.016012275688041</v>
      </c>
      <c r="P391" s="310">
        <f t="shared" ca="1" si="192"/>
        <v>23</v>
      </c>
      <c r="Q391" s="304">
        <f t="shared" ca="1" si="193"/>
        <v>0</v>
      </c>
      <c r="R391" s="306">
        <f t="shared" ca="1" si="194"/>
        <v>0</v>
      </c>
      <c r="S391" s="307">
        <f t="shared" ca="1" si="195"/>
        <v>8.2209999999999983</v>
      </c>
      <c r="T391" s="304">
        <f t="shared" ca="1" si="175"/>
        <v>80.648009999999985</v>
      </c>
      <c r="U391" s="311">
        <f t="shared" ca="1" si="176"/>
        <v>0</v>
      </c>
      <c r="V391" s="306">
        <f t="shared" ca="1" si="177"/>
        <v>1.1713747984310776</v>
      </c>
      <c r="W391" s="304">
        <f t="shared" ca="1" si="178"/>
        <v>107.13349775687192</v>
      </c>
      <c r="Y391" s="314" t="str">
        <f t="shared" ca="1" si="196"/>
        <v/>
      </c>
      <c r="Z391" s="315" t="str">
        <f t="shared" ca="1" si="197"/>
        <v/>
      </c>
      <c r="AA391" s="316" t="str">
        <f t="shared" ca="1" si="198"/>
        <v/>
      </c>
      <c r="AC391" s="310" t="e">
        <f t="shared" ca="1" si="199"/>
        <v>#N/A</v>
      </c>
      <c r="AD391" s="323" t="e">
        <f t="shared" ca="1" si="200"/>
        <v>#N/A</v>
      </c>
      <c r="AE391" s="324">
        <f t="shared" ca="1" si="179"/>
        <v>447.55270839963089</v>
      </c>
      <c r="AG391" s="306">
        <f t="shared" ca="1" si="201"/>
        <v>-22.588416033957181</v>
      </c>
      <c r="AH391" s="304">
        <f t="shared" ca="1" si="202"/>
        <v>-13.068818550758875</v>
      </c>
    </row>
    <row r="392" spans="1:34" x14ac:dyDescent="0.2">
      <c r="A392" s="347">
        <f t="shared" ca="1" si="180"/>
        <v>0.01</v>
      </c>
      <c r="B392" s="304">
        <f t="shared" ca="1" si="181"/>
        <v>3.8799999999999613</v>
      </c>
      <c r="D392" s="306">
        <f t="shared" ca="1" si="182"/>
        <v>-3.1491165225542557</v>
      </c>
      <c r="E392" s="307">
        <f t="shared" ca="1" si="183"/>
        <v>-22.455470643699819</v>
      </c>
      <c r="F392" s="304">
        <f t="shared" ca="1" si="184"/>
        <v>22.675208856870285</v>
      </c>
      <c r="G392" s="306">
        <f t="shared" ca="1" si="185"/>
        <v>40.649702851939686</v>
      </c>
      <c r="H392" s="307">
        <f t="shared" ca="1" si="186"/>
        <v>163.13327629483123</v>
      </c>
      <c r="I392" s="304">
        <f t="shared" ca="1" si="187"/>
        <v>168.1215755833758</v>
      </c>
      <c r="J392" s="306">
        <f t="shared" ca="1" si="188"/>
        <v>102.10605662865042</v>
      </c>
      <c r="K392" s="307">
        <f t="shared" ca="1" si="189"/>
        <v>449.18516393611139</v>
      </c>
      <c r="L392" s="304">
        <f t="shared" ca="1" si="174"/>
        <v>460.64406899531923</v>
      </c>
      <c r="M392" s="306">
        <f t="shared" ca="1" si="190"/>
        <v>1.3265886937267259</v>
      </c>
      <c r="N392" s="304">
        <f t="shared" ca="1" si="191"/>
        <v>76.007933300314392</v>
      </c>
      <c r="P392" s="310">
        <f t="shared" ca="1" si="192"/>
        <v>23</v>
      </c>
      <c r="Q392" s="304">
        <f t="shared" ca="1" si="193"/>
        <v>0</v>
      </c>
      <c r="R392" s="306">
        <f t="shared" ca="1" si="194"/>
        <v>0</v>
      </c>
      <c r="S392" s="307">
        <f t="shared" ca="1" si="195"/>
        <v>8.2209999999999983</v>
      </c>
      <c r="T392" s="304">
        <f t="shared" ca="1" si="175"/>
        <v>80.648009999999985</v>
      </c>
      <c r="U392" s="311">
        <f t="shared" ca="1" si="176"/>
        <v>0</v>
      </c>
      <c r="V392" s="306">
        <f t="shared" ca="1" si="177"/>
        <v>1.1711834961725367</v>
      </c>
      <c r="W392" s="304">
        <f t="shared" ca="1" si="178"/>
        <v>106.82922095823452</v>
      </c>
      <c r="Y392" s="314" t="str">
        <f t="shared" ca="1" si="196"/>
        <v/>
      </c>
      <c r="Z392" s="315" t="str">
        <f t="shared" ca="1" si="197"/>
        <v/>
      </c>
      <c r="AA392" s="316" t="str">
        <f t="shared" ca="1" si="198"/>
        <v/>
      </c>
      <c r="AC392" s="310" t="e">
        <f t="shared" ca="1" si="199"/>
        <v>#N/A</v>
      </c>
      <c r="AD392" s="323" t="e">
        <f t="shared" ca="1" si="200"/>
        <v>#N/A</v>
      </c>
      <c r="AE392" s="324">
        <f t="shared" ca="1" si="179"/>
        <v>449.18516393611139</v>
      </c>
      <c r="AG392" s="306">
        <f t="shared" ca="1" si="201"/>
        <v>-22.550950818835034</v>
      </c>
      <c r="AH392" s="304">
        <f t="shared" ca="1" si="202"/>
        <v>-13.03168686982994</v>
      </c>
    </row>
    <row r="393" spans="1:34" x14ac:dyDescent="0.2">
      <c r="A393" s="347">
        <f t="shared" ca="1" si="180"/>
        <v>0.01</v>
      </c>
      <c r="B393" s="304">
        <f t="shared" ca="1" si="181"/>
        <v>3.889999999999961</v>
      </c>
      <c r="D393" s="306">
        <f t="shared" ca="1" si="182"/>
        <v>-3.1419504879937832</v>
      </c>
      <c r="E393" s="307">
        <f t="shared" ca="1" si="183"/>
        <v>-22.41911251748823</v>
      </c>
      <c r="F393" s="304">
        <f t="shared" ca="1" si="184"/>
        <v>22.638207944552541</v>
      </c>
      <c r="G393" s="306">
        <f t="shared" ca="1" si="185"/>
        <v>40.618283347059752</v>
      </c>
      <c r="H393" s="307">
        <f t="shared" ca="1" si="186"/>
        <v>162.90908516965635</v>
      </c>
      <c r="I393" s="304">
        <f t="shared" ca="1" si="187"/>
        <v>167.89644121563856</v>
      </c>
      <c r="J393" s="306">
        <f t="shared" ca="1" si="188"/>
        <v>102.51239655964542</v>
      </c>
      <c r="K393" s="307">
        <f t="shared" ca="1" si="189"/>
        <v>450.81537574343383</v>
      </c>
      <c r="L393" s="304">
        <f t="shared" ca="1" si="174"/>
        <v>462.32379827897188</v>
      </c>
      <c r="M393" s="306">
        <f t="shared" ca="1" si="190"/>
        <v>1.3264474199869578</v>
      </c>
      <c r="N393" s="304">
        <f t="shared" ca="1" si="191"/>
        <v>75.999838911269634</v>
      </c>
      <c r="P393" s="310">
        <f t="shared" ca="1" si="192"/>
        <v>23</v>
      </c>
      <c r="Q393" s="304">
        <f t="shared" ca="1" si="193"/>
        <v>0</v>
      </c>
      <c r="R393" s="306">
        <f t="shared" ca="1" si="194"/>
        <v>0</v>
      </c>
      <c r="S393" s="307">
        <f t="shared" ca="1" si="195"/>
        <v>8.2209999999999983</v>
      </c>
      <c r="T393" s="304">
        <f t="shared" ca="1" si="175"/>
        <v>80.648009999999985</v>
      </c>
      <c r="U393" s="311">
        <f t="shared" ca="1" si="176"/>
        <v>0</v>
      </c>
      <c r="V393" s="306">
        <f t="shared" ca="1" si="177"/>
        <v>1.1709924873273538</v>
      </c>
      <c r="W393" s="304">
        <f t="shared" ca="1" si="178"/>
        <v>106.52592279856832</v>
      </c>
      <c r="Y393" s="314" t="str">
        <f t="shared" ca="1" si="196"/>
        <v/>
      </c>
      <c r="Z393" s="315" t="str">
        <f t="shared" ca="1" si="197"/>
        <v/>
      </c>
      <c r="AA393" s="316" t="str">
        <f t="shared" ca="1" si="198"/>
        <v/>
      </c>
      <c r="AC393" s="310" t="e">
        <f t="shared" ca="1" si="199"/>
        <v>#N/A</v>
      </c>
      <c r="AD393" s="323" t="e">
        <f t="shared" ca="1" si="200"/>
        <v>#N/A</v>
      </c>
      <c r="AE393" s="324">
        <f t="shared" ca="1" si="179"/>
        <v>450.81537574343383</v>
      </c>
      <c r="AG393" s="306">
        <f t="shared" ca="1" si="201"/>
        <v>-22.51360431984342</v>
      </c>
      <c r="AH393" s="304">
        <f t="shared" ca="1" si="202"/>
        <v>-12.994674730353307</v>
      </c>
    </row>
    <row r="394" spans="1:34" x14ac:dyDescent="0.2">
      <c r="A394" s="347">
        <f t="shared" ca="1" si="180"/>
        <v>0.01</v>
      </c>
      <c r="B394" s="304">
        <f t="shared" ca="1" si="181"/>
        <v>3.8999999999999608</v>
      </c>
      <c r="D394" s="306">
        <f t="shared" ca="1" si="182"/>
        <v>-3.1348064442371757</v>
      </c>
      <c r="E394" s="307">
        <f t="shared" ca="1" si="183"/>
        <v>-22.382871326222329</v>
      </c>
      <c r="F394" s="304">
        <f t="shared" ca="1" si="184"/>
        <v>22.60132607280061</v>
      </c>
      <c r="G394" s="306">
        <f t="shared" ca="1" si="185"/>
        <v>40.586935282617382</v>
      </c>
      <c r="H394" s="307">
        <f t="shared" ca="1" si="186"/>
        <v>162.68525645639411</v>
      </c>
      <c r="I394" s="304">
        <f t="shared" ca="1" si="187"/>
        <v>167.67167913490368</v>
      </c>
      <c r="J394" s="306">
        <f t="shared" ca="1" si="188"/>
        <v>102.91842265279381</v>
      </c>
      <c r="K394" s="307">
        <f t="shared" ca="1" si="189"/>
        <v>452.44334745156408</v>
      </c>
      <c r="L394" s="304">
        <f t="shared" ca="1" si="174"/>
        <v>464.00127626388684</v>
      </c>
      <c r="M394" s="306">
        <f t="shared" ca="1" si="190"/>
        <v>1.3263058766698148</v>
      </c>
      <c r="N394" s="304">
        <f t="shared" ca="1" si="191"/>
        <v>75.991729076579063</v>
      </c>
      <c r="P394" s="310">
        <f t="shared" ca="1" si="192"/>
        <v>23</v>
      </c>
      <c r="Q394" s="304">
        <f t="shared" ca="1" si="193"/>
        <v>0</v>
      </c>
      <c r="R394" s="306">
        <f t="shared" ca="1" si="194"/>
        <v>0</v>
      </c>
      <c r="S394" s="307">
        <f t="shared" ca="1" si="195"/>
        <v>8.2209999999999983</v>
      </c>
      <c r="T394" s="304">
        <f t="shared" ca="1" si="175"/>
        <v>80.648009999999985</v>
      </c>
      <c r="U394" s="311">
        <f t="shared" ca="1" si="176"/>
        <v>0</v>
      </c>
      <c r="V394" s="306">
        <f t="shared" ca="1" si="177"/>
        <v>1.1708017713372885</v>
      </c>
      <c r="W394" s="304">
        <f t="shared" ca="1" si="178"/>
        <v>106.22359918842264</v>
      </c>
      <c r="Y394" s="314" t="str">
        <f t="shared" ca="1" si="196"/>
        <v/>
      </c>
      <c r="Z394" s="315" t="str">
        <f t="shared" ca="1" si="197"/>
        <v/>
      </c>
      <c r="AA394" s="316" t="str">
        <f t="shared" ca="1" si="198"/>
        <v/>
      </c>
      <c r="AC394" s="310" t="e">
        <f t="shared" ca="1" si="199"/>
        <v>#N/A</v>
      </c>
      <c r="AD394" s="323" t="e">
        <f t="shared" ca="1" si="200"/>
        <v>#N/A</v>
      </c>
      <c r="AE394" s="324">
        <f t="shared" ca="1" si="179"/>
        <v>452.44334745156408</v>
      </c>
      <c r="AG394" s="306">
        <f t="shared" ca="1" si="201"/>
        <v>-22.476376034489338</v>
      </c>
      <c r="AH394" s="304">
        <f t="shared" ca="1" si="202"/>
        <v>-12.95778163223067</v>
      </c>
    </row>
    <row r="395" spans="1:34" x14ac:dyDescent="0.2">
      <c r="A395" s="347">
        <f t="shared" ca="1" si="180"/>
        <v>0.01</v>
      </c>
      <c r="B395" s="304">
        <f t="shared" ca="1" si="181"/>
        <v>3.9099999999999606</v>
      </c>
      <c r="D395" s="306">
        <f t="shared" ca="1" si="182"/>
        <v>-3.1276842980739934</v>
      </c>
      <c r="E395" s="307">
        <f t="shared" ca="1" si="183"/>
        <v>-22.346746581226249</v>
      </c>
      <c r="F395" s="304">
        <f t="shared" ca="1" si="184"/>
        <v>22.564562744134122</v>
      </c>
      <c r="G395" s="306">
        <f t="shared" ca="1" si="185"/>
        <v>40.555658439636645</v>
      </c>
      <c r="H395" s="307">
        <f t="shared" ca="1" si="186"/>
        <v>162.46178899058185</v>
      </c>
      <c r="I395" s="304">
        <f t="shared" ca="1" si="187"/>
        <v>167.44728816404526</v>
      </c>
      <c r="J395" s="306">
        <f t="shared" ca="1" si="188"/>
        <v>103.32413562140508</v>
      </c>
      <c r="K395" s="307">
        <f t="shared" ca="1" si="189"/>
        <v>454.06908267879896</v>
      </c>
      <c r="L395" s="304">
        <f t="shared" ca="1" si="174"/>
        <v>465.67650665099745</v>
      </c>
      <c r="M395" s="306">
        <f t="shared" ca="1" si="190"/>
        <v>1.3261640632154863</v>
      </c>
      <c r="N395" s="304">
        <f t="shared" ca="1" si="191"/>
        <v>75.983603764167867</v>
      </c>
      <c r="P395" s="310">
        <f t="shared" ca="1" si="192"/>
        <v>23</v>
      </c>
      <c r="Q395" s="304">
        <f t="shared" ca="1" si="193"/>
        <v>0</v>
      </c>
      <c r="R395" s="306">
        <f t="shared" ca="1" si="194"/>
        <v>0</v>
      </c>
      <c r="S395" s="307">
        <f t="shared" ca="1" si="195"/>
        <v>8.2209999999999983</v>
      </c>
      <c r="T395" s="304">
        <f t="shared" ca="1" si="175"/>
        <v>80.648009999999985</v>
      </c>
      <c r="U395" s="311">
        <f t="shared" ca="1" si="176"/>
        <v>0</v>
      </c>
      <c r="V395" s="306">
        <f t="shared" ca="1" si="177"/>
        <v>1.1706113476459739</v>
      </c>
      <c r="W395" s="304">
        <f t="shared" ca="1" si="178"/>
        <v>105.92224606006482</v>
      </c>
      <c r="Y395" s="314" t="str">
        <f t="shared" ca="1" si="196"/>
        <v/>
      </c>
      <c r="Z395" s="315" t="str">
        <f t="shared" ca="1" si="197"/>
        <v/>
      </c>
      <c r="AA395" s="316" t="str">
        <f t="shared" ca="1" si="198"/>
        <v/>
      </c>
      <c r="AC395" s="310" t="e">
        <f t="shared" ca="1" si="199"/>
        <v>#N/A</v>
      </c>
      <c r="AD395" s="323" t="e">
        <f t="shared" ca="1" si="200"/>
        <v>#N/A</v>
      </c>
      <c r="AE395" s="324">
        <f t="shared" ca="1" si="179"/>
        <v>454.06908267879896</v>
      </c>
      <c r="AG395" s="306">
        <f t="shared" ca="1" si="201"/>
        <v>-22.439265462929423</v>
      </c>
      <c r="AH395" s="304">
        <f t="shared" ca="1" si="202"/>
        <v>-12.921007078022463</v>
      </c>
    </row>
    <row r="396" spans="1:34" x14ac:dyDescent="0.2">
      <c r="A396" s="347">
        <f t="shared" ca="1" si="180"/>
        <v>0.01</v>
      </c>
      <c r="B396" s="304">
        <f t="shared" ca="1" si="181"/>
        <v>3.9199999999999604</v>
      </c>
      <c r="D396" s="306">
        <f t="shared" ca="1" si="182"/>
        <v>-3.1205839567876712</v>
      </c>
      <c r="E396" s="307">
        <f t="shared" ca="1" si="183"/>
        <v>-22.310737796419218</v>
      </c>
      <c r="F396" s="304">
        <f t="shared" ca="1" si="184"/>
        <v>22.527917463714431</v>
      </c>
      <c r="G396" s="306">
        <f t="shared" ca="1" si="185"/>
        <v>40.52445260006877</v>
      </c>
      <c r="H396" s="307">
        <f t="shared" ca="1" si="186"/>
        <v>162.23868161261765</v>
      </c>
      <c r="I396" s="304">
        <f t="shared" ca="1" si="187"/>
        <v>167.22326713090956</v>
      </c>
      <c r="J396" s="306">
        <f t="shared" ca="1" si="188"/>
        <v>103.7295361766036</v>
      </c>
      <c r="K396" s="307">
        <f t="shared" ca="1" si="189"/>
        <v>455.69258503181499</v>
      </c>
      <c r="L396" s="304">
        <f t="shared" ca="1" si="174"/>
        <v>467.34949312949004</v>
      </c>
      <c r="M396" s="306">
        <f t="shared" ca="1" si="190"/>
        <v>1.3260219790624093</v>
      </c>
      <c r="N396" s="304">
        <f t="shared" ca="1" si="191"/>
        <v>75.975462941860869</v>
      </c>
      <c r="P396" s="310">
        <f t="shared" ca="1" si="192"/>
        <v>23</v>
      </c>
      <c r="Q396" s="304">
        <f t="shared" ca="1" si="193"/>
        <v>0</v>
      </c>
      <c r="R396" s="306">
        <f t="shared" ca="1" si="194"/>
        <v>0</v>
      </c>
      <c r="S396" s="307">
        <f t="shared" ca="1" si="195"/>
        <v>8.2209999999999983</v>
      </c>
      <c r="T396" s="304">
        <f t="shared" ca="1" si="175"/>
        <v>80.648009999999985</v>
      </c>
      <c r="U396" s="311">
        <f t="shared" ca="1" si="176"/>
        <v>0</v>
      </c>
      <c r="V396" s="306">
        <f t="shared" ca="1" si="177"/>
        <v>1.1704212156989058</v>
      </c>
      <c r="W396" s="304">
        <f t="shared" ca="1" si="178"/>
        <v>105.62185936734136</v>
      </c>
      <c r="Y396" s="314" t="str">
        <f t="shared" ca="1" si="196"/>
        <v/>
      </c>
      <c r="Z396" s="315" t="str">
        <f t="shared" ca="1" si="197"/>
        <v/>
      </c>
      <c r="AA396" s="316" t="str">
        <f t="shared" ca="1" si="198"/>
        <v/>
      </c>
      <c r="AC396" s="310" t="e">
        <f t="shared" ca="1" si="199"/>
        <v>#N/A</v>
      </c>
      <c r="AD396" s="323" t="e">
        <f t="shared" ca="1" si="200"/>
        <v>#N/A</v>
      </c>
      <c r="AE396" s="324">
        <f t="shared" ca="1" si="179"/>
        <v>455.69258503181499</v>
      </c>
      <c r="AG396" s="306">
        <f t="shared" ca="1" si="201"/>
        <v>-22.402272107952932</v>
      </c>
      <c r="AH396" s="304">
        <f t="shared" ca="1" si="202"/>
        <v>-12.88435057293089</v>
      </c>
    </row>
    <row r="397" spans="1:34" x14ac:dyDescent="0.2">
      <c r="A397" s="347">
        <f t="shared" ca="1" si="180"/>
        <v>0.01</v>
      </c>
      <c r="B397" s="304">
        <f t="shared" ca="1" si="181"/>
        <v>3.9299999999999602</v>
      </c>
      <c r="D397" s="306">
        <f t="shared" ca="1" si="182"/>
        <v>-3.1135053281523644</v>
      </c>
      <c r="E397" s="307">
        <f t="shared" ca="1" si="183"/>
        <v>-22.274844488298967</v>
      </c>
      <c r="F397" s="304">
        <f t="shared" ca="1" si="184"/>
        <v>22.491389739327715</v>
      </c>
      <c r="G397" s="306">
        <f t="shared" ca="1" si="185"/>
        <v>40.493317546787246</v>
      </c>
      <c r="H397" s="307">
        <f t="shared" ca="1" si="186"/>
        <v>162.01593316773466</v>
      </c>
      <c r="I397" s="304">
        <f t="shared" ca="1" si="187"/>
        <v>166.99961486828889</v>
      </c>
      <c r="J397" s="306">
        <f t="shared" ca="1" si="188"/>
        <v>104.13462502733788</v>
      </c>
      <c r="K397" s="307">
        <f t="shared" ca="1" si="189"/>
        <v>457.31385810571675</v>
      </c>
      <c r="L397" s="304">
        <f t="shared" ca="1" si="174"/>
        <v>469.02023937685237</v>
      </c>
      <c r="M397" s="306">
        <f t="shared" ca="1" si="190"/>
        <v>1.3258796236472639</v>
      </c>
      <c r="N397" s="304">
        <f t="shared" ca="1" si="191"/>
        <v>75.967306577382203</v>
      </c>
      <c r="P397" s="310">
        <f t="shared" ca="1" si="192"/>
        <v>23</v>
      </c>
      <c r="Q397" s="304">
        <f t="shared" ca="1" si="193"/>
        <v>0</v>
      </c>
      <c r="R397" s="306">
        <f t="shared" ca="1" si="194"/>
        <v>0</v>
      </c>
      <c r="S397" s="307">
        <f t="shared" ca="1" si="195"/>
        <v>8.2209999999999983</v>
      </c>
      <c r="T397" s="304">
        <f t="shared" ca="1" si="175"/>
        <v>80.648009999999985</v>
      </c>
      <c r="U397" s="311">
        <f t="shared" ca="1" si="176"/>
        <v>0</v>
      </c>
      <c r="V397" s="306">
        <f t="shared" ca="1" si="177"/>
        <v>1.1702313749434379</v>
      </c>
      <c r="W397" s="304">
        <f t="shared" ca="1" si="178"/>
        <v>105.32243508554085</v>
      </c>
      <c r="Y397" s="314" t="str">
        <f t="shared" ca="1" si="196"/>
        <v/>
      </c>
      <c r="Z397" s="315" t="str">
        <f t="shared" ca="1" si="197"/>
        <v/>
      </c>
      <c r="AA397" s="316" t="str">
        <f t="shared" ca="1" si="198"/>
        <v/>
      </c>
      <c r="AC397" s="310" t="e">
        <f t="shared" ca="1" si="199"/>
        <v>#N/A</v>
      </c>
      <c r="AD397" s="323" t="e">
        <f t="shared" ca="1" si="200"/>
        <v>#N/A</v>
      </c>
      <c r="AE397" s="324">
        <f t="shared" ca="1" si="179"/>
        <v>457.31385810571675</v>
      </c>
      <c r="AG397" s="306">
        <f t="shared" ca="1" si="201"/>
        <v>-22.365395474964824</v>
      </c>
      <c r="AH397" s="304">
        <f t="shared" ca="1" si="202"/>
        <v>-12.847811624783041</v>
      </c>
    </row>
    <row r="398" spans="1:34" x14ac:dyDescent="0.2">
      <c r="A398" s="347">
        <f t="shared" ca="1" si="180"/>
        <v>0.01</v>
      </c>
      <c r="B398" s="304">
        <f t="shared" ca="1" si="181"/>
        <v>3.93999999999996</v>
      </c>
      <c r="D398" s="306">
        <f t="shared" ca="1" si="182"/>
        <v>-3.1064483204298088</v>
      </c>
      <c r="E398" s="307">
        <f t="shared" ca="1" si="183"/>
        <v>-22.239066175925345</v>
      </c>
      <c r="F398" s="304">
        <f t="shared" ca="1" si="184"/>
        <v>22.4549790813683</v>
      </c>
      <c r="G398" s="306">
        <f t="shared" ca="1" si="185"/>
        <v>40.462253063582949</v>
      </c>
      <c r="H398" s="307">
        <f t="shared" ca="1" si="186"/>
        <v>161.79354250597541</v>
      </c>
      <c r="I398" s="304">
        <f t="shared" ca="1" si="187"/>
        <v>166.77633021389545</v>
      </c>
      <c r="J398" s="306">
        <f t="shared" ca="1" si="188"/>
        <v>104.53940288038973</v>
      </c>
      <c r="K398" s="307">
        <f t="shared" ca="1" si="189"/>
        <v>458.93290548408532</v>
      </c>
      <c r="L398" s="304">
        <f t="shared" ca="1" si="174"/>
        <v>470.68874905892199</v>
      </c>
      <c r="M398" s="306">
        <f t="shared" ca="1" si="190"/>
        <v>1.3257369964049648</v>
      </c>
      <c r="N398" s="304">
        <f t="shared" ca="1" si="191"/>
        <v>75.959134638354868</v>
      </c>
      <c r="P398" s="310">
        <f t="shared" ca="1" si="192"/>
        <v>23</v>
      </c>
      <c r="Q398" s="304">
        <f t="shared" ca="1" si="193"/>
        <v>0</v>
      </c>
      <c r="R398" s="306">
        <f t="shared" ca="1" si="194"/>
        <v>0</v>
      </c>
      <c r="S398" s="307">
        <f t="shared" ca="1" si="195"/>
        <v>8.2209999999999983</v>
      </c>
      <c r="T398" s="304">
        <f t="shared" ca="1" si="175"/>
        <v>80.648009999999985</v>
      </c>
      <c r="U398" s="311">
        <f t="shared" ca="1" si="176"/>
        <v>0</v>
      </c>
      <c r="V398" s="306">
        <f t="shared" ca="1" si="177"/>
        <v>1.1700418248287714</v>
      </c>
      <c r="W398" s="304">
        <f t="shared" ca="1" si="178"/>
        <v>105.02396921125712</v>
      </c>
      <c r="Y398" s="314" t="str">
        <f t="shared" ca="1" si="196"/>
        <v/>
      </c>
      <c r="Z398" s="315" t="str">
        <f t="shared" ca="1" si="197"/>
        <v/>
      </c>
      <c r="AA398" s="316" t="str">
        <f t="shared" ca="1" si="198"/>
        <v/>
      </c>
      <c r="AC398" s="310" t="e">
        <f t="shared" ca="1" si="199"/>
        <v>#N/A</v>
      </c>
      <c r="AD398" s="323" t="e">
        <f t="shared" ca="1" si="200"/>
        <v>#N/A</v>
      </c>
      <c r="AE398" s="324">
        <f t="shared" ca="1" si="179"/>
        <v>458.93290548408532</v>
      </c>
      <c r="AG398" s="306">
        <f t="shared" ca="1" si="201"/>
        <v>-22.328635071969039</v>
      </c>
      <c r="AH398" s="304">
        <f t="shared" ca="1" si="202"/>
        <v>-12.811389744014216</v>
      </c>
    </row>
    <row r="399" spans="1:34" x14ac:dyDescent="0.2">
      <c r="A399" s="347">
        <f t="shared" ca="1" si="180"/>
        <v>0.01</v>
      </c>
      <c r="B399" s="304">
        <f t="shared" ca="1" si="181"/>
        <v>3.9499999999999598</v>
      </c>
      <c r="D399" s="306">
        <f t="shared" ca="1" si="182"/>
        <v>-3.0994128423662373</v>
      </c>
      <c r="E399" s="307">
        <f t="shared" ca="1" si="183"/>
        <v>-22.203402380903967</v>
      </c>
      <c r="F399" s="304">
        <f t="shared" ca="1" si="184"/>
        <v>22.418685002822013</v>
      </c>
      <c r="G399" s="306">
        <f t="shared" ca="1" si="185"/>
        <v>40.431258935159285</v>
      </c>
      <c r="H399" s="307">
        <f t="shared" ca="1" si="186"/>
        <v>161.57150848216637</v>
      </c>
      <c r="I399" s="304">
        <f t="shared" ca="1" si="187"/>
        <v>166.55341201033576</v>
      </c>
      <c r="J399" s="306">
        <f t="shared" ca="1" si="188"/>
        <v>104.94387044038344</v>
      </c>
      <c r="K399" s="307">
        <f t="shared" ca="1" si="189"/>
        <v>460.54973073902602</v>
      </c>
      <c r="L399" s="304">
        <f t="shared" ca="1" si="174"/>
        <v>472.35502582993371</v>
      </c>
      <c r="M399" s="306">
        <f t="shared" ca="1" si="190"/>
        <v>1.3255940967686572</v>
      </c>
      <c r="N399" s="304">
        <f t="shared" ca="1" si="191"/>
        <v>75.950947092300495</v>
      </c>
      <c r="P399" s="310">
        <f t="shared" ca="1" si="192"/>
        <v>23</v>
      </c>
      <c r="Q399" s="304">
        <f t="shared" ca="1" si="193"/>
        <v>0</v>
      </c>
      <c r="R399" s="306">
        <f t="shared" ca="1" si="194"/>
        <v>0</v>
      </c>
      <c r="S399" s="307">
        <f t="shared" ca="1" si="195"/>
        <v>8.2209999999999983</v>
      </c>
      <c r="T399" s="304">
        <f t="shared" ca="1" si="175"/>
        <v>80.648009999999985</v>
      </c>
      <c r="U399" s="311">
        <f t="shared" ca="1" si="176"/>
        <v>0</v>
      </c>
      <c r="V399" s="306">
        <f t="shared" ca="1" si="177"/>
        <v>1.1698525648059479</v>
      </c>
      <c r="W399" s="304">
        <f t="shared" ca="1" si="178"/>
        <v>104.72645776225423</v>
      </c>
      <c r="Y399" s="314" t="str">
        <f t="shared" ca="1" si="196"/>
        <v/>
      </c>
      <c r="Z399" s="315" t="str">
        <f t="shared" ca="1" si="197"/>
        <v/>
      </c>
      <c r="AA399" s="316" t="str">
        <f t="shared" ca="1" si="198"/>
        <v/>
      </c>
      <c r="AC399" s="310" t="e">
        <f t="shared" ca="1" si="199"/>
        <v>#N/A</v>
      </c>
      <c r="AD399" s="323" t="e">
        <f t="shared" ca="1" si="200"/>
        <v>#N/A</v>
      </c>
      <c r="AE399" s="324">
        <f t="shared" ca="1" si="179"/>
        <v>460.54973073902602</v>
      </c>
      <c r="AG399" s="306">
        <f t="shared" ca="1" si="201"/>
        <v>-22.291990409551808</v>
      </c>
      <c r="AH399" s="304">
        <f t="shared" ca="1" si="202"/>
        <v>-12.775084443651277</v>
      </c>
    </row>
    <row r="400" spans="1:34" x14ac:dyDescent="0.2">
      <c r="A400" s="347">
        <f t="shared" ca="1" si="180"/>
        <v>0.01</v>
      </c>
      <c r="B400" s="304">
        <f t="shared" ca="1" si="181"/>
        <v>3.9599999999999596</v>
      </c>
      <c r="D400" s="306">
        <f t="shared" ca="1" si="182"/>
        <v>-3.0923988031892811</v>
      </c>
      <c r="E400" s="307">
        <f t="shared" ca="1" si="183"/>
        <v>-22.167852627370074</v>
      </c>
      <c r="F400" s="304">
        <f t="shared" ca="1" si="184"/>
        <v>22.382507019249761</v>
      </c>
      <c r="G400" s="306">
        <f t="shared" ca="1" si="185"/>
        <v>40.400334947127391</v>
      </c>
      <c r="H400" s="307">
        <f t="shared" ca="1" si="186"/>
        <v>161.34982995589266</v>
      </c>
      <c r="I400" s="304">
        <f t="shared" ca="1" si="187"/>
        <v>166.33085910508476</v>
      </c>
      <c r="J400" s="306">
        <f t="shared" ca="1" si="188"/>
        <v>105.34802840979486</v>
      </c>
      <c r="K400" s="307">
        <f t="shared" ca="1" si="189"/>
        <v>462.16433743121632</v>
      </c>
      <c r="L400" s="304">
        <f t="shared" ca="1" si="174"/>
        <v>474.01907333256764</v>
      </c>
      <c r="M400" s="306">
        <f t="shared" ca="1" si="190"/>
        <v>1.325450924169709</v>
      </c>
      <c r="N400" s="304">
        <f t="shared" ca="1" si="191"/>
        <v>75.942743906638839</v>
      </c>
      <c r="P400" s="310">
        <f t="shared" ca="1" si="192"/>
        <v>23</v>
      </c>
      <c r="Q400" s="304">
        <f t="shared" ca="1" si="193"/>
        <v>0</v>
      </c>
      <c r="R400" s="306">
        <f t="shared" ca="1" si="194"/>
        <v>0</v>
      </c>
      <c r="S400" s="307">
        <f t="shared" ca="1" si="195"/>
        <v>8.2209999999999983</v>
      </c>
      <c r="T400" s="304">
        <f t="shared" ca="1" si="175"/>
        <v>80.648009999999985</v>
      </c>
      <c r="U400" s="311">
        <f t="shared" ca="1" si="176"/>
        <v>0</v>
      </c>
      <c r="V400" s="306">
        <f t="shared" ca="1" si="177"/>
        <v>1.1696635943278413</v>
      </c>
      <c r="W400" s="304">
        <f t="shared" ca="1" si="178"/>
        <v>104.42989677733141</v>
      </c>
      <c r="Y400" s="314" t="str">
        <f t="shared" ca="1" si="196"/>
        <v/>
      </c>
      <c r="Z400" s="315" t="str">
        <f t="shared" ca="1" si="197"/>
        <v/>
      </c>
      <c r="AA400" s="316" t="str">
        <f t="shared" ca="1" si="198"/>
        <v/>
      </c>
      <c r="AC400" s="310" t="e">
        <f t="shared" ca="1" si="199"/>
        <v>#N/A</v>
      </c>
      <c r="AD400" s="323" t="e">
        <f t="shared" ca="1" si="200"/>
        <v>#N/A</v>
      </c>
      <c r="AE400" s="324">
        <f t="shared" ca="1" si="179"/>
        <v>462.16433743121632</v>
      </c>
      <c r="AG400" s="306">
        <f t="shared" ca="1" si="201"/>
        <v>-22.255461000865196</v>
      </c>
      <c r="AH400" s="304">
        <f t="shared" ca="1" si="202"/>
        <v>-12.738895239296223</v>
      </c>
    </row>
    <row r="401" spans="1:34" x14ac:dyDescent="0.2">
      <c r="A401" s="347">
        <f t="shared" ca="1" si="180"/>
        <v>0.01</v>
      </c>
      <c r="B401" s="304">
        <f t="shared" ca="1" si="181"/>
        <v>3.9699999999999593</v>
      </c>
      <c r="D401" s="306">
        <f t="shared" ca="1" si="182"/>
        <v>-3.0854061126049168</v>
      </c>
      <c r="E401" s="307">
        <f t="shared" ca="1" si="183"/>
        <v>-22.132416441972413</v>
      </c>
      <c r="F401" s="304">
        <f t="shared" ca="1" si="184"/>
        <v>22.346444648771101</v>
      </c>
      <c r="G401" s="306">
        <f t="shared" ca="1" si="185"/>
        <v>40.369480886001341</v>
      </c>
      <c r="H401" s="307">
        <f t="shared" ca="1" si="186"/>
        <v>161.12850579147295</v>
      </c>
      <c r="I401" s="304">
        <f t="shared" ca="1" si="187"/>
        <v>166.1086703504605</v>
      </c>
      <c r="J401" s="306">
        <f t="shared" ca="1" si="188"/>
        <v>105.7518774889605</v>
      </c>
      <c r="K401" s="307">
        <f t="shared" ca="1" si="189"/>
        <v>463.77672910995318</v>
      </c>
      <c r="L401" s="304">
        <f t="shared" ca="1" si="174"/>
        <v>475.68089519799616</v>
      </c>
      <c r="M401" s="306">
        <f t="shared" ca="1" si="190"/>
        <v>1.3253074780377045</v>
      </c>
      <c r="N401" s="304">
        <f t="shared" ca="1" si="191"/>
        <v>75.934525048687519</v>
      </c>
      <c r="P401" s="310">
        <f t="shared" ca="1" si="192"/>
        <v>23</v>
      </c>
      <c r="Q401" s="304">
        <f t="shared" ca="1" si="193"/>
        <v>0</v>
      </c>
      <c r="R401" s="306">
        <f t="shared" ca="1" si="194"/>
        <v>0</v>
      </c>
      <c r="S401" s="307">
        <f t="shared" ca="1" si="195"/>
        <v>8.2209999999999983</v>
      </c>
      <c r="T401" s="304">
        <f t="shared" ca="1" si="175"/>
        <v>80.648009999999985</v>
      </c>
      <c r="U401" s="311">
        <f t="shared" ca="1" si="176"/>
        <v>0</v>
      </c>
      <c r="V401" s="306">
        <f t="shared" ca="1" si="177"/>
        <v>1.1694749128491493</v>
      </c>
      <c r="W401" s="304">
        <f t="shared" ca="1" si="178"/>
        <v>104.13428231619022</v>
      </c>
      <c r="Y401" s="314" t="str">
        <f t="shared" ca="1" si="196"/>
        <v/>
      </c>
      <c r="Z401" s="315" t="str">
        <f t="shared" ca="1" si="197"/>
        <v/>
      </c>
      <c r="AA401" s="316" t="str">
        <f t="shared" ca="1" si="198"/>
        <v/>
      </c>
      <c r="AC401" s="310" t="e">
        <f t="shared" ca="1" si="199"/>
        <v>#N/A</v>
      </c>
      <c r="AD401" s="323" t="e">
        <f t="shared" ca="1" si="200"/>
        <v>#N/A</v>
      </c>
      <c r="AE401" s="324">
        <f t="shared" ca="1" si="179"/>
        <v>463.77672910995318</v>
      </c>
      <c r="AG401" s="306">
        <f t="shared" ca="1" si="201"/>
        <v>-22.219046361610637</v>
      </c>
      <c r="AH401" s="304">
        <f t="shared" ca="1" si="202"/>
        <v>-12.702821649109771</v>
      </c>
    </row>
    <row r="402" spans="1:34" x14ac:dyDescent="0.2">
      <c r="A402" s="347">
        <f t="shared" ca="1" si="180"/>
        <v>0.01</v>
      </c>
      <c r="B402" s="304">
        <f t="shared" ca="1" si="181"/>
        <v>3.9799999999999591</v>
      </c>
      <c r="D402" s="306">
        <f t="shared" ca="1" si="182"/>
        <v>-3.0784346807944414</v>
      </c>
      <c r="E402" s="307">
        <f t="shared" ca="1" si="183"/>
        <v>-22.097093353857346</v>
      </c>
      <c r="F402" s="304">
        <f t="shared" ca="1" si="184"/>
        <v>22.31049741204809</v>
      </c>
      <c r="G402" s="306">
        <f t="shared" ca="1" si="185"/>
        <v>40.3386965391934</v>
      </c>
      <c r="H402" s="307">
        <f t="shared" ca="1" si="186"/>
        <v>160.90753485793437</v>
      </c>
      <c r="I402" s="304">
        <f t="shared" ca="1" si="187"/>
        <v>165.88684460359869</v>
      </c>
      <c r="J402" s="306">
        <f t="shared" ca="1" si="188"/>
        <v>106.15541837608647</v>
      </c>
      <c r="K402" s="307">
        <f t="shared" ca="1" si="189"/>
        <v>465.38690931320019</v>
      </c>
      <c r="L402" s="304">
        <f t="shared" ca="1" si="174"/>
        <v>477.34049504593128</v>
      </c>
      <c r="M402" s="306">
        <f t="shared" ca="1" si="190"/>
        <v>1.3251637578004396</v>
      </c>
      <c r="N402" s="304">
        <f t="shared" ca="1" si="191"/>
        <v>75.92629048566161</v>
      </c>
      <c r="P402" s="310">
        <f t="shared" ca="1" si="192"/>
        <v>23</v>
      </c>
      <c r="Q402" s="304">
        <f t="shared" ca="1" si="193"/>
        <v>0</v>
      </c>
      <c r="R402" s="306">
        <f t="shared" ca="1" si="194"/>
        <v>0</v>
      </c>
      <c r="S402" s="307">
        <f t="shared" ca="1" si="195"/>
        <v>8.2209999999999983</v>
      </c>
      <c r="T402" s="304">
        <f t="shared" ca="1" si="175"/>
        <v>80.648009999999985</v>
      </c>
      <c r="U402" s="311">
        <f t="shared" ca="1" si="176"/>
        <v>0</v>
      </c>
      <c r="V402" s="306">
        <f t="shared" ca="1" si="177"/>
        <v>1.1692865198263869</v>
      </c>
      <c r="W402" s="304">
        <f t="shared" ca="1" si="178"/>
        <v>103.83961045930171</v>
      </c>
      <c r="Y402" s="314" t="str">
        <f t="shared" ca="1" si="196"/>
        <v/>
      </c>
      <c r="Z402" s="315" t="str">
        <f t="shared" ca="1" si="197"/>
        <v/>
      </c>
      <c r="AA402" s="316" t="str">
        <f t="shared" ca="1" si="198"/>
        <v/>
      </c>
      <c r="AC402" s="310" t="e">
        <f t="shared" ca="1" si="199"/>
        <v>#N/A</v>
      </c>
      <c r="AD402" s="323" t="e">
        <f t="shared" ca="1" si="200"/>
        <v>#N/A</v>
      </c>
      <c r="AE402" s="324">
        <f t="shared" ca="1" si="179"/>
        <v>465.38690931320019</v>
      </c>
      <c r="AG402" s="306">
        <f t="shared" ca="1" si="201"/>
        <v>-22.182746010022711</v>
      </c>
      <c r="AH402" s="304">
        <f t="shared" ca="1" si="202"/>
        <v>-12.666863193795189</v>
      </c>
    </row>
    <row r="403" spans="1:34" x14ac:dyDescent="0.2">
      <c r="A403" s="347">
        <f t="shared" ca="1" si="180"/>
        <v>0.01</v>
      </c>
      <c r="B403" s="304">
        <f t="shared" ca="1" si="181"/>
        <v>3.9899999999999589</v>
      </c>
      <c r="D403" s="306">
        <f t="shared" ca="1" si="182"/>
        <v>-3.0714844184114347</v>
      </c>
      <c r="E403" s="307">
        <f t="shared" ca="1" si="183"/>
        <v>-22.061882894652964</v>
      </c>
      <c r="F403" s="304">
        <f t="shared" ca="1" si="184"/>
        <v>22.274664832269089</v>
      </c>
      <c r="G403" s="306">
        <f t="shared" ca="1" si="185"/>
        <v>40.307981695009282</v>
      </c>
      <c r="H403" s="307">
        <f t="shared" ca="1" si="186"/>
        <v>160.68691602898784</v>
      </c>
      <c r="I403" s="304">
        <f t="shared" ca="1" si="187"/>
        <v>165.66538072642754</v>
      </c>
      <c r="J403" s="306">
        <f t="shared" ca="1" si="188"/>
        <v>106.55865176725749</v>
      </c>
      <c r="K403" s="307">
        <f t="shared" ca="1" si="189"/>
        <v>466.99488156763482</v>
      </c>
      <c r="L403" s="304">
        <f t="shared" ca="1" si="174"/>
        <v>478.99787648467179</v>
      </c>
      <c r="M403" s="306">
        <f t="shared" ca="1" si="190"/>
        <v>1.3250197628839131</v>
      </c>
      <c r="N403" s="304">
        <f t="shared" ca="1" si="191"/>
        <v>75.918040184673302</v>
      </c>
      <c r="P403" s="310">
        <f t="shared" ca="1" si="192"/>
        <v>23</v>
      </c>
      <c r="Q403" s="304">
        <f t="shared" ca="1" si="193"/>
        <v>0</v>
      </c>
      <c r="R403" s="306">
        <f t="shared" ca="1" si="194"/>
        <v>0</v>
      </c>
      <c r="S403" s="307">
        <f t="shared" ca="1" si="195"/>
        <v>8.2209999999999983</v>
      </c>
      <c r="T403" s="304">
        <f t="shared" ca="1" si="175"/>
        <v>80.648009999999985</v>
      </c>
      <c r="U403" s="311">
        <f t="shared" ca="1" si="176"/>
        <v>0</v>
      </c>
      <c r="V403" s="306">
        <f t="shared" ca="1" si="177"/>
        <v>1.169098414717878</v>
      </c>
      <c r="W403" s="304">
        <f t="shared" ca="1" si="178"/>
        <v>103.5458773077751</v>
      </c>
      <c r="Y403" s="314" t="str">
        <f t="shared" ca="1" si="196"/>
        <v/>
      </c>
      <c r="Z403" s="315" t="str">
        <f t="shared" ca="1" si="197"/>
        <v/>
      </c>
      <c r="AA403" s="316" t="str">
        <f t="shared" ca="1" si="198"/>
        <v/>
      </c>
      <c r="AC403" s="310" t="e">
        <f t="shared" ca="1" si="199"/>
        <v>#N/A</v>
      </c>
      <c r="AD403" s="323" t="e">
        <f t="shared" ca="1" si="200"/>
        <v>#N/A</v>
      </c>
      <c r="AE403" s="324">
        <f t="shared" ca="1" si="179"/>
        <v>466.99488156763482</v>
      </c>
      <c r="AG403" s="306">
        <f t="shared" ca="1" si="201"/>
        <v>-22.146559466852977</v>
      </c>
      <c r="AH403" s="304">
        <f t="shared" ca="1" si="202"/>
        <v>-12.631019396582134</v>
      </c>
    </row>
    <row r="404" spans="1:34" x14ac:dyDescent="0.2">
      <c r="A404" s="347">
        <f t="shared" ca="1" si="180"/>
        <v>0.01</v>
      </c>
      <c r="B404" s="304">
        <f t="shared" ca="1" si="181"/>
        <v>3.9999999999999587</v>
      </c>
      <c r="D404" s="306">
        <f t="shared" ca="1" si="182"/>
        <v>-3.0645552365788005</v>
      </c>
      <c r="E404" s="307">
        <f t="shared" ca="1" si="183"/>
        <v>-22.026784598453439</v>
      </c>
      <c r="F404" s="304">
        <f t="shared" ca="1" si="184"/>
        <v>22.238946435132853</v>
      </c>
      <c r="G404" s="306">
        <f t="shared" ca="1" si="185"/>
        <v>40.277336142643492</v>
      </c>
      <c r="H404" s="307">
        <f t="shared" ca="1" si="186"/>
        <v>160.46664818300331</v>
      </c>
      <c r="I404" s="304">
        <f t="shared" ca="1" si="187"/>
        <v>165.44427758564288</v>
      </c>
      <c r="J404" s="306">
        <f t="shared" ca="1" si="188"/>
        <v>106.96157835644576</v>
      </c>
      <c r="K404" s="307">
        <f t="shared" ca="1" si="189"/>
        <v>468.60064938869476</v>
      </c>
      <c r="L404" s="304">
        <f t="shared" ca="1" si="174"/>
        <v>480.65304311114949</v>
      </c>
      <c r="M404" s="306">
        <f t="shared" ca="1" si="190"/>
        <v>1.3248754927123223</v>
      </c>
      <c r="N404" s="304">
        <f t="shared" ca="1" si="191"/>
        <v>75.909774112731526</v>
      </c>
      <c r="P404" s="310">
        <f t="shared" ca="1" si="192"/>
        <v>23</v>
      </c>
      <c r="Q404" s="304">
        <f t="shared" ca="1" si="193"/>
        <v>0</v>
      </c>
      <c r="R404" s="306">
        <f t="shared" ca="1" si="194"/>
        <v>0</v>
      </c>
      <c r="S404" s="307">
        <f t="shared" ca="1" si="195"/>
        <v>8.2209999999999983</v>
      </c>
      <c r="T404" s="304">
        <f t="shared" ca="1" si="175"/>
        <v>80.648009999999985</v>
      </c>
      <c r="U404" s="311">
        <f t="shared" ca="1" si="176"/>
        <v>0</v>
      </c>
      <c r="V404" s="306">
        <f t="shared" ca="1" si="177"/>
        <v>1.168910596983747</v>
      </c>
      <c r="W404" s="304">
        <f t="shared" ca="1" si="178"/>
        <v>103.25307898322735</v>
      </c>
      <c r="Y404" s="314" t="str">
        <f t="shared" ca="1" si="196"/>
        <v/>
      </c>
      <c r="Z404" s="315" t="str">
        <f t="shared" ca="1" si="197"/>
        <v/>
      </c>
      <c r="AA404" s="316" t="str">
        <f t="shared" ca="1" si="198"/>
        <v/>
      </c>
      <c r="AC404" s="310">
        <f t="shared" ca="1" si="199"/>
        <v>3.9999999999999587</v>
      </c>
      <c r="AD404" s="323">
        <f t="shared" ca="1" si="200"/>
        <v>106.96157835644576</v>
      </c>
      <c r="AE404" s="324">
        <f t="shared" ca="1" si="179"/>
        <v>468.60064938869476</v>
      </c>
      <c r="AG404" s="306">
        <f t="shared" ca="1" si="201"/>
        <v>-22.110486255353941</v>
      </c>
      <c r="AH404" s="304">
        <f t="shared" ca="1" si="202"/>
        <v>-12.595289783210696</v>
      </c>
    </row>
    <row r="405" spans="1:34" x14ac:dyDescent="0.2">
      <c r="A405" s="347">
        <f t="shared" ca="1" si="180"/>
        <v>0.1</v>
      </c>
      <c r="B405" s="304">
        <f t="shared" ca="1" si="181"/>
        <v>4.0999999999999588</v>
      </c>
      <c r="D405" s="306">
        <f t="shared" ca="1" si="182"/>
        <v>-3.0576470468857715</v>
      </c>
      <c r="E405" s="307">
        <f t="shared" ca="1" si="183"/>
        <v>-21.991798001803396</v>
      </c>
      <c r="F405" s="304">
        <f t="shared" ca="1" si="184"/>
        <v>22.20334174883261</v>
      </c>
      <c r="G405" s="306">
        <f t="shared" ca="1" si="185"/>
        <v>39.971571437954914</v>
      </c>
      <c r="H405" s="307">
        <f t="shared" ca="1" si="186"/>
        <v>158.26746838282298</v>
      </c>
      <c r="I405" s="304">
        <f t="shared" ca="1" si="187"/>
        <v>163.23699970143841</v>
      </c>
      <c r="J405" s="306">
        <f t="shared" ca="1" si="188"/>
        <v>110.97402373547567</v>
      </c>
      <c r="K405" s="307">
        <f t="shared" ca="1" si="189"/>
        <v>484.5373552169861</v>
      </c>
      <c r="L405" s="304">
        <f t="shared" ca="1" si="174"/>
        <v>497.08317467473557</v>
      </c>
      <c r="M405" s="306">
        <f t="shared" ca="1" si="190"/>
        <v>1.3234124414348025</v>
      </c>
      <c r="N405" s="304">
        <f t="shared" ca="1" si="191"/>
        <v>75.82594744931842</v>
      </c>
      <c r="P405" s="310">
        <f t="shared" ca="1" si="192"/>
        <v>23</v>
      </c>
      <c r="Q405" s="304">
        <f t="shared" ca="1" si="193"/>
        <v>0</v>
      </c>
      <c r="R405" s="306">
        <f t="shared" ca="1" si="194"/>
        <v>0</v>
      </c>
      <c r="S405" s="307">
        <f t="shared" ca="1" si="195"/>
        <v>8.2209999999999983</v>
      </c>
      <c r="T405" s="304">
        <f t="shared" ca="1" si="175"/>
        <v>80.648009999999985</v>
      </c>
      <c r="U405" s="311">
        <f t="shared" ca="1" si="176"/>
        <v>0</v>
      </c>
      <c r="V405" s="306">
        <f t="shared" ca="1" si="177"/>
        <v>1.1670481654188161</v>
      </c>
      <c r="W405" s="304">
        <f t="shared" ca="1" si="178"/>
        <v>100.35619866449072</v>
      </c>
      <c r="Y405" s="314" t="str">
        <f t="shared" ca="1" si="196"/>
        <v/>
      </c>
      <c r="Z405" s="315" t="str">
        <f t="shared" ca="1" si="197"/>
        <v/>
      </c>
      <c r="AA405" s="316" t="str">
        <f t="shared" ca="1" si="198"/>
        <v/>
      </c>
      <c r="AC405" s="310" t="e">
        <f t="shared" ca="1" si="199"/>
        <v>#N/A</v>
      </c>
      <c r="AD405" s="323" t="e">
        <f t="shared" ca="1" si="200"/>
        <v>#N/A</v>
      </c>
      <c r="AE405" s="324">
        <f t="shared" ca="1" si="179"/>
        <v>484.5373552169861</v>
      </c>
      <c r="AG405" s="306">
        <f t="shared" ca="1" si="201"/>
        <v>-22.074525901263129</v>
      </c>
      <c r="AH405" s="304">
        <f t="shared" ca="1" si="202"/>
        <v>-12.559673881915506</v>
      </c>
    </row>
    <row r="406" spans="1:34" x14ac:dyDescent="0.2">
      <c r="A406" s="347">
        <f t="shared" ca="1" si="180"/>
        <v>0.1</v>
      </c>
      <c r="B406" s="304">
        <f t="shared" ca="1" si="181"/>
        <v>4.1999999999999584</v>
      </c>
      <c r="D406" s="306">
        <f t="shared" ca="1" si="182"/>
        <v>-2.9891807234098371</v>
      </c>
      <c r="E406" s="307">
        <f t="shared" ca="1" si="183"/>
        <v>-21.64566341311237</v>
      </c>
      <c r="F406" s="304">
        <f t="shared" ca="1" si="184"/>
        <v>21.851085693643608</v>
      </c>
      <c r="G406" s="306">
        <f t="shared" ca="1" si="185"/>
        <v>39.672653365613932</v>
      </c>
      <c r="H406" s="307">
        <f t="shared" ca="1" si="186"/>
        <v>156.10290204151175</v>
      </c>
      <c r="I406" s="304">
        <f t="shared" ca="1" si="187"/>
        <v>161.06531423882043</v>
      </c>
      <c r="J406" s="306">
        <f t="shared" ca="1" si="188"/>
        <v>114.95623497565411</v>
      </c>
      <c r="K406" s="307">
        <f t="shared" ca="1" si="189"/>
        <v>500.25587373820281</v>
      </c>
      <c r="L406" s="304">
        <f t="shared" ca="1" si="174"/>
        <v>513.29414098482607</v>
      </c>
      <c r="M406" s="306">
        <f t="shared" ca="1" si="190"/>
        <v>1.3219210221215945</v>
      </c>
      <c r="N406" s="304">
        <f t="shared" ca="1" si="191"/>
        <v>75.74049541718729</v>
      </c>
      <c r="P406" s="310">
        <f t="shared" ca="1" si="192"/>
        <v>23</v>
      </c>
      <c r="Q406" s="304">
        <f t="shared" ca="1" si="193"/>
        <v>0</v>
      </c>
      <c r="R406" s="306">
        <f t="shared" ca="1" si="194"/>
        <v>0</v>
      </c>
      <c r="S406" s="307">
        <f t="shared" ca="1" si="195"/>
        <v>8.2209999999999983</v>
      </c>
      <c r="T406" s="304">
        <f t="shared" ca="1" si="175"/>
        <v>80.648009999999985</v>
      </c>
      <c r="U406" s="311">
        <f t="shared" ca="1" si="176"/>
        <v>0</v>
      </c>
      <c r="V406" s="306">
        <f t="shared" ca="1" si="177"/>
        <v>1.1652140686337149</v>
      </c>
      <c r="W406" s="304">
        <f t="shared" ca="1" si="178"/>
        <v>97.550159251150831</v>
      </c>
      <c r="Y406" s="314" t="str">
        <f t="shared" ca="1" si="196"/>
        <v/>
      </c>
      <c r="Z406" s="315" t="str">
        <f t="shared" ca="1" si="197"/>
        <v/>
      </c>
      <c r="AA406" s="316" t="str">
        <f t="shared" ca="1" si="198"/>
        <v/>
      </c>
      <c r="AC406" s="310" t="e">
        <f t="shared" ca="1" si="199"/>
        <v>#N/A</v>
      </c>
      <c r="AD406" s="323" t="e">
        <f t="shared" ca="1" si="200"/>
        <v>#N/A</v>
      </c>
      <c r="AE406" s="324">
        <f t="shared" ca="1" si="179"/>
        <v>500.25587373820281</v>
      </c>
      <c r="AG406" s="306">
        <f t="shared" ca="1" si="201"/>
        <v>-21.718645939162553</v>
      </c>
      <c r="AH406" s="304">
        <f t="shared" ca="1" si="202"/>
        <v>-12.207298219740997</v>
      </c>
    </row>
    <row r="407" spans="1:34" x14ac:dyDescent="0.2">
      <c r="A407" s="347">
        <f t="shared" ca="1" si="180"/>
        <v>0.1</v>
      </c>
      <c r="B407" s="304">
        <f t="shared" ca="1" si="181"/>
        <v>4.2999999999999581</v>
      </c>
      <c r="D407" s="306">
        <f t="shared" ca="1" si="182"/>
        <v>-2.9227559814685922</v>
      </c>
      <c r="E407" s="307">
        <f t="shared" ca="1" si="183"/>
        <v>-21.310382554747076</v>
      </c>
      <c r="F407" s="304">
        <f t="shared" ca="1" si="184"/>
        <v>21.50987929201089</v>
      </c>
      <c r="G407" s="306">
        <f t="shared" ca="1" si="185"/>
        <v>39.380377767467074</v>
      </c>
      <c r="H407" s="307">
        <f t="shared" ca="1" si="186"/>
        <v>153.97186378603703</v>
      </c>
      <c r="I407" s="304">
        <f t="shared" ca="1" si="187"/>
        <v>158.92812523544836</v>
      </c>
      <c r="J407" s="306">
        <f t="shared" ca="1" si="188"/>
        <v>118.90888653230816</v>
      </c>
      <c r="K407" s="307">
        <f t="shared" ca="1" si="189"/>
        <v>515.75961202958024</v>
      </c>
      <c r="L407" s="304">
        <f t="shared" ca="1" si="174"/>
        <v>529.28942998822151</v>
      </c>
      <c r="M407" s="306">
        <f t="shared" ca="1" si="190"/>
        <v>1.3204006229027068</v>
      </c>
      <c r="N407" s="304">
        <f t="shared" ca="1" si="191"/>
        <v>75.653382958770038</v>
      </c>
      <c r="P407" s="310">
        <f t="shared" ca="1" si="192"/>
        <v>23</v>
      </c>
      <c r="Q407" s="304">
        <f t="shared" ca="1" si="193"/>
        <v>0</v>
      </c>
      <c r="R407" s="306">
        <f t="shared" ca="1" si="194"/>
        <v>0</v>
      </c>
      <c r="S407" s="307">
        <f t="shared" ca="1" si="195"/>
        <v>8.2209999999999983</v>
      </c>
      <c r="T407" s="304">
        <f t="shared" ca="1" si="175"/>
        <v>80.648009999999985</v>
      </c>
      <c r="U407" s="311">
        <f t="shared" ca="1" si="176"/>
        <v>0</v>
      </c>
      <c r="V407" s="306">
        <f t="shared" ca="1" si="177"/>
        <v>1.1634077863375072</v>
      </c>
      <c r="W407" s="304">
        <f t="shared" ca="1" si="178"/>
        <v>94.831299403979244</v>
      </c>
      <c r="Y407" s="314" t="str">
        <f t="shared" ca="1" si="196"/>
        <v/>
      </c>
      <c r="Z407" s="315" t="str">
        <f t="shared" ca="1" si="197"/>
        <v/>
      </c>
      <c r="AA407" s="316" t="str">
        <f t="shared" ca="1" si="198"/>
        <v/>
      </c>
      <c r="AC407" s="310" t="e">
        <f t="shared" ca="1" si="199"/>
        <v>#N/A</v>
      </c>
      <c r="AD407" s="323" t="e">
        <f t="shared" ca="1" si="200"/>
        <v>#N/A</v>
      </c>
      <c r="AE407" s="324">
        <f t="shared" ca="1" si="179"/>
        <v>515.75961202958024</v>
      </c>
      <c r="AG407" s="306">
        <f t="shared" ca="1" si="201"/>
        <v>-21.373726935592224</v>
      </c>
      <c r="AH407" s="304">
        <f t="shared" ca="1" si="202"/>
        <v>-11.865972418337289</v>
      </c>
    </row>
    <row r="408" spans="1:34" x14ac:dyDescent="0.2">
      <c r="A408" s="347">
        <f t="shared" ca="1" si="180"/>
        <v>0.1</v>
      </c>
      <c r="B408" s="304">
        <f t="shared" ca="1" si="181"/>
        <v>4.3999999999999577</v>
      </c>
      <c r="D408" s="306">
        <f t="shared" ca="1" si="182"/>
        <v>-2.8582892160764279</v>
      </c>
      <c r="E408" s="307">
        <f t="shared" ca="1" si="183"/>
        <v>-20.985517930211188</v>
      </c>
      <c r="F408" s="304">
        <f t="shared" ca="1" si="184"/>
        <v>21.179277136908002</v>
      </c>
      <c r="G408" s="306">
        <f t="shared" ca="1" si="185"/>
        <v>39.094548845859428</v>
      </c>
      <c r="H408" s="307">
        <f t="shared" ca="1" si="186"/>
        <v>151.8733119930159</v>
      </c>
      <c r="I408" s="304">
        <f t="shared" ca="1" si="187"/>
        <v>156.82438153931687</v>
      </c>
      <c r="J408" s="306">
        <f t="shared" ca="1" si="188"/>
        <v>122.83263286297448</v>
      </c>
      <c r="K408" s="307">
        <f t="shared" ca="1" si="189"/>
        <v>531.05187081853285</v>
      </c>
      <c r="L408" s="304">
        <f t="shared" ca="1" si="174"/>
        <v>545.07242197336859</v>
      </c>
      <c r="M408" s="306">
        <f t="shared" ca="1" si="190"/>
        <v>1.3188506121343784</v>
      </c>
      <c r="N408" s="304">
        <f t="shared" ca="1" si="191"/>
        <v>75.564573883544995</v>
      </c>
      <c r="P408" s="310">
        <f t="shared" ca="1" si="192"/>
        <v>23</v>
      </c>
      <c r="Q408" s="304">
        <f t="shared" ca="1" si="193"/>
        <v>0</v>
      </c>
      <c r="R408" s="306">
        <f t="shared" ca="1" si="194"/>
        <v>0</v>
      </c>
      <c r="S408" s="307">
        <f t="shared" ca="1" si="195"/>
        <v>8.2209999999999983</v>
      </c>
      <c r="T408" s="304">
        <f t="shared" ca="1" si="175"/>
        <v>80.648009999999985</v>
      </c>
      <c r="U408" s="311">
        <f t="shared" ca="1" si="176"/>
        <v>0</v>
      </c>
      <c r="V408" s="306">
        <f t="shared" ca="1" si="177"/>
        <v>1.1616288151385623</v>
      </c>
      <c r="W408" s="304">
        <f t="shared" ca="1" si="178"/>
        <v>92.196144130314892</v>
      </c>
      <c r="Y408" s="314" t="str">
        <f t="shared" ca="1" si="196"/>
        <v/>
      </c>
      <c r="Z408" s="315" t="str">
        <f t="shared" ca="1" si="197"/>
        <v/>
      </c>
      <c r="AA408" s="316" t="str">
        <f t="shared" ca="1" si="198"/>
        <v/>
      </c>
      <c r="AC408" s="310" t="e">
        <f t="shared" ca="1" si="199"/>
        <v>#N/A</v>
      </c>
      <c r="AD408" s="323" t="e">
        <f t="shared" ca="1" si="200"/>
        <v>#N/A</v>
      </c>
      <c r="AE408" s="324">
        <f t="shared" ca="1" si="179"/>
        <v>531.05187081853285</v>
      </c>
      <c r="AG408" s="306">
        <f t="shared" ca="1" si="201"/>
        <v>-21.039320839996115</v>
      </c>
      <c r="AH408" s="304">
        <f t="shared" ca="1" si="202"/>
        <v>-11.535251113487321</v>
      </c>
    </row>
    <row r="409" spans="1:34" x14ac:dyDescent="0.2">
      <c r="A409" s="347">
        <f t="shared" ca="1" si="180"/>
        <v>0.1</v>
      </c>
      <c r="B409" s="304">
        <f t="shared" ca="1" si="181"/>
        <v>4.4999999999999574</v>
      </c>
      <c r="D409" s="306">
        <f t="shared" ca="1" si="182"/>
        <v>-2.7957010667105187</v>
      </c>
      <c r="E409" s="307">
        <f t="shared" ca="1" si="183"/>
        <v>-20.670654308041811</v>
      </c>
      <c r="F409" s="304">
        <f t="shared" ca="1" si="184"/>
        <v>20.858856487760153</v>
      </c>
      <c r="G409" s="306">
        <f t="shared" ca="1" si="185"/>
        <v>38.814978739188376</v>
      </c>
      <c r="H409" s="307">
        <f t="shared" ca="1" si="186"/>
        <v>149.80624656221173</v>
      </c>
      <c r="I409" s="304">
        <f t="shared" ca="1" si="187"/>
        <v>154.75307455292065</v>
      </c>
      <c r="J409" s="306">
        <f t="shared" ca="1" si="188"/>
        <v>126.72810924222686</v>
      </c>
      <c r="K409" s="307">
        <f t="shared" ca="1" si="189"/>
        <v>546.13584874629419</v>
      </c>
      <c r="L409" s="304">
        <f t="shared" ca="1" si="174"/>
        <v>560.646393868671</v>
      </c>
      <c r="M409" s="306">
        <f t="shared" ca="1" si="190"/>
        <v>1.3172703376633939</v>
      </c>
      <c r="N409" s="304">
        <f t="shared" ca="1" si="191"/>
        <v>75.474030825885322</v>
      </c>
      <c r="P409" s="310">
        <f t="shared" ca="1" si="192"/>
        <v>23</v>
      </c>
      <c r="Q409" s="304">
        <f t="shared" ca="1" si="193"/>
        <v>0</v>
      </c>
      <c r="R409" s="306">
        <f t="shared" ca="1" si="194"/>
        <v>0</v>
      </c>
      <c r="S409" s="307">
        <f t="shared" ca="1" si="195"/>
        <v>8.2209999999999983</v>
      </c>
      <c r="T409" s="304">
        <f t="shared" ca="1" si="175"/>
        <v>80.648009999999985</v>
      </c>
      <c r="U409" s="311">
        <f t="shared" ca="1" si="176"/>
        <v>0</v>
      </c>
      <c r="V409" s="306">
        <f t="shared" ca="1" si="177"/>
        <v>1.1598766678426269</v>
      </c>
      <c r="W409" s="304">
        <f t="shared" ca="1" si="178"/>
        <v>89.641393489589049</v>
      </c>
      <c r="Y409" s="314" t="str">
        <f t="shared" ca="1" si="196"/>
        <v/>
      </c>
      <c r="Z409" s="315" t="str">
        <f t="shared" ca="1" si="197"/>
        <v/>
      </c>
      <c r="AA409" s="316" t="str">
        <f t="shared" ca="1" si="198"/>
        <v/>
      </c>
      <c r="AC409" s="310" t="e">
        <f t="shared" ca="1" si="199"/>
        <v>#N/A</v>
      </c>
      <c r="AD409" s="323" t="e">
        <f t="shared" ca="1" si="200"/>
        <v>#N/A</v>
      </c>
      <c r="AE409" s="324">
        <f t="shared" ca="1" si="179"/>
        <v>546.13584874629419</v>
      </c>
      <c r="AG409" s="306">
        <f t="shared" ca="1" si="201"/>
        <v>-20.715002162603767</v>
      </c>
      <c r="AH409" s="304">
        <f t="shared" ca="1" si="202"/>
        <v>-11.214711608115183</v>
      </c>
    </row>
    <row r="410" spans="1:34" x14ac:dyDescent="0.2">
      <c r="A410" s="347">
        <f t="shared" ca="1" si="180"/>
        <v>0.1</v>
      </c>
      <c r="B410" s="304">
        <f t="shared" ca="1" si="181"/>
        <v>4.599999999999957</v>
      </c>
      <c r="D410" s="306">
        <f t="shared" ca="1" si="182"/>
        <v>-2.7349161599689462</v>
      </c>
      <c r="E410" s="307">
        <f t="shared" ca="1" si="183"/>
        <v>-20.365397372242697</v>
      </c>
      <c r="F410" s="304">
        <f t="shared" ca="1" si="184"/>
        <v>20.548215896554353</v>
      </c>
      <c r="G410" s="306">
        <f t="shared" ca="1" si="185"/>
        <v>38.54148712319148</v>
      </c>
      <c r="H410" s="307">
        <f t="shared" ca="1" si="186"/>
        <v>147.76970682498745</v>
      </c>
      <c r="I410" s="304">
        <f t="shared" ca="1" si="187"/>
        <v>152.71323611530821</v>
      </c>
      <c r="J410" s="306">
        <f t="shared" ca="1" si="188"/>
        <v>130.59593253534587</v>
      </c>
      <c r="K410" s="307">
        <f t="shared" ca="1" si="189"/>
        <v>561.01464641565417</v>
      </c>
      <c r="L410" s="304">
        <f t="shared" ca="1" si="174"/>
        <v>576.01452333049565</v>
      </c>
      <c r="M410" s="306">
        <f t="shared" ca="1" si="190"/>
        <v>1.31565912605766</v>
      </c>
      <c r="N410" s="304">
        <f t="shared" ca="1" si="191"/>
        <v>75.38171520097427</v>
      </c>
      <c r="P410" s="310">
        <f t="shared" ca="1" si="192"/>
        <v>23</v>
      </c>
      <c r="Q410" s="304">
        <f t="shared" ca="1" si="193"/>
        <v>0</v>
      </c>
      <c r="R410" s="306">
        <f t="shared" ca="1" si="194"/>
        <v>0</v>
      </c>
      <c r="S410" s="307">
        <f t="shared" ca="1" si="195"/>
        <v>8.2209999999999983</v>
      </c>
      <c r="T410" s="304">
        <f t="shared" ca="1" si="175"/>
        <v>80.648009999999985</v>
      </c>
      <c r="U410" s="311">
        <f t="shared" ca="1" si="176"/>
        <v>0</v>
      </c>
      <c r="V410" s="306">
        <f t="shared" ca="1" si="177"/>
        <v>1.158150872787401</v>
      </c>
      <c r="W410" s="304">
        <f t="shared" ca="1" si="178"/>
        <v>87.16391209349095</v>
      </c>
      <c r="Y410" s="314" t="str">
        <f t="shared" ca="1" si="196"/>
        <v/>
      </c>
      <c r="Z410" s="315" t="str">
        <f t="shared" ca="1" si="197"/>
        <v/>
      </c>
      <c r="AA410" s="316" t="str">
        <f t="shared" ca="1" si="198"/>
        <v>Satellite</v>
      </c>
      <c r="AC410" s="310" t="e">
        <f t="shared" ca="1" si="199"/>
        <v>#N/A</v>
      </c>
      <c r="AD410" s="323" t="e">
        <f t="shared" ca="1" si="200"/>
        <v>#N/A</v>
      </c>
      <c r="AE410" s="324">
        <f t="shared" ca="1" si="179"/>
        <v>561.01464641565417</v>
      </c>
      <c r="AG410" s="306">
        <f t="shared" ca="1" si="201"/>
        <v>-20.400366595667634</v>
      </c>
      <c r="AH410" s="304">
        <f t="shared" ca="1" si="202"/>
        <v>-10.903952498429518</v>
      </c>
    </row>
    <row r="411" spans="1:34" x14ac:dyDescent="0.2">
      <c r="A411" s="347">
        <f t="shared" ca="1" si="180"/>
        <v>0.1</v>
      </c>
      <c r="B411" s="304">
        <f t="shared" ca="1" si="181"/>
        <v>4.6999999999999567</v>
      </c>
      <c r="D411" s="306">
        <f t="shared" ca="1" si="182"/>
        <v>-2.67586287034311</v>
      </c>
      <c r="E411" s="307">
        <f t="shared" ca="1" si="183"/>
        <v>-20.06937246766331</v>
      </c>
      <c r="F411" s="304">
        <f t="shared" ca="1" si="184"/>
        <v>20.246973930607087</v>
      </c>
      <c r="G411" s="306">
        <f t="shared" ca="1" si="185"/>
        <v>38.273900836157168</v>
      </c>
      <c r="H411" s="307">
        <f t="shared" ca="1" si="186"/>
        <v>145.76276957822111</v>
      </c>
      <c r="I411" s="304">
        <f t="shared" ca="1" si="187"/>
        <v>150.703936512387</v>
      </c>
      <c r="J411" s="306">
        <f t="shared" ca="1" si="188"/>
        <v>134.43670193331329</v>
      </c>
      <c r="K411" s="307">
        <f t="shared" ca="1" si="189"/>
        <v>575.69127023581461</v>
      </c>
      <c r="L411" s="304">
        <f t="shared" ca="1" si="174"/>
        <v>591.17989263204163</v>
      </c>
      <c r="M411" s="306">
        <f t="shared" ca="1" si="190"/>
        <v>1.3140162818013099</v>
      </c>
      <c r="N411" s="304">
        <f t="shared" ca="1" si="191"/>
        <v>75.287587158688098</v>
      </c>
      <c r="P411" s="310">
        <f t="shared" ca="1" si="192"/>
        <v>23</v>
      </c>
      <c r="Q411" s="304">
        <f t="shared" ca="1" si="193"/>
        <v>0</v>
      </c>
      <c r="R411" s="306">
        <f t="shared" ca="1" si="194"/>
        <v>0</v>
      </c>
      <c r="S411" s="307">
        <f t="shared" ca="1" si="195"/>
        <v>8.2209999999999983</v>
      </c>
      <c r="T411" s="304">
        <f t="shared" ca="1" si="175"/>
        <v>80.648009999999985</v>
      </c>
      <c r="U411" s="311">
        <f t="shared" ca="1" si="176"/>
        <v>0</v>
      </c>
      <c r="V411" s="306">
        <f t="shared" ca="1" si="177"/>
        <v>1.1564509732113815</v>
      </c>
      <c r="W411" s="304">
        <f t="shared" ca="1" si="178"/>
        <v>84.760719337334351</v>
      </c>
      <c r="Y411" s="314" t="str">
        <f t="shared" ca="1" si="196"/>
        <v/>
      </c>
      <c r="Z411" s="315" t="str">
        <f t="shared" ca="1" si="197"/>
        <v/>
      </c>
      <c r="AA411" s="316" t="str">
        <f t="shared" ca="1" si="198"/>
        <v/>
      </c>
      <c r="AC411" s="310" t="e">
        <f t="shared" ca="1" si="199"/>
        <v>#N/A</v>
      </c>
      <c r="AD411" s="323" t="e">
        <f t="shared" ca="1" si="200"/>
        <v>#N/A</v>
      </c>
      <c r="AE411" s="324">
        <f t="shared" ca="1" si="179"/>
        <v>575.69127023581461</v>
      </c>
      <c r="AG411" s="306">
        <f t="shared" ca="1" si="201"/>
        <v>-20.095029731094922</v>
      </c>
      <c r="AH411" s="304">
        <f t="shared" ca="1" si="202"/>
        <v>-10.602592396726793</v>
      </c>
    </row>
    <row r="412" spans="1:34" x14ac:dyDescent="0.2">
      <c r="A412" s="347">
        <f t="shared" ca="1" si="180"/>
        <v>0.1</v>
      </c>
      <c r="B412" s="304">
        <f t="shared" ca="1" si="181"/>
        <v>4.7999999999999563</v>
      </c>
      <c r="D412" s="306">
        <f t="shared" ca="1" si="182"/>
        <v>-2.6184730976588986</v>
      </c>
      <c r="E412" s="307">
        <f t="shared" ca="1" si="183"/>
        <v>-19.782223432743432</v>
      </c>
      <c r="F412" s="304">
        <f t="shared" ca="1" si="184"/>
        <v>19.9547679842725</v>
      </c>
      <c r="G412" s="306">
        <f t="shared" ca="1" si="185"/>
        <v>38.012053526391277</v>
      </c>
      <c r="H412" s="307">
        <f t="shared" ca="1" si="186"/>
        <v>143.78454723494676</v>
      </c>
      <c r="I412" s="304">
        <f t="shared" ca="1" si="187"/>
        <v>148.72428260661363</v>
      </c>
      <c r="J412" s="306">
        <f t="shared" ca="1" si="188"/>
        <v>138.25099965144071</v>
      </c>
      <c r="K412" s="307">
        <f t="shared" ca="1" si="189"/>
        <v>590.16863607647304</v>
      </c>
      <c r="L412" s="304">
        <f t="shared" ca="1" si="174"/>
        <v>606.14549236382777</v>
      </c>
      <c r="M412" s="306">
        <f t="shared" ca="1" si="190"/>
        <v>1.3123410864525127</v>
      </c>
      <c r="N412" s="304">
        <f t="shared" ca="1" si="191"/>
        <v>75.191605535342077</v>
      </c>
      <c r="P412" s="310">
        <f t="shared" ca="1" si="192"/>
        <v>23</v>
      </c>
      <c r="Q412" s="304">
        <f t="shared" ca="1" si="193"/>
        <v>0</v>
      </c>
      <c r="R412" s="306">
        <f t="shared" ca="1" si="194"/>
        <v>0</v>
      </c>
      <c r="S412" s="307">
        <f t="shared" ca="1" si="195"/>
        <v>8.2209999999999983</v>
      </c>
      <c r="T412" s="304">
        <f t="shared" ca="1" si="175"/>
        <v>80.648009999999985</v>
      </c>
      <c r="U412" s="311">
        <f t="shared" ca="1" si="176"/>
        <v>0</v>
      </c>
      <c r="V412" s="306">
        <f t="shared" ca="1" si="177"/>
        <v>1.1547765266548649</v>
      </c>
      <c r="W412" s="304">
        <f t="shared" ca="1" si="178"/>
        <v>82.428980304837467</v>
      </c>
      <c r="Y412" s="314" t="str">
        <f t="shared" ca="1" si="196"/>
        <v/>
      </c>
      <c r="Z412" s="315" t="str">
        <f t="shared" ca="1" si="197"/>
        <v/>
      </c>
      <c r="AA412" s="316" t="str">
        <f t="shared" ca="1" si="198"/>
        <v/>
      </c>
      <c r="AC412" s="310" t="e">
        <f t="shared" ca="1" si="199"/>
        <v>#N/A</v>
      </c>
      <c r="AD412" s="323" t="e">
        <f t="shared" ca="1" si="200"/>
        <v>#N/A</v>
      </c>
      <c r="AE412" s="324">
        <f t="shared" ca="1" si="179"/>
        <v>590.16863607647304</v>
      </c>
      <c r="AG412" s="306">
        <f t="shared" ca="1" si="201"/>
        <v>-19.798625866740799</v>
      </c>
      <c r="AH412" s="304">
        <f t="shared" ca="1" si="202"/>
        <v>-10.31026874313762</v>
      </c>
    </row>
    <row r="413" spans="1:34" x14ac:dyDescent="0.2">
      <c r="A413" s="347">
        <f t="shared" ca="1" si="180"/>
        <v>0.1</v>
      </c>
      <c r="B413" s="304">
        <f t="shared" ca="1" si="181"/>
        <v>4.8999999999999559</v>
      </c>
      <c r="D413" s="306">
        <f t="shared" ca="1" si="182"/>
        <v>-2.562682059869783</v>
      </c>
      <c r="E413" s="307">
        <f t="shared" ca="1" si="183"/>
        <v>-19.503611512718479</v>
      </c>
      <c r="F413" s="304">
        <f t="shared" ca="1" si="184"/>
        <v>19.671253172561816</v>
      </c>
      <c r="G413" s="306">
        <f t="shared" ca="1" si="185"/>
        <v>37.7557853204043</v>
      </c>
      <c r="H413" s="307">
        <f t="shared" ca="1" si="186"/>
        <v>141.83418608367492</v>
      </c>
      <c r="I413" s="304">
        <f t="shared" ca="1" si="187"/>
        <v>146.77341607790896</v>
      </c>
      <c r="J413" s="306">
        <f t="shared" ca="1" si="188"/>
        <v>142.03939159378049</v>
      </c>
      <c r="K413" s="307">
        <f t="shared" ca="1" si="189"/>
        <v>604.44957274240414</v>
      </c>
      <c r="L413" s="304">
        <f t="shared" ca="1" si="174"/>
        <v>620.91422495607731</v>
      </c>
      <c r="M413" s="306">
        <f t="shared" ca="1" si="190"/>
        <v>1.3106327977620549</v>
      </c>
      <c r="N413" s="304">
        <f t="shared" ca="1" si="191"/>
        <v>75.093727803188912</v>
      </c>
      <c r="P413" s="310">
        <f t="shared" ca="1" si="192"/>
        <v>23</v>
      </c>
      <c r="Q413" s="304">
        <f t="shared" ca="1" si="193"/>
        <v>0</v>
      </c>
      <c r="R413" s="306">
        <f t="shared" ca="1" si="194"/>
        <v>0</v>
      </c>
      <c r="S413" s="307">
        <f t="shared" ca="1" si="195"/>
        <v>8.2209999999999983</v>
      </c>
      <c r="T413" s="304">
        <f t="shared" ca="1" si="175"/>
        <v>80.648009999999985</v>
      </c>
      <c r="U413" s="311">
        <f t="shared" ca="1" si="176"/>
        <v>0</v>
      </c>
      <c r="V413" s="306">
        <f t="shared" ca="1" si="177"/>
        <v>1.153127104391181</v>
      </c>
      <c r="W413" s="304">
        <f t="shared" ca="1" si="178"/>
        <v>80.165997293633055</v>
      </c>
      <c r="Y413" s="314" t="str">
        <f t="shared" ca="1" si="196"/>
        <v/>
      </c>
      <c r="Z413" s="315" t="str">
        <f t="shared" ca="1" si="197"/>
        <v/>
      </c>
      <c r="AA413" s="316" t="str">
        <f t="shared" ca="1" si="198"/>
        <v/>
      </c>
      <c r="AC413" s="310" t="e">
        <f t="shared" ca="1" si="199"/>
        <v>#N/A</v>
      </c>
      <c r="AD413" s="323" t="e">
        <f t="shared" ca="1" si="200"/>
        <v>#N/A</v>
      </c>
      <c r="AE413" s="324">
        <f t="shared" ca="1" si="179"/>
        <v>604.44957274240414</v>
      </c>
      <c r="AG413" s="306">
        <f t="shared" ca="1" si="201"/>
        <v>-19.510806894316644</v>
      </c>
      <c r="AH413" s="304">
        <f t="shared" ca="1" si="202"/>
        <v>-10.026636699286886</v>
      </c>
    </row>
    <row r="414" spans="1:34" x14ac:dyDescent="0.2">
      <c r="A414" s="347">
        <f t="shared" ca="1" si="180"/>
        <v>0.1</v>
      </c>
      <c r="B414" s="304">
        <f t="shared" ca="1" si="181"/>
        <v>4.9999999999999556</v>
      </c>
      <c r="D414" s="306">
        <f t="shared" ca="1" si="182"/>
        <v>-2.5084281000014346</v>
      </c>
      <c r="E414" s="307">
        <f t="shared" ca="1" si="183"/>
        <v>-19.23321434699038</v>
      </c>
      <c r="F414" s="304">
        <f t="shared" ca="1" si="184"/>
        <v>19.396101300265304</v>
      </c>
      <c r="G414" s="306">
        <f t="shared" ca="1" si="185"/>
        <v>37.504942510404156</v>
      </c>
      <c r="H414" s="307">
        <f t="shared" ca="1" si="186"/>
        <v>139.91086464897589</v>
      </c>
      <c r="I414" s="304">
        <f t="shared" ca="1" si="187"/>
        <v>144.85051176828051</v>
      </c>
      <c r="J414" s="306">
        <f t="shared" ca="1" si="188"/>
        <v>145.80242798532092</v>
      </c>
      <c r="K414" s="307">
        <f t="shared" ca="1" si="189"/>
        <v>618.53682527903663</v>
      </c>
      <c r="L414" s="304">
        <f t="shared" ca="1" si="174"/>
        <v>635.48890803277141</v>
      </c>
      <c r="M414" s="306">
        <f t="shared" ca="1" si="190"/>
        <v>1.308890648750644</v>
      </c>
      <c r="N414" s="304">
        <f t="shared" ca="1" si="191"/>
        <v>74.993910017552182</v>
      </c>
      <c r="P414" s="310">
        <f t="shared" ca="1" si="192"/>
        <v>23</v>
      </c>
      <c r="Q414" s="304">
        <f t="shared" ca="1" si="193"/>
        <v>0</v>
      </c>
      <c r="R414" s="306">
        <f t="shared" ca="1" si="194"/>
        <v>0</v>
      </c>
      <c r="S414" s="307">
        <f t="shared" ca="1" si="195"/>
        <v>8.2209999999999983</v>
      </c>
      <c r="T414" s="304">
        <f t="shared" ca="1" si="175"/>
        <v>80.648009999999985</v>
      </c>
      <c r="U414" s="311">
        <f t="shared" ca="1" si="176"/>
        <v>0</v>
      </c>
      <c r="V414" s="306">
        <f t="shared" ca="1" si="177"/>
        <v>1.1515022908863406</v>
      </c>
      <c r="W414" s="304">
        <f t="shared" ca="1" si="178"/>
        <v>77.969201913426716</v>
      </c>
      <c r="Y414" s="314" t="str">
        <f t="shared" ca="1" si="196"/>
        <v/>
      </c>
      <c r="Z414" s="315" t="str">
        <f t="shared" ca="1" si="197"/>
        <v/>
      </c>
      <c r="AA414" s="316" t="str">
        <f t="shared" ca="1" si="198"/>
        <v/>
      </c>
      <c r="AC414" s="310">
        <f t="shared" ca="1" si="199"/>
        <v>4.9999999999999556</v>
      </c>
      <c r="AD414" s="323">
        <f t="shared" ca="1" si="200"/>
        <v>145.80242798532092</v>
      </c>
      <c r="AE414" s="324">
        <f t="shared" ca="1" si="179"/>
        <v>618.53682527903663</v>
      </c>
      <c r="AG414" s="306">
        <f t="shared" ca="1" si="201"/>
        <v>-19.231241262486375</v>
      </c>
      <c r="AH414" s="304">
        <f t="shared" ca="1" si="202"/>
        <v>-9.7513681174593199</v>
      </c>
    </row>
    <row r="415" spans="1:34" x14ac:dyDescent="0.2">
      <c r="A415" s="347">
        <f t="shared" ca="1" si="180"/>
        <v>0.1</v>
      </c>
      <c r="B415" s="304">
        <f t="shared" ca="1" si="181"/>
        <v>5.0999999999999552</v>
      </c>
      <c r="D415" s="306">
        <f t="shared" ca="1" si="182"/>
        <v>-2.4556525061523704</v>
      </c>
      <c r="E415" s="307">
        <f t="shared" ca="1" si="183"/>
        <v>-18.970725024918863</v>
      </c>
      <c r="F415" s="304">
        <f t="shared" ca="1" si="184"/>
        <v>19.12899990072809</v>
      </c>
      <c r="G415" s="306">
        <f t="shared" ca="1" si="185"/>
        <v>37.25937725978892</v>
      </c>
      <c r="H415" s="307">
        <f t="shared" ca="1" si="186"/>
        <v>138.01379214648401</v>
      </c>
      <c r="I415" s="304">
        <f t="shared" ca="1" si="187"/>
        <v>142.95477612322077</v>
      </c>
      <c r="J415" s="306">
        <f t="shared" ca="1" si="188"/>
        <v>149.54064397383058</v>
      </c>
      <c r="K415" s="307">
        <f t="shared" ca="1" si="189"/>
        <v>632.43305811880964</v>
      </c>
      <c r="L415" s="304">
        <f t="shared" ca="1" si="174"/>
        <v>649.87227760662142</v>
      </c>
      <c r="M415" s="306">
        <f t="shared" ca="1" si="190"/>
        <v>1.3071138467427679</v>
      </c>
      <c r="N415" s="304">
        <f t="shared" ca="1" si="191"/>
        <v>74.892106761470501</v>
      </c>
      <c r="P415" s="310">
        <f t="shared" ca="1" si="192"/>
        <v>23</v>
      </c>
      <c r="Q415" s="304">
        <f t="shared" ca="1" si="193"/>
        <v>0</v>
      </c>
      <c r="R415" s="306">
        <f t="shared" ca="1" si="194"/>
        <v>0</v>
      </c>
      <c r="S415" s="307">
        <f t="shared" ca="1" si="195"/>
        <v>8.2209999999999983</v>
      </c>
      <c r="T415" s="304">
        <f t="shared" ca="1" si="175"/>
        <v>80.648009999999985</v>
      </c>
      <c r="U415" s="311">
        <f t="shared" ca="1" si="176"/>
        <v>0</v>
      </c>
      <c r="V415" s="306">
        <f t="shared" ca="1" si="177"/>
        <v>1.1499016832854148</v>
      </c>
      <c r="W415" s="304">
        <f t="shared" ca="1" si="178"/>
        <v>75.836147712883076</v>
      </c>
      <c r="Y415" s="314" t="str">
        <f t="shared" ca="1" si="196"/>
        <v/>
      </c>
      <c r="Z415" s="315" t="str">
        <f t="shared" ca="1" si="197"/>
        <v/>
      </c>
      <c r="AA415" s="316" t="str">
        <f t="shared" ca="1" si="198"/>
        <v/>
      </c>
      <c r="AC415" s="310" t="e">
        <f t="shared" ca="1" si="199"/>
        <v>#N/A</v>
      </c>
      <c r="AD415" s="323" t="e">
        <f t="shared" ca="1" si="200"/>
        <v>#N/A</v>
      </c>
      <c r="AE415" s="324">
        <f t="shared" ca="1" si="179"/>
        <v>632.43305811880964</v>
      </c>
      <c r="AG415" s="306">
        <f t="shared" ca="1" si="201"/>
        <v>-18.959613009282627</v>
      </c>
      <c r="AH415" s="304">
        <f t="shared" ca="1" si="202"/>
        <v>-9.4841505794218133</v>
      </c>
    </row>
    <row r="416" spans="1:34" x14ac:dyDescent="0.2">
      <c r="A416" s="347">
        <f t="shared" ca="1" si="180"/>
        <v>0.1</v>
      </c>
      <c r="B416" s="304">
        <f t="shared" ca="1" si="181"/>
        <v>5.1999999999999549</v>
      </c>
      <c r="D416" s="306">
        <f t="shared" ca="1" si="182"/>
        <v>-2.4042993435499471</v>
      </c>
      <c r="E416" s="307">
        <f t="shared" ca="1" si="183"/>
        <v>-18.715851204785007</v>
      </c>
      <c r="F416" s="304">
        <f t="shared" ca="1" si="184"/>
        <v>18.869651338937004</v>
      </c>
      <c r="G416" s="306">
        <f t="shared" ca="1" si="185"/>
        <v>37.018947325433928</v>
      </c>
      <c r="H416" s="307">
        <f t="shared" ca="1" si="186"/>
        <v>136.14220702600551</v>
      </c>
      <c r="I416" s="304">
        <f t="shared" ca="1" si="187"/>
        <v>141.085445723487</v>
      </c>
      <c r="J416" s="306">
        <f t="shared" ca="1" si="188"/>
        <v>153.25456020309173</v>
      </c>
      <c r="K416" s="307">
        <f t="shared" ca="1" si="189"/>
        <v>646.14085807743413</v>
      </c>
      <c r="L416" s="304">
        <f t="shared" ca="1" si="174"/>
        <v>664.06699112370131</v>
      </c>
      <c r="M416" s="306">
        <f t="shared" ca="1" si="190"/>
        <v>1.3053015723548131</v>
      </c>
      <c r="N416" s="304">
        <f t="shared" ca="1" si="191"/>
        <v>74.788271087721043</v>
      </c>
      <c r="P416" s="310">
        <f t="shared" ca="1" si="192"/>
        <v>23</v>
      </c>
      <c r="Q416" s="304">
        <f t="shared" ca="1" si="193"/>
        <v>0</v>
      </c>
      <c r="R416" s="306">
        <f t="shared" ca="1" si="194"/>
        <v>0</v>
      </c>
      <c r="S416" s="307">
        <f t="shared" ca="1" si="195"/>
        <v>8.2209999999999983</v>
      </c>
      <c r="T416" s="304">
        <f t="shared" ca="1" si="175"/>
        <v>80.648009999999985</v>
      </c>
      <c r="U416" s="311">
        <f t="shared" ca="1" si="176"/>
        <v>0</v>
      </c>
      <c r="V416" s="306">
        <f t="shared" ca="1" si="177"/>
        <v>1.1483248909240888</v>
      </c>
      <c r="W416" s="304">
        <f t="shared" ca="1" si="178"/>
        <v>73.764503295082648</v>
      </c>
      <c r="Y416" s="314" t="str">
        <f t="shared" ca="1" si="196"/>
        <v/>
      </c>
      <c r="Z416" s="315" t="str">
        <f t="shared" ca="1" si="197"/>
        <v/>
      </c>
      <c r="AA416" s="316" t="str">
        <f t="shared" ca="1" si="198"/>
        <v/>
      </c>
      <c r="AC416" s="310" t="e">
        <f t="shared" ca="1" si="199"/>
        <v>#N/A</v>
      </c>
      <c r="AD416" s="323" t="e">
        <f t="shared" ca="1" si="200"/>
        <v>#N/A</v>
      </c>
      <c r="AE416" s="324">
        <f t="shared" ca="1" si="179"/>
        <v>646.14085807743413</v>
      </c>
      <c r="AG416" s="306">
        <f t="shared" ca="1" si="201"/>
        <v>-18.695620858479202</v>
      </c>
      <c r="AH416" s="304">
        <f t="shared" ca="1" si="202"/>
        <v>-9.2246864995600397</v>
      </c>
    </row>
    <row r="417" spans="1:34" x14ac:dyDescent="0.2">
      <c r="A417" s="347">
        <f t="shared" ca="1" si="180"/>
        <v>0.1</v>
      </c>
      <c r="B417" s="304">
        <f t="shared" ca="1" si="181"/>
        <v>5.2999999999999545</v>
      </c>
      <c r="D417" s="306">
        <f t="shared" ca="1" si="182"/>
        <v>-2.3543152977468735</v>
      </c>
      <c r="E417" s="307">
        <f t="shared" ca="1" si="183"/>
        <v>-18.468314291128742</v>
      </c>
      <c r="F417" s="304">
        <f t="shared" ca="1" si="184"/>
        <v>18.617771974033708</v>
      </c>
      <c r="G417" s="306">
        <f t="shared" ca="1" si="185"/>
        <v>36.783515795659241</v>
      </c>
      <c r="H417" s="307">
        <f t="shared" ca="1" si="186"/>
        <v>134.29537559689263</v>
      </c>
      <c r="I417" s="304">
        <f t="shared" ca="1" si="187"/>
        <v>139.24178590135929</v>
      </c>
      <c r="J417" s="306">
        <f t="shared" ca="1" si="188"/>
        <v>156.94468335914638</v>
      </c>
      <c r="K417" s="307">
        <f t="shared" ca="1" si="189"/>
        <v>659.66273720857907</v>
      </c>
      <c r="L417" s="304">
        <f t="shared" ca="1" si="174"/>
        <v>678.07563036597742</v>
      </c>
      <c r="M417" s="306">
        <f t="shared" ca="1" si="190"/>
        <v>1.3034529784350084</v>
      </c>
      <c r="N417" s="304">
        <f t="shared" ca="1" si="191"/>
        <v>74.682354458082685</v>
      </c>
      <c r="P417" s="310">
        <f t="shared" ca="1" si="192"/>
        <v>23</v>
      </c>
      <c r="Q417" s="304">
        <f t="shared" ca="1" si="193"/>
        <v>0</v>
      </c>
      <c r="R417" s="306">
        <f t="shared" ca="1" si="194"/>
        <v>0</v>
      </c>
      <c r="S417" s="307">
        <f t="shared" ca="1" si="195"/>
        <v>8.2209999999999983</v>
      </c>
      <c r="T417" s="304">
        <f t="shared" ca="1" si="175"/>
        <v>80.648009999999985</v>
      </c>
      <c r="U417" s="311">
        <f t="shared" ca="1" si="176"/>
        <v>0</v>
      </c>
      <c r="V417" s="306">
        <f t="shared" ca="1" si="177"/>
        <v>1.146771534863914</v>
      </c>
      <c r="W417" s="304">
        <f t="shared" ca="1" si="178"/>
        <v>71.752045884799955</v>
      </c>
      <c r="Y417" s="314" t="str">
        <f t="shared" ca="1" si="196"/>
        <v/>
      </c>
      <c r="Z417" s="315" t="str">
        <f t="shared" ca="1" si="197"/>
        <v/>
      </c>
      <c r="AA417" s="316" t="str">
        <f t="shared" ca="1" si="198"/>
        <v/>
      </c>
      <c r="AC417" s="310" t="e">
        <f t="shared" ca="1" si="199"/>
        <v>#N/A</v>
      </c>
      <c r="AD417" s="323" t="e">
        <f t="shared" ca="1" si="200"/>
        <v>#N/A</v>
      </c>
      <c r="AE417" s="324">
        <f t="shared" ca="1" si="179"/>
        <v>659.66273720857907</v>
      </c>
      <c r="AG417" s="306">
        <f t="shared" ca="1" si="201"/>
        <v>-18.438977375012566</v>
      </c>
      <c r="AH417" s="304">
        <f t="shared" ca="1" si="202"/>
        <v>-8.9726922874446746</v>
      </c>
    </row>
    <row r="418" spans="1:34" x14ac:dyDescent="0.2">
      <c r="A418" s="347">
        <f t="shared" ca="1" si="180"/>
        <v>0.1</v>
      </c>
      <c r="B418" s="304">
        <f t="shared" ca="1" si="181"/>
        <v>5.3999999999999542</v>
      </c>
      <c r="D418" s="306">
        <f t="shared" ca="1" si="182"/>
        <v>-2.3056495281210805</v>
      </c>
      <c r="E418" s="307">
        <f t="shared" ca="1" si="183"/>
        <v>-18.227848666069015</v>
      </c>
      <c r="F418" s="304">
        <f t="shared" ca="1" si="184"/>
        <v>18.373091376783574</v>
      </c>
      <c r="G418" s="306">
        <f t="shared" ca="1" si="185"/>
        <v>36.552950842847132</v>
      </c>
      <c r="H418" s="307">
        <f t="shared" ca="1" si="186"/>
        <v>132.47259073028573</v>
      </c>
      <c r="I418" s="304">
        <f t="shared" ca="1" si="187"/>
        <v>137.42308943592187</v>
      </c>
      <c r="J418" s="306">
        <f t="shared" ca="1" si="188"/>
        <v>160.6115066910717</v>
      </c>
      <c r="K418" s="307">
        <f t="shared" ca="1" si="189"/>
        <v>673.00113552493804</v>
      </c>
      <c r="L418" s="304">
        <f t="shared" ca="1" si="174"/>
        <v>691.90070421949429</v>
      </c>
      <c r="M418" s="306">
        <f t="shared" ca="1" si="190"/>
        <v>1.3015671889526161</v>
      </c>
      <c r="N418" s="304">
        <f t="shared" ca="1" si="191"/>
        <v>74.574306679691446</v>
      </c>
      <c r="P418" s="310">
        <f t="shared" ca="1" si="192"/>
        <v>23</v>
      </c>
      <c r="Q418" s="304">
        <f t="shared" ca="1" si="193"/>
        <v>0</v>
      </c>
      <c r="R418" s="306">
        <f t="shared" ca="1" si="194"/>
        <v>0</v>
      </c>
      <c r="S418" s="307">
        <f t="shared" ca="1" si="195"/>
        <v>8.2209999999999983</v>
      </c>
      <c r="T418" s="304">
        <f t="shared" ca="1" si="175"/>
        <v>80.648009999999985</v>
      </c>
      <c r="U418" s="311">
        <f t="shared" ca="1" si="176"/>
        <v>0</v>
      </c>
      <c r="V418" s="306">
        <f t="shared" ca="1" si="177"/>
        <v>1.1452412474499085</v>
      </c>
      <c r="W418" s="304">
        <f t="shared" ca="1" si="178"/>
        <v>69.796655313941841</v>
      </c>
      <c r="Y418" s="314" t="str">
        <f t="shared" ca="1" si="196"/>
        <v/>
      </c>
      <c r="Z418" s="315" t="str">
        <f t="shared" ca="1" si="197"/>
        <v/>
      </c>
      <c r="AA418" s="316" t="str">
        <f t="shared" ca="1" si="198"/>
        <v/>
      </c>
      <c r="AC418" s="310" t="e">
        <f t="shared" ca="1" si="199"/>
        <v>#N/A</v>
      </c>
      <c r="AD418" s="323" t="e">
        <f t="shared" ca="1" si="200"/>
        <v>#N/A</v>
      </c>
      <c r="AE418" s="324">
        <f t="shared" ca="1" si="179"/>
        <v>673.00113552493804</v>
      </c>
      <c r="AG418" s="306">
        <f t="shared" ca="1" si="201"/>
        <v>-18.189408174958118</v>
      </c>
      <c r="AH418" s="304">
        <f t="shared" ca="1" si="202"/>
        <v>-8.7278975653570097</v>
      </c>
    </row>
    <row r="419" spans="1:34" x14ac:dyDescent="0.2">
      <c r="A419" s="347">
        <f t="shared" ca="1" si="180"/>
        <v>0.1</v>
      </c>
      <c r="B419" s="304">
        <f t="shared" ca="1" si="181"/>
        <v>5.4999999999999538</v>
      </c>
      <c r="D419" s="306">
        <f t="shared" ca="1" si="182"/>
        <v>-2.2582535309121892</v>
      </c>
      <c r="E419" s="307">
        <f t="shared" ca="1" si="183"/>
        <v>-17.994200970584394</v>
      </c>
      <c r="F419" s="304">
        <f t="shared" ca="1" si="184"/>
        <v>18.135351597905615</v>
      </c>
      <c r="G419" s="306">
        <f t="shared" ca="1" si="185"/>
        <v>36.327125489755915</v>
      </c>
      <c r="H419" s="307">
        <f t="shared" ca="1" si="186"/>
        <v>130.6731706332273</v>
      </c>
      <c r="I419" s="304">
        <f t="shared" ca="1" si="187"/>
        <v>135.62867532232633</v>
      </c>
      <c r="J419" s="306">
        <f t="shared" ca="1" si="188"/>
        <v>164.25551050770184</v>
      </c>
      <c r="K419" s="307">
        <f t="shared" ca="1" si="189"/>
        <v>686.15842359311364</v>
      </c>
      <c r="L419" s="304">
        <f t="shared" ca="1" si="174"/>
        <v>705.54465131551569</v>
      </c>
      <c r="M419" s="306">
        <f t="shared" ca="1" si="190"/>
        <v>1.2996432978336352</v>
      </c>
      <c r="N419" s="304">
        <f t="shared" ca="1" si="191"/>
        <v>74.464075838331141</v>
      </c>
      <c r="P419" s="310">
        <f t="shared" ca="1" si="192"/>
        <v>23</v>
      </c>
      <c r="Q419" s="304">
        <f t="shared" ca="1" si="193"/>
        <v>0</v>
      </c>
      <c r="R419" s="306">
        <f t="shared" ca="1" si="194"/>
        <v>0</v>
      </c>
      <c r="S419" s="307">
        <f t="shared" ca="1" si="195"/>
        <v>8.2209999999999983</v>
      </c>
      <c r="T419" s="304">
        <f t="shared" ca="1" si="175"/>
        <v>80.648009999999985</v>
      </c>
      <c r="U419" s="311">
        <f t="shared" ca="1" si="176"/>
        <v>0</v>
      </c>
      <c r="V419" s="306">
        <f t="shared" ca="1" si="177"/>
        <v>1.1437336718892279</v>
      </c>
      <c r="W419" s="304">
        <f t="shared" ca="1" si="178"/>
        <v>67.896308394288468</v>
      </c>
      <c r="Y419" s="314" t="str">
        <f t="shared" ca="1" si="196"/>
        <v/>
      </c>
      <c r="Z419" s="315" t="str">
        <f t="shared" ca="1" si="197"/>
        <v/>
      </c>
      <c r="AA419" s="316" t="str">
        <f t="shared" ca="1" si="198"/>
        <v/>
      </c>
      <c r="AC419" s="310" t="e">
        <f t="shared" ca="1" si="199"/>
        <v>#N/A</v>
      </c>
      <c r="AD419" s="323" t="e">
        <f t="shared" ca="1" si="200"/>
        <v>#N/A</v>
      </c>
      <c r="AE419" s="324">
        <f t="shared" ca="1" si="179"/>
        <v>686.15842359311364</v>
      </c>
      <c r="AG419" s="306">
        <f t="shared" ca="1" si="201"/>
        <v>-17.946651185940944</v>
      </c>
      <c r="AH419" s="304">
        <f t="shared" ca="1" si="202"/>
        <v>-8.4900444366794616</v>
      </c>
    </row>
    <row r="420" spans="1:34" x14ac:dyDescent="0.2">
      <c r="A420" s="347">
        <f t="shared" ca="1" si="180"/>
        <v>0.1</v>
      </c>
      <c r="B420" s="304">
        <f t="shared" ca="1" si="181"/>
        <v>5.5999999999999535</v>
      </c>
      <c r="D420" s="306">
        <f t="shared" ca="1" si="182"/>
        <v>-2.2120810110918083</v>
      </c>
      <c r="E420" s="307">
        <f t="shared" ca="1" si="183"/>
        <v>-17.767129432066827</v>
      </c>
      <c r="F420" s="304">
        <f t="shared" ca="1" si="184"/>
        <v>17.904306483509721</v>
      </c>
      <c r="G420" s="306">
        <f t="shared" ca="1" si="185"/>
        <v>36.105917388646731</v>
      </c>
      <c r="H420" s="307">
        <f t="shared" ca="1" si="186"/>
        <v>128.89645769002061</v>
      </c>
      <c r="I420" s="304">
        <f t="shared" ca="1" si="187"/>
        <v>133.85788761037227</v>
      </c>
      <c r="J420" s="306">
        <f t="shared" ca="1" si="188"/>
        <v>167.87716265162197</v>
      </c>
      <c r="K420" s="307">
        <f t="shared" ca="1" si="189"/>
        <v>699.13690500927601</v>
      </c>
      <c r="L420" s="304">
        <f t="shared" ca="1" si="174"/>
        <v>719.00984255148319</v>
      </c>
      <c r="M420" s="306">
        <f t="shared" ca="1" si="190"/>
        <v>1.2976803677401223</v>
      </c>
      <c r="N420" s="304">
        <f t="shared" ca="1" si="191"/>
        <v>74.351608228493632</v>
      </c>
      <c r="P420" s="310">
        <f t="shared" ca="1" si="192"/>
        <v>23</v>
      </c>
      <c r="Q420" s="304">
        <f t="shared" ca="1" si="193"/>
        <v>0</v>
      </c>
      <c r="R420" s="306">
        <f t="shared" ca="1" si="194"/>
        <v>0</v>
      </c>
      <c r="S420" s="307">
        <f t="shared" ca="1" si="195"/>
        <v>8.2209999999999983</v>
      </c>
      <c r="T420" s="304">
        <f t="shared" ca="1" si="175"/>
        <v>80.648009999999985</v>
      </c>
      <c r="U420" s="311">
        <f t="shared" ca="1" si="176"/>
        <v>0</v>
      </c>
      <c r="V420" s="306">
        <f t="shared" ca="1" si="177"/>
        <v>1.1422484618497208</v>
      </c>
      <c r="W420" s="304">
        <f t="shared" ca="1" si="178"/>
        <v>66.049073649222976</v>
      </c>
      <c r="Y420" s="314" t="str">
        <f t="shared" ca="1" si="196"/>
        <v/>
      </c>
      <c r="Z420" s="315" t="str">
        <f t="shared" ca="1" si="197"/>
        <v/>
      </c>
      <c r="AA420" s="316" t="str">
        <f t="shared" ca="1" si="198"/>
        <v/>
      </c>
      <c r="AC420" s="310" t="e">
        <f t="shared" ca="1" si="199"/>
        <v>#N/A</v>
      </c>
      <c r="AD420" s="323" t="e">
        <f t="shared" ca="1" si="200"/>
        <v>#N/A</v>
      </c>
      <c r="AE420" s="324">
        <f t="shared" ca="1" si="179"/>
        <v>699.13690500927601</v>
      </c>
      <c r="AG420" s="306">
        <f t="shared" ca="1" si="201"/>
        <v>-17.710455954199915</v>
      </c>
      <c r="AH420" s="304">
        <f t="shared" ca="1" si="202"/>
        <v>-8.2588868013974555</v>
      </c>
    </row>
    <row r="421" spans="1:34" x14ac:dyDescent="0.2">
      <c r="A421" s="347">
        <f t="shared" ca="1" si="180"/>
        <v>0.1</v>
      </c>
      <c r="B421" s="304">
        <f t="shared" ca="1" si="181"/>
        <v>5.6999999999999531</v>
      </c>
      <c r="D421" s="306">
        <f t="shared" ca="1" si="182"/>
        <v>-2.1670877624227867</v>
      </c>
      <c r="E421" s="307">
        <f t="shared" ca="1" si="183"/>
        <v>-17.546403234765158</v>
      </c>
      <c r="F421" s="304">
        <f t="shared" ca="1" si="184"/>
        <v>17.679721034196774</v>
      </c>
      <c r="G421" s="306">
        <f t="shared" ca="1" si="185"/>
        <v>35.889208612404452</v>
      </c>
      <c r="H421" s="307">
        <f t="shared" ca="1" si="186"/>
        <v>127.14181736654409</v>
      </c>
      <c r="I421" s="304">
        <f t="shared" ca="1" si="187"/>
        <v>132.11009430808963</v>
      </c>
      <c r="J421" s="306">
        <f t="shared" ca="1" si="188"/>
        <v>171.47691895167452</v>
      </c>
      <c r="K421" s="307">
        <f t="shared" ca="1" si="189"/>
        <v>711.93881876210423</v>
      </c>
      <c r="L421" s="304">
        <f t="shared" ca="1" si="174"/>
        <v>732.29858349824724</v>
      </c>
      <c r="M421" s="306">
        <f t="shared" ca="1" si="190"/>
        <v>1.2956774287900534</v>
      </c>
      <c r="N421" s="304">
        <f t="shared" ca="1" si="191"/>
        <v>74.236848280032319</v>
      </c>
      <c r="P421" s="310">
        <f t="shared" ca="1" si="192"/>
        <v>23</v>
      </c>
      <c r="Q421" s="304">
        <f t="shared" ca="1" si="193"/>
        <v>0</v>
      </c>
      <c r="R421" s="306">
        <f t="shared" ca="1" si="194"/>
        <v>0</v>
      </c>
      <c r="S421" s="307">
        <f t="shared" ca="1" si="195"/>
        <v>8.2209999999999983</v>
      </c>
      <c r="T421" s="304">
        <f t="shared" ca="1" si="175"/>
        <v>80.648009999999985</v>
      </c>
      <c r="U421" s="311">
        <f t="shared" ca="1" si="176"/>
        <v>0</v>
      </c>
      <c r="V421" s="306">
        <f t="shared" ca="1" si="177"/>
        <v>1.1407852810772543</v>
      </c>
      <c r="W421" s="304">
        <f t="shared" ca="1" si="178"/>
        <v>64.253106378451164</v>
      </c>
      <c r="Y421" s="314" t="str">
        <f t="shared" ca="1" si="196"/>
        <v/>
      </c>
      <c r="Z421" s="315" t="str">
        <f t="shared" ca="1" si="197"/>
        <v/>
      </c>
      <c r="AA421" s="316" t="str">
        <f t="shared" ca="1" si="198"/>
        <v/>
      </c>
      <c r="AC421" s="310" t="e">
        <f t="shared" ca="1" si="199"/>
        <v>#N/A</v>
      </c>
      <c r="AD421" s="323" t="e">
        <f t="shared" ca="1" si="200"/>
        <v>#N/A</v>
      </c>
      <c r="AE421" s="324">
        <f t="shared" ca="1" si="179"/>
        <v>711.93881876210423</v>
      </c>
      <c r="AG421" s="306">
        <f t="shared" ca="1" si="201"/>
        <v>-17.480582994831448</v>
      </c>
      <c r="AH421" s="304">
        <f t="shared" ca="1" si="202"/>
        <v>-8.0341897152685799</v>
      </c>
    </row>
    <row r="422" spans="1:34" x14ac:dyDescent="0.2">
      <c r="A422" s="347">
        <f t="shared" ca="1" si="180"/>
        <v>0.1</v>
      </c>
      <c r="B422" s="304">
        <f t="shared" ca="1" si="181"/>
        <v>5.7999999999999527</v>
      </c>
      <c r="D422" s="306">
        <f t="shared" ca="1" si="182"/>
        <v>-2.1232315551154759</v>
      </c>
      <c r="E422" s="307">
        <f t="shared" ca="1" si="183"/>
        <v>-17.331801930011665</v>
      </c>
      <c r="F422" s="304">
        <f t="shared" ca="1" si="184"/>
        <v>17.461370804658898</v>
      </c>
      <c r="G422" s="306">
        <f t="shared" ca="1" si="185"/>
        <v>35.676885456892904</v>
      </c>
      <c r="H422" s="307">
        <f t="shared" ca="1" si="186"/>
        <v>125.40863717354293</v>
      </c>
      <c r="I422" s="304">
        <f t="shared" ca="1" si="187"/>
        <v>130.38468634632517</v>
      </c>
      <c r="J422" s="306">
        <f t="shared" ca="1" si="188"/>
        <v>175.0552236551394</v>
      </c>
      <c r="K422" s="307">
        <f t="shared" ca="1" si="189"/>
        <v>724.56634148910859</v>
      </c>
      <c r="L422" s="304">
        <f t="shared" ca="1" si="174"/>
        <v>745.41311669963409</v>
      </c>
      <c r="M422" s="306">
        <f t="shared" ca="1" si="190"/>
        <v>1.2936334772144709</v>
      </c>
      <c r="N422" s="304">
        <f t="shared" ca="1" si="191"/>
        <v>74.119738481222328</v>
      </c>
      <c r="P422" s="310">
        <f t="shared" ca="1" si="192"/>
        <v>23</v>
      </c>
      <c r="Q422" s="304">
        <f t="shared" ca="1" si="193"/>
        <v>0</v>
      </c>
      <c r="R422" s="306">
        <f t="shared" ca="1" si="194"/>
        <v>0</v>
      </c>
      <c r="S422" s="307">
        <f t="shared" ca="1" si="195"/>
        <v>8.2209999999999983</v>
      </c>
      <c r="T422" s="304">
        <f t="shared" ca="1" si="175"/>
        <v>80.648009999999985</v>
      </c>
      <c r="U422" s="311">
        <f t="shared" ca="1" si="176"/>
        <v>0</v>
      </c>
      <c r="V422" s="306">
        <f t="shared" ca="1" si="177"/>
        <v>1.1393438030307772</v>
      </c>
      <c r="W422" s="304">
        <f t="shared" ca="1" si="178"/>
        <v>62.506644031815604</v>
      </c>
      <c r="Y422" s="314" t="str">
        <f t="shared" ca="1" si="196"/>
        <v/>
      </c>
      <c r="Z422" s="315" t="str">
        <f t="shared" ca="1" si="197"/>
        <v/>
      </c>
      <c r="AA422" s="316" t="str">
        <f t="shared" ca="1" si="198"/>
        <v/>
      </c>
      <c r="AC422" s="310" t="e">
        <f t="shared" ca="1" si="199"/>
        <v>#N/A</v>
      </c>
      <c r="AD422" s="323" t="e">
        <f t="shared" ca="1" si="200"/>
        <v>#N/A</v>
      </c>
      <c r="AE422" s="324">
        <f t="shared" ca="1" si="179"/>
        <v>724.56634148910859</v>
      </c>
      <c r="AG422" s="306">
        <f t="shared" ca="1" si="201"/>
        <v>-17.25680318201875</v>
      </c>
      <c r="AH422" s="304">
        <f t="shared" ca="1" si="202"/>
        <v>-7.8157287894965553</v>
      </c>
    </row>
    <row r="423" spans="1:34" x14ac:dyDescent="0.2">
      <c r="A423" s="347">
        <f t="shared" ca="1" si="180"/>
        <v>0.1</v>
      </c>
      <c r="B423" s="304">
        <f t="shared" ca="1" si="181"/>
        <v>5.8999999999999524</v>
      </c>
      <c r="D423" s="306">
        <f t="shared" ca="1" si="182"/>
        <v>-2.0804720305369138</v>
      </c>
      <c r="E423" s="307">
        <f t="shared" ca="1" si="183"/>
        <v>-17.123114883376104</v>
      </c>
      <c r="F423" s="304">
        <f t="shared" ca="1" si="184"/>
        <v>17.249041340872907</v>
      </c>
      <c r="G423" s="306">
        <f t="shared" ca="1" si="185"/>
        <v>35.468838253839216</v>
      </c>
      <c r="H423" s="307">
        <f t="shared" ca="1" si="186"/>
        <v>123.69632568520532</v>
      </c>
      <c r="I423" s="304">
        <f t="shared" ca="1" si="187"/>
        <v>128.68107660063072</v>
      </c>
      <c r="J423" s="306">
        <f t="shared" ca="1" si="188"/>
        <v>178.61250984067601</v>
      </c>
      <c r="K423" s="307">
        <f t="shared" ca="1" si="189"/>
        <v>737.02158963204602</v>
      </c>
      <c r="L423" s="304">
        <f t="shared" ca="1" si="174"/>
        <v>758.35562387005064</v>
      </c>
      <c r="M423" s="306">
        <f t="shared" ca="1" si="190"/>
        <v>1.2915474739484514</v>
      </c>
      <c r="N423" s="304">
        <f t="shared" ca="1" si="191"/>
        <v>74.00021929802891</v>
      </c>
      <c r="P423" s="310">
        <f t="shared" ca="1" si="192"/>
        <v>23</v>
      </c>
      <c r="Q423" s="304">
        <f t="shared" ca="1" si="193"/>
        <v>0</v>
      </c>
      <c r="R423" s="306">
        <f t="shared" ca="1" si="194"/>
        <v>0</v>
      </c>
      <c r="S423" s="307">
        <f t="shared" ca="1" si="195"/>
        <v>8.2209999999999983</v>
      </c>
      <c r="T423" s="304">
        <f t="shared" ca="1" si="175"/>
        <v>80.648009999999985</v>
      </c>
      <c r="U423" s="311">
        <f t="shared" ca="1" si="176"/>
        <v>0</v>
      </c>
      <c r="V423" s="306">
        <f t="shared" ca="1" si="177"/>
        <v>1.1379237105341438</v>
      </c>
      <c r="W423" s="304">
        <f t="shared" ca="1" si="178"/>
        <v>60.808001870226875</v>
      </c>
      <c r="Y423" s="314" t="str">
        <f t="shared" ca="1" si="196"/>
        <v/>
      </c>
      <c r="Z423" s="315" t="str">
        <f t="shared" ca="1" si="197"/>
        <v/>
      </c>
      <c r="AA423" s="316" t="str">
        <f t="shared" ca="1" si="198"/>
        <v/>
      </c>
      <c r="AC423" s="310" t="e">
        <f t="shared" ca="1" si="199"/>
        <v>#N/A</v>
      </c>
      <c r="AD423" s="323" t="e">
        <f t="shared" ca="1" si="200"/>
        <v>#N/A</v>
      </c>
      <c r="AE423" s="324">
        <f t="shared" ca="1" si="179"/>
        <v>737.02158963204602</v>
      </c>
      <c r="AG423" s="306">
        <f t="shared" ca="1" si="201"/>
        <v>-17.038897176305987</v>
      </c>
      <c r="AH423" s="304">
        <f t="shared" ca="1" si="202"/>
        <v>-7.6032896280033597</v>
      </c>
    </row>
    <row r="424" spans="1:34" x14ac:dyDescent="0.2">
      <c r="A424" s="347">
        <f t="shared" ca="1" si="180"/>
        <v>0.1</v>
      </c>
      <c r="B424" s="304">
        <f t="shared" ca="1" si="181"/>
        <v>5.999999999999952</v>
      </c>
      <c r="D424" s="306">
        <f t="shared" ca="1" si="182"/>
        <v>-2.0387706024726961</v>
      </c>
      <c r="E424" s="307">
        <f t="shared" ca="1" si="183"/>
        <v>-16.920140756120972</v>
      </c>
      <c r="F424" s="304">
        <f t="shared" ca="1" si="184"/>
        <v>17.042527652213238</v>
      </c>
      <c r="G424" s="306">
        <f t="shared" ca="1" si="185"/>
        <v>35.264961193591944</v>
      </c>
      <c r="H424" s="307">
        <f t="shared" ca="1" si="186"/>
        <v>122.00431160959323</v>
      </c>
      <c r="I424" s="304">
        <f t="shared" ca="1" si="187"/>
        <v>126.99869896702199</v>
      </c>
      <c r="J424" s="306">
        <f t="shared" ca="1" si="188"/>
        <v>182.14919981304757</v>
      </c>
      <c r="K424" s="307">
        <f t="shared" ca="1" si="189"/>
        <v>749.30662149678597</v>
      </c>
      <c r="L424" s="304">
        <f t="shared" ca="1" si="174"/>
        <v>771.12822799548792</v>
      </c>
      <c r="M424" s="306">
        <f t="shared" ca="1" si="190"/>
        <v>1.2894183431522344</v>
      </c>
      <c r="N424" s="304">
        <f t="shared" ca="1" si="191"/>
        <v>73.878229089374344</v>
      </c>
      <c r="P424" s="310">
        <f t="shared" ca="1" si="192"/>
        <v>23</v>
      </c>
      <c r="Q424" s="304">
        <f t="shared" ca="1" si="193"/>
        <v>0</v>
      </c>
      <c r="R424" s="306">
        <f t="shared" ca="1" si="194"/>
        <v>0</v>
      </c>
      <c r="S424" s="307">
        <f t="shared" ca="1" si="195"/>
        <v>8.2209999999999983</v>
      </c>
      <c r="T424" s="304">
        <f t="shared" ca="1" si="175"/>
        <v>80.648009999999985</v>
      </c>
      <c r="U424" s="311">
        <f t="shared" ca="1" si="176"/>
        <v>0</v>
      </c>
      <c r="V424" s="306">
        <f t="shared" ca="1" si="177"/>
        <v>1.1365246954437893</v>
      </c>
      <c r="W424" s="304">
        <f t="shared" ca="1" si="178"/>
        <v>59.155568893481714</v>
      </c>
      <c r="Y424" s="314" t="str">
        <f t="shared" ca="1" si="196"/>
        <v/>
      </c>
      <c r="Z424" s="315" t="str">
        <f t="shared" ca="1" si="197"/>
        <v/>
      </c>
      <c r="AA424" s="316" t="str">
        <f t="shared" ca="1" si="198"/>
        <v/>
      </c>
      <c r="AC424" s="310">
        <f t="shared" ca="1" si="199"/>
        <v>5.999999999999952</v>
      </c>
      <c r="AD424" s="323">
        <f t="shared" ca="1" si="200"/>
        <v>182.14919981304757</v>
      </c>
      <c r="AE424" s="324">
        <f t="shared" ca="1" si="179"/>
        <v>749.30662149678597</v>
      </c>
      <c r="AG424" s="306">
        <f t="shared" ca="1" si="201"/>
        <v>-16.826654886207479</v>
      </c>
      <c r="AH424" s="304">
        <f t="shared" ca="1" si="202"/>
        <v>-7.3966672996261877</v>
      </c>
    </row>
    <row r="425" spans="1:34" x14ac:dyDescent="0.2">
      <c r="A425" s="347">
        <f t="shared" ca="1" si="180"/>
        <v>0.1</v>
      </c>
      <c r="B425" s="304">
        <f t="shared" ca="1" si="181"/>
        <v>6.0999999999999517</v>
      </c>
      <c r="D425" s="306">
        <f t="shared" ca="1" si="182"/>
        <v>-1.9980903644810615</v>
      </c>
      <c r="E425" s="307">
        <f t="shared" ca="1" si="183"/>
        <v>-16.722687018540373</v>
      </c>
      <c r="F425" s="304">
        <f t="shared" ca="1" si="184"/>
        <v>16.841633716023239</v>
      </c>
      <c r="G425" s="306">
        <f t="shared" ca="1" si="185"/>
        <v>35.065152157143835</v>
      </c>
      <c r="H425" s="307">
        <f t="shared" ca="1" si="186"/>
        <v>120.33204290773919</v>
      </c>
      <c r="I425" s="304">
        <f t="shared" ca="1" si="187"/>
        <v>125.33700748842553</v>
      </c>
      <c r="J425" s="306">
        <f t="shared" ca="1" si="188"/>
        <v>185.66570548058436</v>
      </c>
      <c r="K425" s="307">
        <f t="shared" ca="1" si="189"/>
        <v>761.42343922265263</v>
      </c>
      <c r="L425" s="304">
        <f t="shared" ca="1" si="174"/>
        <v>783.73299534296473</v>
      </c>
      <c r="M425" s="306">
        <f t="shared" ca="1" si="190"/>
        <v>1.2872449706586055</v>
      </c>
      <c r="N425" s="304">
        <f t="shared" ca="1" si="191"/>
        <v>73.75370401817959</v>
      </c>
      <c r="P425" s="310">
        <f t="shared" ca="1" si="192"/>
        <v>23</v>
      </c>
      <c r="Q425" s="304">
        <f t="shared" ca="1" si="193"/>
        <v>0</v>
      </c>
      <c r="R425" s="306">
        <f t="shared" ca="1" si="194"/>
        <v>0</v>
      </c>
      <c r="S425" s="307">
        <f t="shared" ca="1" si="195"/>
        <v>8.2209999999999983</v>
      </c>
      <c r="T425" s="304">
        <f t="shared" ca="1" si="175"/>
        <v>80.648009999999985</v>
      </c>
      <c r="U425" s="311">
        <f t="shared" ca="1" si="176"/>
        <v>0</v>
      </c>
      <c r="V425" s="306">
        <f t="shared" ca="1" si="177"/>
        <v>1.1351464583314068</v>
      </c>
      <c r="W425" s="304">
        <f t="shared" ca="1" si="178"/>
        <v>57.547804016330439</v>
      </c>
      <c r="Y425" s="314" t="str">
        <f t="shared" ca="1" si="196"/>
        <v/>
      </c>
      <c r="Z425" s="315" t="str">
        <f t="shared" ca="1" si="197"/>
        <v/>
      </c>
      <c r="AA425" s="316" t="str">
        <f t="shared" ca="1" si="198"/>
        <v/>
      </c>
      <c r="AC425" s="310" t="e">
        <f t="shared" ca="1" si="199"/>
        <v>#N/A</v>
      </c>
      <c r="AD425" s="323" t="e">
        <f t="shared" ca="1" si="200"/>
        <v>#N/A</v>
      </c>
      <c r="AE425" s="324">
        <f t="shared" ca="1" si="179"/>
        <v>761.42343922265263</v>
      </c>
      <c r="AG425" s="306">
        <f t="shared" ca="1" si="201"/>
        <v>-16.619874961652201</v>
      </c>
      <c r="AH425" s="304">
        <f t="shared" ca="1" si="202"/>
        <v>-7.1956658427784612</v>
      </c>
    </row>
    <row r="426" spans="1:34" x14ac:dyDescent="0.2">
      <c r="A426" s="347">
        <f t="shared" ca="1" si="180"/>
        <v>0.1</v>
      </c>
      <c r="B426" s="304">
        <f t="shared" ca="1" si="181"/>
        <v>6.1999999999999513</v>
      </c>
      <c r="D426" s="306">
        <f t="shared" ca="1" si="182"/>
        <v>-1.9583960029151684</v>
      </c>
      <c r="E426" s="307">
        <f t="shared" ca="1" si="183"/>
        <v>-16.530569492955195</v>
      </c>
      <c r="F426" s="304">
        <f t="shared" ca="1" si="184"/>
        <v>16.646172012377352</v>
      </c>
      <c r="G426" s="306">
        <f t="shared" ca="1" si="185"/>
        <v>34.869312556852321</v>
      </c>
      <c r="H426" s="307">
        <f t="shared" ca="1" si="186"/>
        <v>118.67898595844368</v>
      </c>
      <c r="I426" s="304">
        <f t="shared" ca="1" si="187"/>
        <v>123.69547552886455</v>
      </c>
      <c r="J426" s="306">
        <f t="shared" ca="1" si="188"/>
        <v>189.16242871628418</v>
      </c>
      <c r="K426" s="307">
        <f t="shared" ca="1" si="189"/>
        <v>773.37399066596174</v>
      </c>
      <c r="L426" s="304">
        <f t="shared" ca="1" si="174"/>
        <v>796.17193738314995</v>
      </c>
      <c r="M426" s="306">
        <f t="shared" ca="1" si="190"/>
        <v>1.2850262023424097</v>
      </c>
      <c r="N426" s="304">
        <f t="shared" ca="1" si="191"/>
        <v>73.626577957944221</v>
      </c>
      <c r="P426" s="310">
        <f t="shared" ca="1" si="192"/>
        <v>23</v>
      </c>
      <c r="Q426" s="304">
        <f t="shared" ca="1" si="193"/>
        <v>0</v>
      </c>
      <c r="R426" s="306">
        <f t="shared" ca="1" si="194"/>
        <v>0</v>
      </c>
      <c r="S426" s="307">
        <f t="shared" ca="1" si="195"/>
        <v>8.2209999999999983</v>
      </c>
      <c r="T426" s="304">
        <f t="shared" ca="1" si="175"/>
        <v>80.648009999999985</v>
      </c>
      <c r="U426" s="311">
        <f t="shared" ca="1" si="176"/>
        <v>0</v>
      </c>
      <c r="V426" s="306">
        <f t="shared" ca="1" si="177"/>
        <v>1.1337887081808196</v>
      </c>
      <c r="W426" s="304">
        <f t="shared" ca="1" si="178"/>
        <v>55.98323247561374</v>
      </c>
      <c r="Y426" s="314" t="str">
        <f t="shared" ca="1" si="196"/>
        <v/>
      </c>
      <c r="Z426" s="315" t="str">
        <f t="shared" ca="1" si="197"/>
        <v/>
      </c>
      <c r="AA426" s="316" t="str">
        <f t="shared" ca="1" si="198"/>
        <v/>
      </c>
      <c r="AC426" s="310" t="e">
        <f t="shared" ca="1" si="199"/>
        <v>#N/A</v>
      </c>
      <c r="AD426" s="323" t="e">
        <f t="shared" ca="1" si="200"/>
        <v>#N/A</v>
      </c>
      <c r="AE426" s="324">
        <f t="shared" ca="1" si="179"/>
        <v>773.37399066596174</v>
      </c>
      <c r="AG426" s="306">
        <f t="shared" ca="1" si="201"/>
        <v>-16.418364316954396</v>
      </c>
      <c r="AH426" s="304">
        <f t="shared" ca="1" si="202"/>
        <v>-7.0000978003078034</v>
      </c>
    </row>
    <row r="427" spans="1:34" x14ac:dyDescent="0.2">
      <c r="A427" s="347">
        <f t="shared" ca="1" si="180"/>
        <v>0.1</v>
      </c>
      <c r="B427" s="304">
        <f t="shared" ca="1" si="181"/>
        <v>6.299999999999951</v>
      </c>
      <c r="D427" s="306">
        <f t="shared" ca="1" si="182"/>
        <v>-1.91965371522271</v>
      </c>
      <c r="E427" s="307">
        <f t="shared" ca="1" si="183"/>
        <v>-16.343611924311361</v>
      </c>
      <c r="F427" s="304">
        <f t="shared" ca="1" si="184"/>
        <v>16.455963086943918</v>
      </c>
      <c r="G427" s="306">
        <f t="shared" ca="1" si="185"/>
        <v>34.677347185330049</v>
      </c>
      <c r="H427" s="307">
        <f t="shared" ca="1" si="186"/>
        <v>117.04462476601253</v>
      </c>
      <c r="I427" s="304">
        <f t="shared" ca="1" si="187"/>
        <v>122.07359499264611</v>
      </c>
      <c r="J427" s="306">
        <f t="shared" ca="1" si="188"/>
        <v>192.6397617033933</v>
      </c>
      <c r="K427" s="307">
        <f t="shared" ca="1" si="189"/>
        <v>785.16017120218453</v>
      </c>
      <c r="L427" s="304">
        <f t="shared" ca="1" si="174"/>
        <v>808.4470126306262</v>
      </c>
      <c r="M427" s="306">
        <f t="shared" ca="1" si="190"/>
        <v>1.2827608424077974</v>
      </c>
      <c r="N427" s="304">
        <f t="shared" ca="1" si="191"/>
        <v>73.496782394612907</v>
      </c>
      <c r="P427" s="310">
        <f t="shared" ca="1" si="192"/>
        <v>23</v>
      </c>
      <c r="Q427" s="304">
        <f t="shared" ca="1" si="193"/>
        <v>0</v>
      </c>
      <c r="R427" s="306">
        <f t="shared" ca="1" si="194"/>
        <v>0</v>
      </c>
      <c r="S427" s="307">
        <f t="shared" ca="1" si="195"/>
        <v>8.2209999999999983</v>
      </c>
      <c r="T427" s="304">
        <f t="shared" ca="1" si="175"/>
        <v>80.648009999999985</v>
      </c>
      <c r="U427" s="311">
        <f t="shared" ca="1" si="176"/>
        <v>0</v>
      </c>
      <c r="V427" s="306">
        <f t="shared" ca="1" si="177"/>
        <v>1.1324511620983053</v>
      </c>
      <c r="W427" s="304">
        <f t="shared" ca="1" si="178"/>
        <v>54.46044245261654</v>
      </c>
      <c r="Y427" s="314" t="str">
        <f t="shared" ca="1" si="196"/>
        <v/>
      </c>
      <c r="Z427" s="315" t="str">
        <f t="shared" ca="1" si="197"/>
        <v/>
      </c>
      <c r="AA427" s="316" t="str">
        <f t="shared" ca="1" si="198"/>
        <v/>
      </c>
      <c r="AC427" s="310" t="e">
        <f t="shared" ca="1" si="199"/>
        <v>#N/A</v>
      </c>
      <c r="AD427" s="323" t="e">
        <f t="shared" ca="1" si="200"/>
        <v>#N/A</v>
      </c>
      <c r="AE427" s="324">
        <f t="shared" ca="1" si="179"/>
        <v>785.16017120218453</v>
      </c>
      <c r="AG427" s="306">
        <f t="shared" ca="1" si="201"/>
        <v>-16.221937681175614</v>
      </c>
      <c r="AH427" s="304">
        <f t="shared" ca="1" si="202"/>
        <v>-6.8097837824612277</v>
      </c>
    </row>
    <row r="428" spans="1:34" x14ac:dyDescent="0.2">
      <c r="A428" s="347">
        <f t="shared" ca="1" si="180"/>
        <v>0.1</v>
      </c>
      <c r="B428" s="304">
        <f t="shared" ca="1" si="181"/>
        <v>6.3999999999999506</v>
      </c>
      <c r="D428" s="306">
        <f t="shared" ca="1" si="182"/>
        <v>-1.8818311331623967</v>
      </c>
      <c r="E428" s="307">
        <f t="shared" ca="1" si="183"/>
        <v>-16.161645576486634</v>
      </c>
      <c r="F428" s="304">
        <f t="shared" ca="1" si="184"/>
        <v>16.270835140019987</v>
      </c>
      <c r="G428" s="306">
        <f t="shared" ca="1" si="185"/>
        <v>34.489164072013807</v>
      </c>
      <c r="H428" s="307">
        <f t="shared" ca="1" si="186"/>
        <v>115.42846020836387</v>
      </c>
      <c r="I428" s="304">
        <f t="shared" ca="1" si="187"/>
        <v>120.47087558601095</v>
      </c>
      <c r="J428" s="306">
        <f t="shared" ca="1" si="188"/>
        <v>196.09808726626051</v>
      </c>
      <c r="K428" s="307">
        <f t="shared" ca="1" si="189"/>
        <v>796.78382545090335</v>
      </c>
      <c r="L428" s="304">
        <f t="shared" ca="1" si="174"/>
        <v>820.56012840599419</v>
      </c>
      <c r="M428" s="306">
        <f t="shared" ca="1" si="190"/>
        <v>1.2804476515885452</v>
      </c>
      <c r="N428" s="304">
        <f t="shared" ca="1" si="191"/>
        <v>73.364246323461344</v>
      </c>
      <c r="P428" s="310">
        <f t="shared" ca="1" si="192"/>
        <v>23</v>
      </c>
      <c r="Q428" s="304">
        <f t="shared" ca="1" si="193"/>
        <v>0</v>
      </c>
      <c r="R428" s="306">
        <f t="shared" ca="1" si="194"/>
        <v>0</v>
      </c>
      <c r="S428" s="307">
        <f t="shared" ca="1" si="195"/>
        <v>8.2209999999999983</v>
      </c>
      <c r="T428" s="304">
        <f t="shared" ca="1" si="175"/>
        <v>80.648009999999985</v>
      </c>
      <c r="U428" s="311">
        <f t="shared" ca="1" si="176"/>
        <v>0</v>
      </c>
      <c r="V428" s="306">
        <f t="shared" ca="1" si="177"/>
        <v>1.1311335450356641</v>
      </c>
      <c r="W428" s="304">
        <f t="shared" ca="1" si="178"/>
        <v>52.97808189600422</v>
      </c>
      <c r="Y428" s="314" t="str">
        <f t="shared" ca="1" si="196"/>
        <v/>
      </c>
      <c r="Z428" s="315" t="str">
        <f t="shared" ca="1" si="197"/>
        <v/>
      </c>
      <c r="AA428" s="316" t="str">
        <f t="shared" ca="1" si="198"/>
        <v/>
      </c>
      <c r="AC428" s="310" t="e">
        <f t="shared" ca="1" si="199"/>
        <v>#N/A</v>
      </c>
      <c r="AD428" s="323" t="e">
        <f t="shared" ca="1" si="200"/>
        <v>#N/A</v>
      </c>
      <c r="AE428" s="324">
        <f t="shared" ca="1" si="179"/>
        <v>796.78382545090335</v>
      </c>
      <c r="AG428" s="306">
        <f t="shared" ca="1" si="201"/>
        <v>-16.030417173901416</v>
      </c>
      <c r="AH428" s="304">
        <f t="shared" ca="1" si="202"/>
        <v>-6.6245520560292608</v>
      </c>
    </row>
    <row r="429" spans="1:34" x14ac:dyDescent="0.2">
      <c r="A429" s="347">
        <f t="shared" ca="1" si="180"/>
        <v>0.1</v>
      </c>
      <c r="B429" s="304">
        <f t="shared" ca="1" si="181"/>
        <v>6.4999999999999503</v>
      </c>
      <c r="D429" s="306">
        <f t="shared" ca="1" si="182"/>
        <v>-1.8448972506046002</v>
      </c>
      <c r="E429" s="307">
        <f t="shared" ca="1" si="183"/>
        <v>-15.984508852556797</v>
      </c>
      <c r="F429" s="304">
        <f t="shared" ca="1" si="184"/>
        <v>16.090623639957371</v>
      </c>
      <c r="G429" s="306">
        <f t="shared" ca="1" si="185"/>
        <v>34.304674346953348</v>
      </c>
      <c r="H429" s="307">
        <f t="shared" ca="1" si="186"/>
        <v>113.8300093231082</v>
      </c>
      <c r="I429" s="304">
        <f t="shared" ca="1" si="187"/>
        <v>118.88684411889071</v>
      </c>
      <c r="J429" s="306">
        <f t="shared" ca="1" si="188"/>
        <v>199.53777918720886</v>
      </c>
      <c r="K429" s="307">
        <f t="shared" ca="1" si="189"/>
        <v>808.24674892747692</v>
      </c>
      <c r="L429" s="304">
        <f t="shared" ca="1" si="174"/>
        <v>832.51314252376767</v>
      </c>
      <c r="M429" s="306">
        <f t="shared" ca="1" si="190"/>
        <v>1.2780853452564969</v>
      </c>
      <c r="N429" s="304">
        <f t="shared" ca="1" si="191"/>
        <v>73.228896140717936</v>
      </c>
      <c r="P429" s="310">
        <f t="shared" ca="1" si="192"/>
        <v>23</v>
      </c>
      <c r="Q429" s="304">
        <f t="shared" ca="1" si="193"/>
        <v>0</v>
      </c>
      <c r="R429" s="306">
        <f t="shared" ca="1" si="194"/>
        <v>0</v>
      </c>
      <c r="S429" s="307">
        <f t="shared" ca="1" si="195"/>
        <v>8.2209999999999983</v>
      </c>
      <c r="T429" s="304">
        <f t="shared" ca="1" si="175"/>
        <v>80.648009999999985</v>
      </c>
      <c r="U429" s="311">
        <f t="shared" ca="1" si="176"/>
        <v>0</v>
      </c>
      <c r="V429" s="306">
        <f t="shared" ca="1" si="177"/>
        <v>1.12983558952537</v>
      </c>
      <c r="W429" s="304">
        <f t="shared" ca="1" si="178"/>
        <v>51.53485553181978</v>
      </c>
      <c r="Y429" s="314" t="str">
        <f t="shared" ca="1" si="196"/>
        <v/>
      </c>
      <c r="Z429" s="315" t="str">
        <f t="shared" ca="1" si="197"/>
        <v/>
      </c>
      <c r="AA429" s="316" t="str">
        <f t="shared" ca="1" si="198"/>
        <v/>
      </c>
      <c r="AC429" s="310" t="e">
        <f t="shared" ca="1" si="199"/>
        <v>#N/A</v>
      </c>
      <c r="AD429" s="323" t="e">
        <f t="shared" ca="1" si="200"/>
        <v>#N/A</v>
      </c>
      <c r="AE429" s="324">
        <f t="shared" ca="1" si="179"/>
        <v>808.24674892747692</v>
      </c>
      <c r="AG429" s="306">
        <f t="shared" ca="1" si="201"/>
        <v>-15.843631904600674</v>
      </c>
      <c r="AH429" s="304">
        <f t="shared" ca="1" si="202"/>
        <v>-6.444238157888849</v>
      </c>
    </row>
    <row r="430" spans="1:34" x14ac:dyDescent="0.2">
      <c r="A430" s="347">
        <f t="shared" ca="1" si="180"/>
        <v>0.1</v>
      </c>
      <c r="B430" s="304">
        <f t="shared" ca="1" si="181"/>
        <v>6.5999999999999499</v>
      </c>
      <c r="D430" s="306">
        <f t="shared" ca="1" si="182"/>
        <v>-1.8088223556089071</v>
      </c>
      <c r="E430" s="307">
        <f t="shared" ca="1" si="183"/>
        <v>-15.812046937405034</v>
      </c>
      <c r="F430" s="304">
        <f t="shared" ca="1" si="184"/>
        <v>15.915170959334697</v>
      </c>
      <c r="G430" s="306">
        <f t="shared" ca="1" si="185"/>
        <v>34.123792111392454</v>
      </c>
      <c r="H430" s="307">
        <f t="shared" ca="1" si="186"/>
        <v>112.2488046293677</v>
      </c>
      <c r="I430" s="304">
        <f t="shared" ca="1" si="187"/>
        <v>117.32104384458692</v>
      </c>
      <c r="J430" s="306">
        <f t="shared" ca="1" si="188"/>
        <v>202.95920251012615</v>
      </c>
      <c r="K430" s="307">
        <f t="shared" ca="1" si="189"/>
        <v>819.55068962510074</v>
      </c>
      <c r="L430" s="304">
        <f t="shared" ca="1" si="174"/>
        <v>844.3078649097879</v>
      </c>
      <c r="M430" s="306">
        <f t="shared" ca="1" si="190"/>
        <v>1.2756725914328668</v>
      </c>
      <c r="N430" s="304">
        <f t="shared" ca="1" si="191"/>
        <v>73.09065552961988</v>
      </c>
      <c r="P430" s="310">
        <f t="shared" ca="1" si="192"/>
        <v>23</v>
      </c>
      <c r="Q430" s="304">
        <f t="shared" ca="1" si="193"/>
        <v>0</v>
      </c>
      <c r="R430" s="306">
        <f t="shared" ca="1" si="194"/>
        <v>0</v>
      </c>
      <c r="S430" s="307">
        <f t="shared" ca="1" si="195"/>
        <v>8.2209999999999983</v>
      </c>
      <c r="T430" s="304">
        <f t="shared" ca="1" si="175"/>
        <v>80.648009999999985</v>
      </c>
      <c r="U430" s="311">
        <f t="shared" ca="1" si="176"/>
        <v>0</v>
      </c>
      <c r="V430" s="306">
        <f t="shared" ca="1" si="177"/>
        <v>1.1285570354271826</v>
      </c>
      <c r="W430" s="304">
        <f t="shared" ca="1" si="178"/>
        <v>50.129522048039547</v>
      </c>
      <c r="Y430" s="314" t="str">
        <f t="shared" ca="1" si="196"/>
        <v/>
      </c>
      <c r="Z430" s="315" t="str">
        <f t="shared" ca="1" si="197"/>
        <v/>
      </c>
      <c r="AA430" s="316" t="str">
        <f t="shared" ca="1" si="198"/>
        <v/>
      </c>
      <c r="AC430" s="310" t="e">
        <f t="shared" ca="1" si="199"/>
        <v>#N/A</v>
      </c>
      <c r="AD430" s="323" t="e">
        <f t="shared" ca="1" si="200"/>
        <v>#N/A</v>
      </c>
      <c r="AE430" s="324">
        <f t="shared" ca="1" si="179"/>
        <v>819.55068962510074</v>
      </c>
      <c r="AG430" s="306">
        <f t="shared" ca="1" si="201"/>
        <v>-15.661417593866776</v>
      </c>
      <c r="AH430" s="304">
        <f t="shared" ca="1" si="202"/>
        <v>-6.2686845313003028</v>
      </c>
    </row>
    <row r="431" spans="1:34" x14ac:dyDescent="0.2">
      <c r="A431" s="347">
        <f t="shared" ca="1" si="180"/>
        <v>0.1</v>
      </c>
      <c r="B431" s="304">
        <f t="shared" ca="1" si="181"/>
        <v>6.6999999999999496</v>
      </c>
      <c r="D431" s="306">
        <f t="shared" ca="1" si="182"/>
        <v>-1.7735779664945863</v>
      </c>
      <c r="E431" s="307">
        <f t="shared" ca="1" si="183"/>
        <v>-15.644111461180112</v>
      </c>
      <c r="F431" s="304">
        <f t="shared" ca="1" si="184"/>
        <v>15.744326032354069</v>
      </c>
      <c r="G431" s="306">
        <f t="shared" ca="1" si="185"/>
        <v>33.946434314742994</v>
      </c>
      <c r="H431" s="307">
        <f t="shared" ca="1" si="186"/>
        <v>110.68439348324969</v>
      </c>
      <c r="I431" s="304">
        <f t="shared" ca="1" si="187"/>
        <v>115.7730338353453</v>
      </c>
      <c r="J431" s="306">
        <f t="shared" ca="1" si="188"/>
        <v>206.36271383143293</v>
      </c>
      <c r="K431" s="307">
        <f t="shared" ca="1" si="189"/>
        <v>830.69734953073157</v>
      </c>
      <c r="L431" s="304">
        <f t="shared" ca="1" si="174"/>
        <v>855.9460591516596</v>
      </c>
      <c r="M431" s="306">
        <f t="shared" ca="1" si="190"/>
        <v>1.2732080086968112</v>
      </c>
      <c r="N431" s="304">
        <f t="shared" ca="1" si="191"/>
        <v>72.949445340583097</v>
      </c>
      <c r="P431" s="310">
        <f t="shared" ca="1" si="192"/>
        <v>23</v>
      </c>
      <c r="Q431" s="304">
        <f t="shared" ca="1" si="193"/>
        <v>0</v>
      </c>
      <c r="R431" s="306">
        <f t="shared" ca="1" si="194"/>
        <v>0</v>
      </c>
      <c r="S431" s="307">
        <f t="shared" ca="1" si="195"/>
        <v>8.2209999999999983</v>
      </c>
      <c r="T431" s="304">
        <f t="shared" ca="1" si="175"/>
        <v>80.648009999999985</v>
      </c>
      <c r="U431" s="311">
        <f t="shared" ca="1" si="176"/>
        <v>0</v>
      </c>
      <c r="V431" s="306">
        <f t="shared" ca="1" si="177"/>
        <v>1.1272976296856361</v>
      </c>
      <c r="W431" s="304">
        <f t="shared" ca="1" si="178"/>
        <v>48.760891442120752</v>
      </c>
      <c r="Y431" s="314" t="str">
        <f t="shared" ca="1" si="196"/>
        <v/>
      </c>
      <c r="Z431" s="315" t="str">
        <f t="shared" ca="1" si="197"/>
        <v/>
      </c>
      <c r="AA431" s="316" t="str">
        <f t="shared" ca="1" si="198"/>
        <v/>
      </c>
      <c r="AC431" s="310" t="e">
        <f t="shared" ca="1" si="199"/>
        <v>#N/A</v>
      </c>
      <c r="AD431" s="323" t="e">
        <f t="shared" ca="1" si="200"/>
        <v>#N/A</v>
      </c>
      <c r="AE431" s="324">
        <f t="shared" ca="1" si="179"/>
        <v>830.69734953073157</v>
      </c>
      <c r="AG431" s="306">
        <f t="shared" ca="1" si="201"/>
        <v>-15.483616214959886</v>
      </c>
      <c r="AH431" s="304">
        <f t="shared" ca="1" si="202"/>
        <v>-6.0977401834374838</v>
      </c>
    </row>
    <row r="432" spans="1:34" x14ac:dyDescent="0.2">
      <c r="A432" s="347">
        <f t="shared" ca="1" si="180"/>
        <v>0.1</v>
      </c>
      <c r="B432" s="304">
        <f t="shared" ca="1" si="181"/>
        <v>6.7999999999999492</v>
      </c>
      <c r="D432" s="306">
        <f t="shared" ca="1" si="182"/>
        <v>-1.7391367716414392</v>
      </c>
      <c r="E432" s="307">
        <f t="shared" ca="1" si="183"/>
        <v>-15.480560182220628</v>
      </c>
      <c r="F432" s="304">
        <f t="shared" ca="1" si="184"/>
        <v>15.577944032054749</v>
      </c>
      <c r="G432" s="306">
        <f t="shared" ca="1" si="185"/>
        <v>33.77252063757885</v>
      </c>
      <c r="H432" s="307">
        <f t="shared" ca="1" si="186"/>
        <v>109.13633746502762</v>
      </c>
      <c r="I432" s="304">
        <f t="shared" ca="1" si="187"/>
        <v>114.24238839194531</v>
      </c>
      <c r="J432" s="306">
        <f t="shared" ca="1" si="188"/>
        <v>209.74866157904901</v>
      </c>
      <c r="K432" s="307">
        <f t="shared" ca="1" si="189"/>
        <v>841.68838607814541</v>
      </c>
      <c r="L432" s="304">
        <f t="shared" ca="1" si="174"/>
        <v>867.42944398552413</v>
      </c>
      <c r="M432" s="306">
        <f t="shared" ca="1" si="190"/>
        <v>1.2706901639853345</v>
      </c>
      <c r="N432" s="304">
        <f t="shared" ca="1" si="191"/>
        <v>72.805183465146143</v>
      </c>
      <c r="P432" s="310">
        <f t="shared" ca="1" si="192"/>
        <v>23</v>
      </c>
      <c r="Q432" s="304">
        <f t="shared" ca="1" si="193"/>
        <v>0</v>
      </c>
      <c r="R432" s="306">
        <f t="shared" ca="1" si="194"/>
        <v>0</v>
      </c>
      <c r="S432" s="307">
        <f t="shared" ca="1" si="195"/>
        <v>8.2209999999999983</v>
      </c>
      <c r="T432" s="304">
        <f t="shared" ca="1" si="175"/>
        <v>80.648009999999985</v>
      </c>
      <c r="U432" s="311">
        <f t="shared" ca="1" si="176"/>
        <v>0</v>
      </c>
      <c r="V432" s="306">
        <f t="shared" ca="1" si="177"/>
        <v>1.1260571260978587</v>
      </c>
      <c r="W432" s="304">
        <f t="shared" ca="1" si="178"/>
        <v>47.427822520831569</v>
      </c>
      <c r="Y432" s="314" t="str">
        <f t="shared" ca="1" si="196"/>
        <v/>
      </c>
      <c r="Z432" s="315" t="str">
        <f t="shared" ca="1" si="197"/>
        <v/>
      </c>
      <c r="AA432" s="316" t="str">
        <f t="shared" ca="1" si="198"/>
        <v/>
      </c>
      <c r="AC432" s="310" t="e">
        <f t="shared" ca="1" si="199"/>
        <v>#N/A</v>
      </c>
      <c r="AD432" s="323" t="e">
        <f t="shared" ca="1" si="200"/>
        <v>#N/A</v>
      </c>
      <c r="AE432" s="324">
        <f t="shared" ca="1" si="179"/>
        <v>841.68838607814541</v>
      </c>
      <c r="AG432" s="306">
        <f t="shared" ca="1" si="201"/>
        <v>-15.310075654178606</v>
      </c>
      <c r="AH432" s="304">
        <f t="shared" ca="1" si="202"/>
        <v>-5.9312603627442844</v>
      </c>
    </row>
    <row r="433" spans="1:34" x14ac:dyDescent="0.2">
      <c r="A433" s="347">
        <f t="shared" ca="1" si="180"/>
        <v>0.1</v>
      </c>
      <c r="B433" s="304">
        <f t="shared" ca="1" si="181"/>
        <v>6.8999999999999488</v>
      </c>
      <c r="D433" s="306">
        <f t="shared" ca="1" si="182"/>
        <v>-1.7054725727779991</v>
      </c>
      <c r="E433" s="307">
        <f t="shared" ca="1" si="183"/>
        <v>-15.32125668816505</v>
      </c>
      <c r="F433" s="304">
        <f t="shared" ca="1" si="184"/>
        <v>15.415886066040455</v>
      </c>
      <c r="G433" s="306">
        <f t="shared" ca="1" si="185"/>
        <v>33.601973380301054</v>
      </c>
      <c r="H433" s="307">
        <f t="shared" ca="1" si="186"/>
        <v>107.60421179621112</v>
      </c>
      <c r="I433" s="304">
        <f t="shared" ca="1" si="187"/>
        <v>112.7286964855636</v>
      </c>
      <c r="J433" s="306">
        <f t="shared" ca="1" si="188"/>
        <v>213.11738627994302</v>
      </c>
      <c r="K433" s="307">
        <f t="shared" ca="1" si="189"/>
        <v>852.5254135412074</v>
      </c>
      <c r="L433" s="304">
        <f t="shared" ca="1" si="174"/>
        <v>878.7596947222836</v>
      </c>
      <c r="M433" s="306">
        <f t="shared" ca="1" si="190"/>
        <v>1.2681175702782126</v>
      </c>
      <c r="N433" s="304">
        <f t="shared" ca="1" si="191"/>
        <v>72.657784703326143</v>
      </c>
      <c r="P433" s="310">
        <f t="shared" ca="1" si="192"/>
        <v>23</v>
      </c>
      <c r="Q433" s="304">
        <f t="shared" ca="1" si="193"/>
        <v>0</v>
      </c>
      <c r="R433" s="306">
        <f t="shared" ca="1" si="194"/>
        <v>0</v>
      </c>
      <c r="S433" s="307">
        <f t="shared" ca="1" si="195"/>
        <v>8.2209999999999983</v>
      </c>
      <c r="T433" s="304">
        <f t="shared" ca="1" si="175"/>
        <v>80.648009999999985</v>
      </c>
      <c r="U433" s="311">
        <f t="shared" ca="1" si="176"/>
        <v>0</v>
      </c>
      <c r="V433" s="306">
        <f t="shared" ca="1" si="177"/>
        <v>1.1248352850911956</v>
      </c>
      <c r="W433" s="304">
        <f t="shared" ca="1" si="178"/>
        <v>46.129220542441828</v>
      </c>
      <c r="Y433" s="314" t="str">
        <f t="shared" ca="1" si="196"/>
        <v/>
      </c>
      <c r="Z433" s="315" t="str">
        <f t="shared" ca="1" si="197"/>
        <v/>
      </c>
      <c r="AA433" s="316" t="str">
        <f t="shared" ca="1" si="198"/>
        <v/>
      </c>
      <c r="AC433" s="310" t="e">
        <f t="shared" ca="1" si="199"/>
        <v>#N/A</v>
      </c>
      <c r="AD433" s="323" t="e">
        <f t="shared" ca="1" si="200"/>
        <v>#N/A</v>
      </c>
      <c r="AE433" s="324">
        <f t="shared" ca="1" si="179"/>
        <v>852.5254135412074</v>
      </c>
      <c r="AG433" s="306">
        <f t="shared" ca="1" si="201"/>
        <v>-15.14064938868886</v>
      </c>
      <c r="AH433" s="304">
        <f t="shared" ca="1" si="202"/>
        <v>-5.7691062548146919</v>
      </c>
    </row>
    <row r="434" spans="1:34" x14ac:dyDescent="0.2">
      <c r="A434" s="347">
        <f t="shared" ca="1" si="180"/>
        <v>0.1</v>
      </c>
      <c r="B434" s="304">
        <f t="shared" ca="1" si="181"/>
        <v>6.9999999999999485</v>
      </c>
      <c r="D434" s="306">
        <f t="shared" ca="1" si="182"/>
        <v>-1.6725602315322063</v>
      </c>
      <c r="E434" s="307">
        <f t="shared" ca="1" si="183"/>
        <v>-15.166070114061231</v>
      </c>
      <c r="F434" s="304">
        <f t="shared" ca="1" si="184"/>
        <v>15.258018889512632</v>
      </c>
      <c r="G434" s="306">
        <f t="shared" ca="1" si="185"/>
        <v>33.434717357147832</v>
      </c>
      <c r="H434" s="307">
        <f t="shared" ca="1" si="186"/>
        <v>106.087604784805</v>
      </c>
      <c r="I434" s="304">
        <f t="shared" ca="1" si="187"/>
        <v>111.23156123029715</v>
      </c>
      <c r="J434" s="306">
        <f t="shared" ca="1" si="188"/>
        <v>216.46922081681547</v>
      </c>
      <c r="K434" s="307">
        <f t="shared" ca="1" si="189"/>
        <v>863.21000437025816</v>
      </c>
      <c r="L434" s="304">
        <f t="shared" ca="1" si="174"/>
        <v>889.938444616222</v>
      </c>
      <c r="M434" s="306">
        <f t="shared" ca="1" si="190"/>
        <v>1.2654886841612258</v>
      </c>
      <c r="N434" s="304">
        <f t="shared" ca="1" si="191"/>
        <v>72.507160624002267</v>
      </c>
      <c r="P434" s="310">
        <f t="shared" ca="1" si="192"/>
        <v>23</v>
      </c>
      <c r="Q434" s="304">
        <f t="shared" ca="1" si="193"/>
        <v>0</v>
      </c>
      <c r="R434" s="306">
        <f t="shared" ca="1" si="194"/>
        <v>0</v>
      </c>
      <c r="S434" s="307">
        <f t="shared" ca="1" si="195"/>
        <v>8.2209999999999983</v>
      </c>
      <c r="T434" s="304">
        <f t="shared" ca="1" si="175"/>
        <v>80.648009999999985</v>
      </c>
      <c r="U434" s="311">
        <f t="shared" ca="1" si="176"/>
        <v>0</v>
      </c>
      <c r="V434" s="306">
        <f t="shared" ca="1" si="177"/>
        <v>1.1236318735101583</v>
      </c>
      <c r="W434" s="304">
        <f t="shared" ca="1" si="178"/>
        <v>44.864034992076071</v>
      </c>
      <c r="Y434" s="314" t="str">
        <f t="shared" ca="1" si="196"/>
        <v/>
      </c>
      <c r="Z434" s="315" t="str">
        <f t="shared" ca="1" si="197"/>
        <v/>
      </c>
      <c r="AA434" s="316" t="str">
        <f t="shared" ca="1" si="198"/>
        <v/>
      </c>
      <c r="AC434" s="310">
        <f t="shared" ca="1" si="199"/>
        <v>6.9999999999999485</v>
      </c>
      <c r="AD434" s="323">
        <f t="shared" ca="1" si="200"/>
        <v>216.46922081681547</v>
      </c>
      <c r="AE434" s="324">
        <f t="shared" ca="1" si="179"/>
        <v>863.21000437025816</v>
      </c>
      <c r="AG434" s="306">
        <f t="shared" ca="1" si="201"/>
        <v>-14.975196180528137</v>
      </c>
      <c r="AH434" s="304">
        <f t="shared" ca="1" si="202"/>
        <v>-5.6111446955895676</v>
      </c>
    </row>
    <row r="435" spans="1:34" x14ac:dyDescent="0.2">
      <c r="A435" s="347">
        <f t="shared" ca="1" si="180"/>
        <v>0.1</v>
      </c>
      <c r="B435" s="304">
        <f t="shared" ca="1" si="181"/>
        <v>7.0999999999999481</v>
      </c>
      <c r="D435" s="306">
        <f t="shared" ca="1" si="182"/>
        <v>-1.6403756190361551</v>
      </c>
      <c r="E435" s="307">
        <f t="shared" ca="1" si="183"/>
        <v>-15.014874876375584</v>
      </c>
      <c r="F435" s="304">
        <f t="shared" ca="1" si="184"/>
        <v>15.104214634490036</v>
      </c>
      <c r="G435" s="306">
        <f t="shared" ca="1" si="185"/>
        <v>33.27067979524422</v>
      </c>
      <c r="H435" s="307">
        <f t="shared" ca="1" si="186"/>
        <v>104.58611729716743</v>
      </c>
      <c r="I435" s="304">
        <f t="shared" ca="1" si="187"/>
        <v>109.75059938485317</v>
      </c>
      <c r="J435" s="306">
        <f t="shared" ca="1" si="188"/>
        <v>219.80449067443507</v>
      </c>
      <c r="K435" s="307">
        <f t="shared" ca="1" si="189"/>
        <v>873.74369047435675</v>
      </c>
      <c r="L435" s="304">
        <f t="shared" ca="1" si="174"/>
        <v>900.96728617880251</v>
      </c>
      <c r="M435" s="306">
        <f t="shared" ca="1" si="190"/>
        <v>1.2628019032605726</v>
      </c>
      <c r="N435" s="304">
        <f t="shared" ca="1" si="191"/>
        <v>72.353219417918481</v>
      </c>
      <c r="P435" s="310">
        <f t="shared" ca="1" si="192"/>
        <v>23</v>
      </c>
      <c r="Q435" s="304">
        <f t="shared" ca="1" si="193"/>
        <v>0</v>
      </c>
      <c r="R435" s="306">
        <f t="shared" ca="1" si="194"/>
        <v>0</v>
      </c>
      <c r="S435" s="307">
        <f t="shared" ca="1" si="195"/>
        <v>8.2209999999999983</v>
      </c>
      <c r="T435" s="304">
        <f t="shared" ca="1" si="175"/>
        <v>80.648009999999985</v>
      </c>
      <c r="U435" s="311">
        <f t="shared" ca="1" si="176"/>
        <v>0</v>
      </c>
      <c r="V435" s="306">
        <f t="shared" ca="1" si="177"/>
        <v>1.1224466644122368</v>
      </c>
      <c r="W435" s="304">
        <f t="shared" ca="1" si="178"/>
        <v>43.631257481696132</v>
      </c>
      <c r="Y435" s="314" t="str">
        <f t="shared" ca="1" si="196"/>
        <v/>
      </c>
      <c r="Z435" s="315" t="str">
        <f t="shared" ca="1" si="197"/>
        <v/>
      </c>
      <c r="AA435" s="316" t="str">
        <f t="shared" ca="1" si="198"/>
        <v/>
      </c>
      <c r="AC435" s="310" t="e">
        <f t="shared" ca="1" si="199"/>
        <v>#N/A</v>
      </c>
      <c r="AD435" s="323" t="e">
        <f t="shared" ca="1" si="200"/>
        <v>#N/A</v>
      </c>
      <c r="AE435" s="324">
        <f t="shared" ca="1" si="179"/>
        <v>873.74369047435675</v>
      </c>
      <c r="AG435" s="306">
        <f t="shared" ca="1" si="201"/>
        <v>-14.813579785585638</v>
      </c>
      <c r="AH435" s="304">
        <f t="shared" ca="1" si="202"/>
        <v>-5.4572479007512564</v>
      </c>
    </row>
    <row r="436" spans="1:34" x14ac:dyDescent="0.2">
      <c r="A436" s="347">
        <f t="shared" ca="1" si="180"/>
        <v>0.1</v>
      </c>
      <c r="B436" s="304">
        <f t="shared" ca="1" si="181"/>
        <v>7.1999999999999478</v>
      </c>
      <c r="D436" s="306">
        <f t="shared" ca="1" si="182"/>
        <v>-1.6088955683918162</v>
      </c>
      <c r="E436" s="307">
        <f t="shared" ca="1" si="183"/>
        <v>-14.867550421881432</v>
      </c>
      <c r="F436" s="304">
        <f t="shared" ca="1" si="184"/>
        <v>14.954350554175784</v>
      </c>
      <c r="G436" s="306">
        <f t="shared" ca="1" si="185"/>
        <v>33.10979023840504</v>
      </c>
      <c r="H436" s="307">
        <f t="shared" ca="1" si="186"/>
        <v>103.0993622549793</v>
      </c>
      <c r="I436" s="304">
        <f t="shared" ca="1" si="187"/>
        <v>108.28544088202547</v>
      </c>
      <c r="J436" s="306">
        <f t="shared" ca="1" si="188"/>
        <v>223.12351417611754</v>
      </c>
      <c r="K436" s="307">
        <f t="shared" ca="1" si="189"/>
        <v>884.12796445196409</v>
      </c>
      <c r="L436" s="304">
        <f t="shared" ca="1" si="174"/>
        <v>911.8477724402652</v>
      </c>
      <c r="M436" s="306">
        <f t="shared" ca="1" si="190"/>
        <v>1.2600555635408766</v>
      </c>
      <c r="N436" s="304">
        <f t="shared" ca="1" si="191"/>
        <v>72.195865742870751</v>
      </c>
      <c r="P436" s="310">
        <f t="shared" ca="1" si="192"/>
        <v>23</v>
      </c>
      <c r="Q436" s="304">
        <f t="shared" ca="1" si="193"/>
        <v>0</v>
      </c>
      <c r="R436" s="306">
        <f t="shared" ca="1" si="194"/>
        <v>0</v>
      </c>
      <c r="S436" s="307">
        <f t="shared" ca="1" si="195"/>
        <v>8.2209999999999983</v>
      </c>
      <c r="T436" s="304">
        <f t="shared" ca="1" si="175"/>
        <v>80.648009999999985</v>
      </c>
      <c r="U436" s="311">
        <f t="shared" ca="1" si="176"/>
        <v>0</v>
      </c>
      <c r="V436" s="306">
        <f t="shared" ca="1" si="177"/>
        <v>1.121279436872137</v>
      </c>
      <c r="W436" s="304">
        <f t="shared" ca="1" si="178"/>
        <v>42.429919766792452</v>
      </c>
      <c r="Y436" s="314" t="str">
        <f t="shared" ca="1" si="196"/>
        <v/>
      </c>
      <c r="Z436" s="315" t="str">
        <f t="shared" ca="1" si="197"/>
        <v/>
      </c>
      <c r="AA436" s="316" t="str">
        <f t="shared" ca="1" si="198"/>
        <v/>
      </c>
      <c r="AC436" s="310" t="e">
        <f t="shared" ca="1" si="199"/>
        <v>#N/A</v>
      </c>
      <c r="AD436" s="323" t="e">
        <f t="shared" ca="1" si="200"/>
        <v>#N/A</v>
      </c>
      <c r="AE436" s="324">
        <f t="shared" ca="1" si="179"/>
        <v>884.12796445196409</v>
      </c>
      <c r="AG436" s="306">
        <f t="shared" ca="1" si="201"/>
        <v>-14.655668676433496</v>
      </c>
      <c r="AH436" s="304">
        <f t="shared" ca="1" si="202"/>
        <v>-5.3072932102780852</v>
      </c>
    </row>
    <row r="437" spans="1:34" x14ac:dyDescent="0.2">
      <c r="A437" s="347">
        <f t="shared" ca="1" si="180"/>
        <v>0.1</v>
      </c>
      <c r="B437" s="304">
        <f t="shared" ca="1" si="181"/>
        <v>7.2999999999999474</v>
      </c>
      <c r="D437" s="306">
        <f t="shared" ca="1" si="182"/>
        <v>-1.5780978298186981</v>
      </c>
      <c r="E437" s="307">
        <f t="shared" ca="1" si="183"/>
        <v>-14.723980990479156</v>
      </c>
      <c r="F437" s="304">
        <f t="shared" ca="1" si="184"/>
        <v>14.808308781507428</v>
      </c>
      <c r="G437" s="306">
        <f t="shared" ca="1" si="185"/>
        <v>32.951980455423168</v>
      </c>
      <c r="H437" s="307">
        <f t="shared" ca="1" si="186"/>
        <v>101.62696415593138</v>
      </c>
      <c r="I437" s="304">
        <f t="shared" ca="1" si="187"/>
        <v>106.83572838468203</v>
      </c>
      <c r="J437" s="306">
        <f t="shared" ca="1" si="188"/>
        <v>226.42660271080894</v>
      </c>
      <c r="K437" s="307">
        <f t="shared" ca="1" si="189"/>
        <v>894.36428077250957</v>
      </c>
      <c r="L437" s="304">
        <f t="shared" ca="1" si="174"/>
        <v>922.58141816150123</v>
      </c>
      <c r="M437" s="306">
        <f t="shared" ca="1" si="190"/>
        <v>1.2572479364587348</v>
      </c>
      <c r="N437" s="304">
        <f t="shared" ca="1" si="191"/>
        <v>72.035000560617405</v>
      </c>
      <c r="P437" s="310">
        <f t="shared" ca="1" si="192"/>
        <v>23</v>
      </c>
      <c r="Q437" s="304">
        <f t="shared" ca="1" si="193"/>
        <v>0</v>
      </c>
      <c r="R437" s="306">
        <f t="shared" ca="1" si="194"/>
        <v>0</v>
      </c>
      <c r="S437" s="307">
        <f t="shared" ca="1" si="195"/>
        <v>8.2209999999999983</v>
      </c>
      <c r="T437" s="304">
        <f t="shared" ca="1" si="175"/>
        <v>80.648009999999985</v>
      </c>
      <c r="U437" s="311">
        <f t="shared" ca="1" si="176"/>
        <v>0</v>
      </c>
      <c r="V437" s="306">
        <f t="shared" ca="1" si="177"/>
        <v>1.1201299757940455</v>
      </c>
      <c r="W437" s="304">
        <f t="shared" ca="1" si="178"/>
        <v>41.259091872426794</v>
      </c>
      <c r="Y437" s="314" t="str">
        <f t="shared" ca="1" si="196"/>
        <v/>
      </c>
      <c r="Z437" s="315" t="str">
        <f t="shared" ca="1" si="197"/>
        <v/>
      </c>
      <c r="AA437" s="316" t="str">
        <f t="shared" ca="1" si="198"/>
        <v/>
      </c>
      <c r="AC437" s="310" t="e">
        <f t="shared" ca="1" si="199"/>
        <v>#N/A</v>
      </c>
      <c r="AD437" s="323" t="e">
        <f t="shared" ca="1" si="200"/>
        <v>#N/A</v>
      </c>
      <c r="AE437" s="324">
        <f t="shared" ca="1" si="179"/>
        <v>894.36428077250957</v>
      </c>
      <c r="AG437" s="306">
        <f t="shared" ca="1" si="201"/>
        <v>-14.501335777951969</v>
      </c>
      <c r="AH437" s="304">
        <f t="shared" ca="1" si="202"/>
        <v>-5.1611628471952882</v>
      </c>
    </row>
    <row r="438" spans="1:34" x14ac:dyDescent="0.2">
      <c r="A438" s="347">
        <f t="shared" ca="1" si="180"/>
        <v>0.1</v>
      </c>
      <c r="B438" s="304">
        <f t="shared" ca="1" si="181"/>
        <v>7.3999999999999471</v>
      </c>
      <c r="D438" s="306">
        <f t="shared" ca="1" si="182"/>
        <v>-1.5479610283173009</v>
      </c>
      <c r="E438" s="307">
        <f t="shared" ca="1" si="183"/>
        <v>-14.58405539106802</v>
      </c>
      <c r="F438" s="304">
        <f t="shared" ca="1" si="184"/>
        <v>14.665976100994072</v>
      </c>
      <c r="G438" s="306">
        <f t="shared" ca="1" si="185"/>
        <v>32.797184352591437</v>
      </c>
      <c r="H438" s="307">
        <f t="shared" ca="1" si="186"/>
        <v>100.16855861682457</v>
      </c>
      <c r="I438" s="304">
        <f t="shared" ca="1" si="187"/>
        <v>105.40111686709058</v>
      </c>
      <c r="J438" s="306">
        <f t="shared" ca="1" si="188"/>
        <v>229.71406095120966</v>
      </c>
      <c r="K438" s="307">
        <f t="shared" ca="1" si="189"/>
        <v>904.4540569111474</v>
      </c>
      <c r="L438" s="304">
        <f t="shared" ca="1" si="174"/>
        <v>933.16970099855314</v>
      </c>
      <c r="M438" s="306">
        <f t="shared" ca="1" si="190"/>
        <v>1.2543772259632349</v>
      </c>
      <c r="N438" s="304">
        <f t="shared" ca="1" si="191"/>
        <v>71.870520965021342</v>
      </c>
      <c r="P438" s="310">
        <f t="shared" ca="1" si="192"/>
        <v>23</v>
      </c>
      <c r="Q438" s="304">
        <f t="shared" ca="1" si="193"/>
        <v>0</v>
      </c>
      <c r="R438" s="306">
        <f t="shared" ca="1" si="194"/>
        <v>0</v>
      </c>
      <c r="S438" s="307">
        <f t="shared" ca="1" si="195"/>
        <v>8.2209999999999983</v>
      </c>
      <c r="T438" s="304">
        <f t="shared" ca="1" si="175"/>
        <v>80.648009999999985</v>
      </c>
      <c r="U438" s="311">
        <f t="shared" ca="1" si="176"/>
        <v>0</v>
      </c>
      <c r="V438" s="306">
        <f t="shared" ca="1" si="177"/>
        <v>1.1189980717315258</v>
      </c>
      <c r="W438" s="304">
        <f t="shared" ca="1" si="178"/>
        <v>40.117880321788938</v>
      </c>
      <c r="Y438" s="314" t="str">
        <f t="shared" ca="1" si="196"/>
        <v/>
      </c>
      <c r="Z438" s="315" t="str">
        <f t="shared" ca="1" si="197"/>
        <v/>
      </c>
      <c r="AA438" s="316" t="str">
        <f t="shared" ca="1" si="198"/>
        <v/>
      </c>
      <c r="AC438" s="310" t="e">
        <f t="shared" ca="1" si="199"/>
        <v>#N/A</v>
      </c>
      <c r="AD438" s="323" t="e">
        <f t="shared" ca="1" si="200"/>
        <v>#N/A</v>
      </c>
      <c r="AE438" s="324">
        <f t="shared" ca="1" si="179"/>
        <v>904.4540569111474</v>
      </c>
      <c r="AG438" s="306">
        <f t="shared" ca="1" si="201"/>
        <v>-14.35045821475277</v>
      </c>
      <c r="AH438" s="304">
        <f t="shared" ca="1" si="202"/>
        <v>-5.0187436896273931</v>
      </c>
    </row>
    <row r="439" spans="1:34" x14ac:dyDescent="0.2">
      <c r="A439" s="347">
        <f t="shared" ca="1" si="180"/>
        <v>0.1</v>
      </c>
      <c r="B439" s="304">
        <f t="shared" ca="1" si="181"/>
        <v>7.4999999999999467</v>
      </c>
      <c r="D439" s="306">
        <f t="shared" ca="1" si="182"/>
        <v>-1.5184646236942609</v>
      </c>
      <c r="E439" s="307">
        <f t="shared" ca="1" si="183"/>
        <v>-14.44766678965156</v>
      </c>
      <c r="F439" s="304">
        <f t="shared" ca="1" si="184"/>
        <v>14.527243733007703</v>
      </c>
      <c r="G439" s="306">
        <f t="shared" ca="1" si="185"/>
        <v>32.645337890222009</v>
      </c>
      <c r="H439" s="307">
        <f t="shared" ca="1" si="186"/>
        <v>98.723791937859417</v>
      </c>
      <c r="I439" s="304">
        <f t="shared" ca="1" si="187"/>
        <v>103.98127322050121</v>
      </c>
      <c r="J439" s="306">
        <f t="shared" ca="1" si="188"/>
        <v>232.98618706335034</v>
      </c>
      <c r="K439" s="307">
        <f t="shared" ca="1" si="189"/>
        <v>914.39867443888159</v>
      </c>
      <c r="L439" s="304">
        <f t="shared" ca="1" si="174"/>
        <v>943.61406262195044</v>
      </c>
      <c r="M439" s="306">
        <f t="shared" ca="1" si="190"/>
        <v>1.2514415653343347</v>
      </c>
      <c r="N439" s="304">
        <f t="shared" ca="1" si="191"/>
        <v>71.702320000902645</v>
      </c>
      <c r="P439" s="310">
        <f t="shared" ca="1" si="192"/>
        <v>23</v>
      </c>
      <c r="Q439" s="304">
        <f t="shared" ca="1" si="193"/>
        <v>0</v>
      </c>
      <c r="R439" s="306">
        <f t="shared" ca="1" si="194"/>
        <v>0</v>
      </c>
      <c r="S439" s="307">
        <f t="shared" ca="1" si="195"/>
        <v>8.2209999999999983</v>
      </c>
      <c r="T439" s="304">
        <f t="shared" ca="1" si="175"/>
        <v>80.648009999999985</v>
      </c>
      <c r="U439" s="311">
        <f t="shared" ca="1" si="176"/>
        <v>0</v>
      </c>
      <c r="V439" s="306">
        <f t="shared" ca="1" si="177"/>
        <v>1.1178835207146895</v>
      </c>
      <c r="W439" s="304">
        <f t="shared" ca="1" si="178"/>
        <v>39.00542646090836</v>
      </c>
      <c r="Y439" s="314" t="str">
        <f t="shared" ca="1" si="196"/>
        <v/>
      </c>
      <c r="Z439" s="315" t="str">
        <f t="shared" ca="1" si="197"/>
        <v/>
      </c>
      <c r="AA439" s="316" t="str">
        <f t="shared" ca="1" si="198"/>
        <v/>
      </c>
      <c r="AC439" s="310" t="e">
        <f t="shared" ca="1" si="199"/>
        <v>#N/A</v>
      </c>
      <c r="AD439" s="323" t="e">
        <f t="shared" ca="1" si="200"/>
        <v>#N/A</v>
      </c>
      <c r="AE439" s="324">
        <f t="shared" ca="1" si="179"/>
        <v>914.39867443888159</v>
      </c>
      <c r="AG439" s="306">
        <f t="shared" ca="1" si="201"/>
        <v>-14.202917069460016</v>
      </c>
      <c r="AH439" s="304">
        <f t="shared" ca="1" si="202"/>
        <v>-4.8799270553203922</v>
      </c>
    </row>
    <row r="440" spans="1:34" x14ac:dyDescent="0.2">
      <c r="A440" s="347">
        <f t="shared" ca="1" si="180"/>
        <v>0.1</v>
      </c>
      <c r="B440" s="304">
        <f t="shared" ca="1" si="181"/>
        <v>7.5999999999999464</v>
      </c>
      <c r="D440" s="306">
        <f t="shared" ca="1" si="182"/>
        <v>-1.4895888728060427</v>
      </c>
      <c r="E440" s="307">
        <f t="shared" ca="1" si="183"/>
        <v>-14.314712508915441</v>
      </c>
      <c r="F440" s="304">
        <f t="shared" ca="1" si="184"/>
        <v>14.392007129753924</v>
      </c>
      <c r="G440" s="306">
        <f t="shared" ca="1" si="185"/>
        <v>32.496379002941403</v>
      </c>
      <c r="H440" s="307">
        <f t="shared" ca="1" si="186"/>
        <v>97.292320686967869</v>
      </c>
      <c r="I440" s="304">
        <f t="shared" ca="1" si="187"/>
        <v>102.5758758819958</v>
      </c>
      <c r="J440" s="306">
        <f t="shared" ca="1" si="188"/>
        <v>236.24327290800852</v>
      </c>
      <c r="K440" s="307">
        <f t="shared" ca="1" si="189"/>
        <v>924.19948007012295</v>
      </c>
      <c r="L440" s="304">
        <f t="shared" ca="1" si="174"/>
        <v>953.91590979298246</v>
      </c>
      <c r="M440" s="306">
        <f t="shared" ca="1" si="190"/>
        <v>1.2484390138494237</v>
      </c>
      <c r="N440" s="304">
        <f t="shared" ca="1" si="191"/>
        <v>71.530286473046502</v>
      </c>
      <c r="P440" s="310">
        <f t="shared" ca="1" si="192"/>
        <v>23</v>
      </c>
      <c r="Q440" s="304">
        <f t="shared" ca="1" si="193"/>
        <v>0</v>
      </c>
      <c r="R440" s="306">
        <f t="shared" ca="1" si="194"/>
        <v>0</v>
      </c>
      <c r="S440" s="307">
        <f t="shared" ca="1" si="195"/>
        <v>8.2209999999999983</v>
      </c>
      <c r="T440" s="304">
        <f t="shared" ca="1" si="175"/>
        <v>80.648009999999985</v>
      </c>
      <c r="U440" s="311">
        <f t="shared" ca="1" si="176"/>
        <v>0</v>
      </c>
      <c r="V440" s="306">
        <f t="shared" ca="1" si="177"/>
        <v>1.1167861240842938</v>
      </c>
      <c r="W440" s="304">
        <f t="shared" ca="1" si="178"/>
        <v>37.920904873603384</v>
      </c>
      <c r="Y440" s="314" t="str">
        <f t="shared" ca="1" si="196"/>
        <v/>
      </c>
      <c r="Z440" s="315" t="str">
        <f t="shared" ca="1" si="197"/>
        <v/>
      </c>
      <c r="AA440" s="316" t="str">
        <f t="shared" ca="1" si="198"/>
        <v/>
      </c>
      <c r="AC440" s="310" t="e">
        <f t="shared" ca="1" si="199"/>
        <v>#N/A</v>
      </c>
      <c r="AD440" s="323" t="e">
        <f t="shared" ca="1" si="200"/>
        <v>#N/A</v>
      </c>
      <c r="AE440" s="324">
        <f t="shared" ca="1" si="179"/>
        <v>924.19948007012295</v>
      </c>
      <c r="AG440" s="306">
        <f t="shared" ca="1" si="201"/>
        <v>-14.058597150957869</v>
      </c>
      <c r="AH440" s="304">
        <f t="shared" ca="1" si="202"/>
        <v>-4.7446084978601588</v>
      </c>
    </row>
    <row r="441" spans="1:34" x14ac:dyDescent="0.2">
      <c r="A441" s="347">
        <f t="shared" ca="1" si="180"/>
        <v>0.1</v>
      </c>
      <c r="B441" s="304">
        <f t="shared" ca="1" si="181"/>
        <v>7.699999999999946</v>
      </c>
      <c r="D441" s="306">
        <f t="shared" ca="1" si="182"/>
        <v>-1.46131479388826</v>
      </c>
      <c r="E441" s="307">
        <f t="shared" ca="1" si="183"/>
        <v>-14.185093838569463</v>
      </c>
      <c r="F441" s="304">
        <f t="shared" ca="1" si="184"/>
        <v>14.260165782201062</v>
      </c>
      <c r="G441" s="306">
        <f t="shared" ca="1" si="185"/>
        <v>32.350247523552575</v>
      </c>
      <c r="H441" s="307">
        <f t="shared" ca="1" si="186"/>
        <v>95.873811303110926</v>
      </c>
      <c r="I441" s="304">
        <f t="shared" ca="1" si="187"/>
        <v>101.18461448569956</v>
      </c>
      <c r="J441" s="306">
        <f t="shared" ca="1" si="188"/>
        <v>239.48560423433321</v>
      </c>
      <c r="K441" s="307">
        <f t="shared" ca="1" si="189"/>
        <v>933.85778666962688</v>
      </c>
      <c r="L441" s="304">
        <f t="shared" ca="1" si="174"/>
        <v>964.07661539888932</v>
      </c>
      <c r="M441" s="306">
        <f t="shared" ca="1" si="190"/>
        <v>1.2453675532677748</v>
      </c>
      <c r="N441" s="304">
        <f t="shared" ca="1" si="191"/>
        <v>71.354304744777224</v>
      </c>
      <c r="P441" s="310">
        <f t="shared" ca="1" si="192"/>
        <v>23</v>
      </c>
      <c r="Q441" s="304">
        <f t="shared" ca="1" si="193"/>
        <v>0</v>
      </c>
      <c r="R441" s="306">
        <f t="shared" ca="1" si="194"/>
        <v>0</v>
      </c>
      <c r="S441" s="307">
        <f t="shared" ca="1" si="195"/>
        <v>8.2209999999999983</v>
      </c>
      <c r="T441" s="304">
        <f t="shared" ca="1" si="175"/>
        <v>80.648009999999985</v>
      </c>
      <c r="U441" s="311">
        <f t="shared" ca="1" si="176"/>
        <v>0</v>
      </c>
      <c r="V441" s="306">
        <f t="shared" ca="1" si="177"/>
        <v>1.1157056883324428</v>
      </c>
      <c r="W441" s="304">
        <f t="shared" ca="1" si="178"/>
        <v>36.863521881159599</v>
      </c>
      <c r="Y441" s="314" t="str">
        <f t="shared" ca="1" si="196"/>
        <v/>
      </c>
      <c r="Z441" s="315" t="str">
        <f t="shared" ca="1" si="197"/>
        <v/>
      </c>
      <c r="AA441" s="316" t="str">
        <f t="shared" ca="1" si="198"/>
        <v/>
      </c>
      <c r="AC441" s="310" t="e">
        <f t="shared" ca="1" si="199"/>
        <v>#N/A</v>
      </c>
      <c r="AD441" s="323" t="e">
        <f t="shared" ca="1" si="200"/>
        <v>#N/A</v>
      </c>
      <c r="AE441" s="324">
        <f t="shared" ca="1" si="179"/>
        <v>933.85778666962688</v>
      </c>
      <c r="AG441" s="306">
        <f t="shared" ca="1" si="201"/>
        <v>-13.917386771758503</v>
      </c>
      <c r="AH441" s="304">
        <f t="shared" ca="1" si="202"/>
        <v>-4.6126876138673385</v>
      </c>
    </row>
    <row r="442" spans="1:34" x14ac:dyDescent="0.2">
      <c r="A442" s="347">
        <f t="shared" ca="1" si="180"/>
        <v>0.1</v>
      </c>
      <c r="B442" s="304">
        <f t="shared" ca="1" si="181"/>
        <v>7.7999999999999456</v>
      </c>
      <c r="D442" s="306">
        <f t="shared" ca="1" si="182"/>
        <v>-1.4336241328471964</v>
      </c>
      <c r="E442" s="307">
        <f t="shared" ca="1" si="183"/>
        <v>-14.058715855793993</v>
      </c>
      <c r="F442" s="304">
        <f t="shared" ca="1" si="184"/>
        <v>14.131623037296009</v>
      </c>
      <c r="G442" s="306">
        <f t="shared" ca="1" si="185"/>
        <v>32.206885110267855</v>
      </c>
      <c r="H442" s="307">
        <f t="shared" ca="1" si="186"/>
        <v>94.467939717531522</v>
      </c>
      <c r="I442" s="304">
        <f t="shared" ca="1" si="187"/>
        <v>99.807189535529773</v>
      </c>
      <c r="J442" s="306">
        <f t="shared" ca="1" si="188"/>
        <v>242.71346086602423</v>
      </c>
      <c r="K442" s="307">
        <f t="shared" ca="1" si="189"/>
        <v>943.37487422065897</v>
      </c>
      <c r="L442" s="304">
        <f t="shared" ca="1" si="174"/>
        <v>974.09751944885227</v>
      </c>
      <c r="M442" s="306">
        <f t="shared" ca="1" si="190"/>
        <v>1.2422250841219509</v>
      </c>
      <c r="N442" s="304">
        <f t="shared" ca="1" si="191"/>
        <v>71.17425452547144</v>
      </c>
      <c r="P442" s="310">
        <f t="shared" ca="1" si="192"/>
        <v>23</v>
      </c>
      <c r="Q442" s="304">
        <f t="shared" ca="1" si="193"/>
        <v>0</v>
      </c>
      <c r="R442" s="306">
        <f t="shared" ca="1" si="194"/>
        <v>0</v>
      </c>
      <c r="S442" s="307">
        <f t="shared" ca="1" si="195"/>
        <v>8.2209999999999983</v>
      </c>
      <c r="T442" s="304">
        <f t="shared" ca="1" si="175"/>
        <v>80.648009999999985</v>
      </c>
      <c r="U442" s="311">
        <f t="shared" ca="1" si="176"/>
        <v>0</v>
      </c>
      <c r="V442" s="306">
        <f t="shared" ca="1" si="177"/>
        <v>1.1146420249495905</v>
      </c>
      <c r="W442" s="304">
        <f t="shared" ca="1" si="178"/>
        <v>35.83251412160449</v>
      </c>
      <c r="Y442" s="314" t="str">
        <f t="shared" ca="1" si="196"/>
        <v/>
      </c>
      <c r="Z442" s="315" t="str">
        <f t="shared" ca="1" si="197"/>
        <v/>
      </c>
      <c r="AA442" s="316" t="str">
        <f t="shared" ca="1" si="198"/>
        <v/>
      </c>
      <c r="AC442" s="310" t="e">
        <f t="shared" ca="1" si="199"/>
        <v>#N/A</v>
      </c>
      <c r="AD442" s="323" t="e">
        <f t="shared" ca="1" si="200"/>
        <v>#N/A</v>
      </c>
      <c r="AE442" s="324">
        <f t="shared" ca="1" si="179"/>
        <v>943.37487422065897</v>
      </c>
      <c r="AG442" s="306">
        <f t="shared" ca="1" si="201"/>
        <v>-13.779177533683647</v>
      </c>
      <c r="AH442" s="304">
        <f t="shared" ca="1" si="202"/>
        <v>-4.4840678604986746</v>
      </c>
    </row>
    <row r="443" spans="1:34" x14ac:dyDescent="0.2">
      <c r="A443" s="347">
        <f t="shared" ca="1" si="180"/>
        <v>0.1</v>
      </c>
      <c r="B443" s="304">
        <f t="shared" ca="1" si="181"/>
        <v>7.8999999999999453</v>
      </c>
      <c r="D443" s="306">
        <f t="shared" ca="1" si="182"/>
        <v>-1.4064993313987693</v>
      </c>
      <c r="E443" s="307">
        <f t="shared" ca="1" si="183"/>
        <v>-13.935487255175989</v>
      </c>
      <c r="F443" s="304">
        <f t="shared" ca="1" si="184"/>
        <v>14.006285924840945</v>
      </c>
      <c r="G443" s="306">
        <f t="shared" ca="1" si="185"/>
        <v>32.066235177127979</v>
      </c>
      <c r="H443" s="307">
        <f t="shared" ca="1" si="186"/>
        <v>93.074390992013917</v>
      </c>
      <c r="I443" s="304">
        <f t="shared" ca="1" si="187"/>
        <v>98.443312098736101</v>
      </c>
      <c r="J443" s="306">
        <f t="shared" ca="1" si="188"/>
        <v>245.92711688039404</v>
      </c>
      <c r="K443" s="307">
        <f t="shared" ca="1" si="189"/>
        <v>952.75199075613625</v>
      </c>
      <c r="L443" s="304">
        <f t="shared" ca="1" si="174"/>
        <v>983.97993003256101</v>
      </c>
      <c r="M443" s="306">
        <f t="shared" ca="1" si="190"/>
        <v>1.2390094218045449</v>
      </c>
      <c r="N443" s="304">
        <f t="shared" ca="1" si="191"/>
        <v>70.990010646344814</v>
      </c>
      <c r="P443" s="310">
        <f t="shared" ca="1" si="192"/>
        <v>23</v>
      </c>
      <c r="Q443" s="304">
        <f t="shared" ca="1" si="193"/>
        <v>0</v>
      </c>
      <c r="R443" s="306">
        <f t="shared" ca="1" si="194"/>
        <v>0</v>
      </c>
      <c r="S443" s="307">
        <f t="shared" ca="1" si="195"/>
        <v>8.2209999999999983</v>
      </c>
      <c r="T443" s="304">
        <f t="shared" ca="1" si="175"/>
        <v>80.648009999999985</v>
      </c>
      <c r="U443" s="311">
        <f t="shared" ca="1" si="176"/>
        <v>0</v>
      </c>
      <c r="V443" s="306">
        <f t="shared" ca="1" si="177"/>
        <v>1.1135949502775413</v>
      </c>
      <c r="W443" s="304">
        <f t="shared" ca="1" si="178"/>
        <v>34.827147203794645</v>
      </c>
      <c r="Y443" s="314" t="str">
        <f t="shared" ca="1" si="196"/>
        <v/>
      </c>
      <c r="Z443" s="315" t="str">
        <f t="shared" ca="1" si="197"/>
        <v/>
      </c>
      <c r="AA443" s="316" t="str">
        <f t="shared" ca="1" si="198"/>
        <v/>
      </c>
      <c r="AC443" s="310" t="e">
        <f t="shared" ca="1" si="199"/>
        <v>#N/A</v>
      </c>
      <c r="AD443" s="323" t="e">
        <f t="shared" ca="1" si="200"/>
        <v>#N/A</v>
      </c>
      <c r="AE443" s="324">
        <f t="shared" ca="1" si="179"/>
        <v>952.75199075613625</v>
      </c>
      <c r="AG443" s="306">
        <f t="shared" ca="1" si="201"/>
        <v>-13.643864121087784</v>
      </c>
      <c r="AH443" s="304">
        <f t="shared" ca="1" si="202"/>
        <v>-4.3586563826303975</v>
      </c>
    </row>
    <row r="444" spans="1:34" x14ac:dyDescent="0.2">
      <c r="A444" s="347">
        <f t="shared" ca="1" si="180"/>
        <v>0.1</v>
      </c>
      <c r="B444" s="304">
        <f t="shared" ca="1" si="181"/>
        <v>7.9999999999999449</v>
      </c>
      <c r="D444" s="306">
        <f t="shared" ca="1" si="182"/>
        <v>-1.3799234969483298</v>
      </c>
      <c r="E444" s="307">
        <f t="shared" ca="1" si="183"/>
        <v>-13.815320187561206</v>
      </c>
      <c r="F444" s="304">
        <f t="shared" ca="1" si="184"/>
        <v>13.884064993447211</v>
      </c>
      <c r="G444" s="306">
        <f t="shared" ca="1" si="185"/>
        <v>31.928242827433145</v>
      </c>
      <c r="H444" s="307">
        <f t="shared" ca="1" si="186"/>
        <v>91.692858973257799</v>
      </c>
      <c r="I444" s="304">
        <f t="shared" ca="1" si="187"/>
        <v>97.09270351956053</v>
      </c>
      <c r="J444" s="306">
        <f t="shared" ca="1" si="188"/>
        <v>249.1268407806221</v>
      </c>
      <c r="K444" s="307">
        <f t="shared" ca="1" si="189"/>
        <v>961.99035325439979</v>
      </c>
      <c r="L444" s="304">
        <f t="shared" ca="1" si="174"/>
        <v>993.72512424304659</v>
      </c>
      <c r="M444" s="306">
        <f t="shared" ca="1" si="190"/>
        <v>1.2357182924379104</v>
      </c>
      <c r="N444" s="304">
        <f t="shared" ca="1" si="191"/>
        <v>70.801442823805104</v>
      </c>
      <c r="P444" s="310">
        <f t="shared" ca="1" si="192"/>
        <v>23</v>
      </c>
      <c r="Q444" s="304">
        <f t="shared" ca="1" si="193"/>
        <v>0</v>
      </c>
      <c r="R444" s="306">
        <f t="shared" ca="1" si="194"/>
        <v>0</v>
      </c>
      <c r="S444" s="307">
        <f t="shared" ca="1" si="195"/>
        <v>8.2209999999999983</v>
      </c>
      <c r="T444" s="304">
        <f t="shared" ca="1" si="175"/>
        <v>80.648009999999985</v>
      </c>
      <c r="U444" s="311">
        <f t="shared" ca="1" si="176"/>
        <v>0</v>
      </c>
      <c r="V444" s="306">
        <f t="shared" ca="1" si="177"/>
        <v>1.1125642853681892</v>
      </c>
      <c r="W444" s="304">
        <f t="shared" ca="1" si="178"/>
        <v>33.84671443185406</v>
      </c>
      <c r="Y444" s="314" t="str">
        <f t="shared" ca="1" si="196"/>
        <v/>
      </c>
      <c r="Z444" s="315" t="str">
        <f t="shared" ca="1" si="197"/>
        <v/>
      </c>
      <c r="AA444" s="316" t="str">
        <f t="shared" ca="1" si="198"/>
        <v/>
      </c>
      <c r="AC444" s="310">
        <f t="shared" ca="1" si="199"/>
        <v>7.9999999999999449</v>
      </c>
      <c r="AD444" s="323">
        <f t="shared" ca="1" si="200"/>
        <v>249.1268407806221</v>
      </c>
      <c r="AE444" s="324">
        <f t="shared" ca="1" si="179"/>
        <v>961.99035325439979</v>
      </c>
      <c r="AG444" s="306">
        <f t="shared" ca="1" si="201"/>
        <v>-13.511344100881807</v>
      </c>
      <c r="AH444" s="304">
        <f t="shared" ca="1" si="202"/>
        <v>-4.2363638491417897</v>
      </c>
    </row>
    <row r="445" spans="1:34" x14ac:dyDescent="0.2">
      <c r="A445" s="347">
        <f t="shared" ca="1" si="180"/>
        <v>0.1</v>
      </c>
      <c r="B445" s="304">
        <f t="shared" ca="1" si="181"/>
        <v>8.0999999999999446</v>
      </c>
      <c r="D445" s="306">
        <f t="shared" ca="1" si="182"/>
        <v>-1.3538803741122247</v>
      </c>
      <c r="E445" s="307">
        <f t="shared" ca="1" si="183"/>
        <v>-13.69813010728765</v>
      </c>
      <c r="F445" s="304">
        <f t="shared" ca="1" si="184"/>
        <v>13.764874155021781</v>
      </c>
      <c r="G445" s="306">
        <f t="shared" ca="1" si="185"/>
        <v>31.792854790021924</v>
      </c>
      <c r="H445" s="307">
        <f t="shared" ca="1" si="186"/>
        <v>90.323045962529037</v>
      </c>
      <c r="I445" s="304">
        <f t="shared" ca="1" si="187"/>
        <v>95.755095152417624</v>
      </c>
      <c r="J445" s="306">
        <f t="shared" ca="1" si="188"/>
        <v>252.31289566149485</v>
      </c>
      <c r="K445" s="307">
        <f t="shared" ca="1" si="189"/>
        <v>971.09114850118908</v>
      </c>
      <c r="L445" s="304">
        <f t="shared" ca="1" si="174"/>
        <v>1003.3343490653785</v>
      </c>
      <c r="M445" s="306">
        <f t="shared" ca="1" si="190"/>
        <v>1.2323493285137688</v>
      </c>
      <c r="N445" s="304">
        <f t="shared" ca="1" si="191"/>
        <v>70.608415409619951</v>
      </c>
      <c r="P445" s="310">
        <f t="shared" ca="1" si="192"/>
        <v>23</v>
      </c>
      <c r="Q445" s="304">
        <f t="shared" ca="1" si="193"/>
        <v>0</v>
      </c>
      <c r="R445" s="306">
        <f t="shared" ca="1" si="194"/>
        <v>0</v>
      </c>
      <c r="S445" s="307">
        <f t="shared" ca="1" si="195"/>
        <v>8.2209999999999983</v>
      </c>
      <c r="T445" s="304">
        <f t="shared" ca="1" si="175"/>
        <v>80.648009999999985</v>
      </c>
      <c r="U445" s="311">
        <f t="shared" ca="1" si="176"/>
        <v>0</v>
      </c>
      <c r="V445" s="306">
        <f t="shared" ca="1" si="177"/>
        <v>1.1115498558477273</v>
      </c>
      <c r="W445" s="304">
        <f t="shared" ca="1" si="178"/>
        <v>32.890535595799967</v>
      </c>
      <c r="Y445" s="314" t="str">
        <f t="shared" ca="1" si="196"/>
        <v/>
      </c>
      <c r="Z445" s="315" t="str">
        <f t="shared" ca="1" si="197"/>
        <v/>
      </c>
      <c r="AA445" s="316" t="str">
        <f t="shared" ca="1" si="198"/>
        <v/>
      </c>
      <c r="AC445" s="310" t="e">
        <f t="shared" ca="1" si="199"/>
        <v>#N/A</v>
      </c>
      <c r="AD445" s="323" t="e">
        <f t="shared" ca="1" si="200"/>
        <v>#N/A</v>
      </c>
      <c r="AE445" s="324">
        <f t="shared" ca="1" si="179"/>
        <v>971.09114850118908</v>
      </c>
      <c r="AG445" s="306">
        <f t="shared" ca="1" si="201"/>
        <v>-13.381517728642345</v>
      </c>
      <c r="AH445" s="304">
        <f t="shared" ca="1" si="202"/>
        <v>-4.1171042977562422</v>
      </c>
    </row>
    <row r="446" spans="1:34" x14ac:dyDescent="0.2">
      <c r="A446" s="347">
        <f t="shared" ca="1" si="180"/>
        <v>0.1</v>
      </c>
      <c r="B446" s="304">
        <f t="shared" ca="1" si="181"/>
        <v>8.1999999999999442</v>
      </c>
      <c r="D446" s="306">
        <f t="shared" ca="1" si="182"/>
        <v>-1.3283543177890174</v>
      </c>
      <c r="E446" s="307">
        <f t="shared" ca="1" si="183"/>
        <v>-13.583835627300665</v>
      </c>
      <c r="F446" s="304">
        <f t="shared" ca="1" si="184"/>
        <v>13.64863053727778</v>
      </c>
      <c r="G446" s="306">
        <f t="shared" ca="1" si="185"/>
        <v>31.660019358243023</v>
      </c>
      <c r="H446" s="307">
        <f t="shared" ca="1" si="186"/>
        <v>88.964662399798968</v>
      </c>
      <c r="I446" s="304">
        <f t="shared" ca="1" si="187"/>
        <v>94.430228114065926</v>
      </c>
      <c r="J446" s="306">
        <f t="shared" ca="1" si="188"/>
        <v>255.48553936890809</v>
      </c>
      <c r="K446" s="307">
        <f t="shared" ca="1" si="189"/>
        <v>980.0555339193055</v>
      </c>
      <c r="L446" s="304">
        <f t="shared" ca="1" si="174"/>
        <v>1012.8088222327434</v>
      </c>
      <c r="M446" s="306">
        <f t="shared" ca="1" si="190"/>
        <v>1.2289000642887788</v>
      </c>
      <c r="N446" s="304">
        <f t="shared" ca="1" si="191"/>
        <v>70.410787127102566</v>
      </c>
      <c r="P446" s="310">
        <f t="shared" ca="1" si="192"/>
        <v>23</v>
      </c>
      <c r="Q446" s="304">
        <f t="shared" ca="1" si="193"/>
        <v>0</v>
      </c>
      <c r="R446" s="306">
        <f t="shared" ca="1" si="194"/>
        <v>0</v>
      </c>
      <c r="S446" s="307">
        <f t="shared" ca="1" si="195"/>
        <v>8.2209999999999983</v>
      </c>
      <c r="T446" s="304">
        <f t="shared" ca="1" si="175"/>
        <v>80.648009999999985</v>
      </c>
      <c r="U446" s="311">
        <f t="shared" ca="1" si="176"/>
        <v>0</v>
      </c>
      <c r="V446" s="306">
        <f t="shared" ca="1" si="177"/>
        <v>1.1105514917860784</v>
      </c>
      <c r="W446" s="304">
        <f t="shared" ca="1" si="178"/>
        <v>31.957955824469238</v>
      </c>
      <c r="Y446" s="314" t="str">
        <f t="shared" ca="1" si="196"/>
        <v/>
      </c>
      <c r="Z446" s="315" t="str">
        <f t="shared" ca="1" si="197"/>
        <v/>
      </c>
      <c r="AA446" s="316" t="str">
        <f t="shared" ca="1" si="198"/>
        <v/>
      </c>
      <c r="AC446" s="310" t="e">
        <f t="shared" ca="1" si="199"/>
        <v>#N/A</v>
      </c>
      <c r="AD446" s="323" t="e">
        <f t="shared" ca="1" si="200"/>
        <v>#N/A</v>
      </c>
      <c r="AE446" s="324">
        <f t="shared" ca="1" si="179"/>
        <v>980.0555339193055</v>
      </c>
      <c r="AG446" s="306">
        <f t="shared" ca="1" si="201"/>
        <v>-13.254287760114437</v>
      </c>
      <c r="AH446" s="304">
        <f t="shared" ca="1" si="202"/>
        <v>-4.0007949879333387</v>
      </c>
    </row>
    <row r="447" spans="1:34" x14ac:dyDescent="0.2">
      <c r="A447" s="347">
        <f t="shared" ca="1" si="180"/>
        <v>0.1</v>
      </c>
      <c r="B447" s="304">
        <f t="shared" ca="1" si="181"/>
        <v>8.2999999999999439</v>
      </c>
      <c r="D447" s="306">
        <f t="shared" ca="1" si="182"/>
        <v>-1.3033302676947844</v>
      </c>
      <c r="E447" s="307">
        <f t="shared" ca="1" si="183"/>
        <v>-13.472358381682959</v>
      </c>
      <c r="F447" s="304">
        <f t="shared" ca="1" si="184"/>
        <v>13.535254343793929</v>
      </c>
      <c r="G447" s="306">
        <f t="shared" ca="1" si="185"/>
        <v>31.529686331473545</v>
      </c>
      <c r="H447" s="307">
        <f t="shared" ca="1" si="186"/>
        <v>87.617426561630666</v>
      </c>
      <c r="I447" s="304">
        <f t="shared" ca="1" si="187"/>
        <v>93.117853054308824</v>
      </c>
      <c r="J447" s="306">
        <f t="shared" ca="1" si="188"/>
        <v>258.64502465339393</v>
      </c>
      <c r="K447" s="307">
        <f t="shared" ca="1" si="189"/>
        <v>988.88463836737697</v>
      </c>
      <c r="L447" s="304">
        <f t="shared" ca="1" si="174"/>
        <v>1022.1497330513434</v>
      </c>
      <c r="M447" s="306">
        <f t="shared" ca="1" si="190"/>
        <v>1.2253679309212946</v>
      </c>
      <c r="N447" s="304">
        <f t="shared" ca="1" si="191"/>
        <v>70.208410792468385</v>
      </c>
      <c r="P447" s="310">
        <f t="shared" ca="1" si="192"/>
        <v>23</v>
      </c>
      <c r="Q447" s="304">
        <f t="shared" ca="1" si="193"/>
        <v>0</v>
      </c>
      <c r="R447" s="306">
        <f t="shared" ca="1" si="194"/>
        <v>0</v>
      </c>
      <c r="S447" s="307">
        <f t="shared" ca="1" si="195"/>
        <v>8.2209999999999983</v>
      </c>
      <c r="T447" s="304">
        <f t="shared" ca="1" si="175"/>
        <v>80.648009999999985</v>
      </c>
      <c r="U447" s="311">
        <f t="shared" ca="1" si="176"/>
        <v>0</v>
      </c>
      <c r="V447" s="306">
        <f t="shared" ca="1" si="177"/>
        <v>1.1095690275713228</v>
      </c>
      <c r="W447" s="304">
        <f t="shared" ca="1" si="178"/>
        <v>31.048344497114091</v>
      </c>
      <c r="Y447" s="314" t="str">
        <f t="shared" ca="1" si="196"/>
        <v/>
      </c>
      <c r="Z447" s="315" t="str">
        <f t="shared" ca="1" si="197"/>
        <v/>
      </c>
      <c r="AA447" s="316" t="str">
        <f t="shared" ca="1" si="198"/>
        <v/>
      </c>
      <c r="AC447" s="310" t="e">
        <f t="shared" ca="1" si="199"/>
        <v>#N/A</v>
      </c>
      <c r="AD447" s="323" t="e">
        <f t="shared" ca="1" si="200"/>
        <v>#N/A</v>
      </c>
      <c r="AE447" s="324">
        <f t="shared" ca="1" si="179"/>
        <v>988.88463836737697</v>
      </c>
      <c r="AG447" s="306">
        <f t="shared" ca="1" si="201"/>
        <v>-13.129559267433855</v>
      </c>
      <c r="AH447" s="304">
        <f t="shared" ca="1" si="202"/>
        <v>-3.887356261339161</v>
      </c>
    </row>
    <row r="448" spans="1:34" x14ac:dyDescent="0.2">
      <c r="A448" s="347">
        <f t="shared" ca="1" si="180"/>
        <v>0.1</v>
      </c>
      <c r="B448" s="304">
        <f t="shared" ca="1" si="181"/>
        <v>8.3999999999999435</v>
      </c>
      <c r="D448" s="306">
        <f t="shared" ca="1" si="182"/>
        <v>-1.2787937242829728</v>
      </c>
      <c r="E448" s="307">
        <f t="shared" ca="1" si="183"/>
        <v>-13.363622895163168</v>
      </c>
      <c r="F448" s="304">
        <f t="shared" ca="1" si="184"/>
        <v>13.424668721178737</v>
      </c>
      <c r="G448" s="306">
        <f t="shared" ca="1" si="185"/>
        <v>31.401806959045249</v>
      </c>
      <c r="H448" s="307">
        <f t="shared" ca="1" si="186"/>
        <v>86.281064272114349</v>
      </c>
      <c r="I448" s="304">
        <f t="shared" ca="1" si="187"/>
        <v>91.817729944830759</v>
      </c>
      <c r="J448" s="306">
        <f t="shared" ca="1" si="188"/>
        <v>261.79159931791986</v>
      </c>
      <c r="K448" s="307">
        <f t="shared" ca="1" si="189"/>
        <v>997.57956290906418</v>
      </c>
      <c r="L448" s="304">
        <f t="shared" ca="1" si="174"/>
        <v>1031.3582431954833</v>
      </c>
      <c r="M448" s="306">
        <f t="shared" ca="1" si="190"/>
        <v>1.2217502513336445</v>
      </c>
      <c r="N448" s="304">
        <f t="shared" ca="1" si="191"/>
        <v>70.001133020465403</v>
      </c>
      <c r="P448" s="310">
        <f t="shared" ca="1" si="192"/>
        <v>23</v>
      </c>
      <c r="Q448" s="304">
        <f t="shared" ca="1" si="193"/>
        <v>0</v>
      </c>
      <c r="R448" s="306">
        <f t="shared" ca="1" si="194"/>
        <v>0</v>
      </c>
      <c r="S448" s="307">
        <f t="shared" ca="1" si="195"/>
        <v>8.2209999999999983</v>
      </c>
      <c r="T448" s="304">
        <f t="shared" ca="1" si="175"/>
        <v>80.648009999999985</v>
      </c>
      <c r="U448" s="311">
        <f t="shared" ca="1" si="176"/>
        <v>0</v>
      </c>
      <c r="V448" s="306">
        <f t="shared" ca="1" si="177"/>
        <v>1.1086023017888926</v>
      </c>
      <c r="W448" s="304">
        <f t="shared" ca="1" si="178"/>
        <v>30.161094210273415</v>
      </c>
      <c r="Y448" s="314" t="str">
        <f t="shared" ca="1" si="196"/>
        <v/>
      </c>
      <c r="Z448" s="315" t="str">
        <f t="shared" ca="1" si="197"/>
        <v/>
      </c>
      <c r="AA448" s="316" t="str">
        <f t="shared" ca="1" si="198"/>
        <v/>
      </c>
      <c r="AC448" s="310" t="e">
        <f t="shared" ca="1" si="199"/>
        <v>#N/A</v>
      </c>
      <c r="AD448" s="323" t="e">
        <f t="shared" ca="1" si="200"/>
        <v>#N/A</v>
      </c>
      <c r="AE448" s="324">
        <f t="shared" ca="1" si="179"/>
        <v>997.57956290906418</v>
      </c>
      <c r="AG448" s="306">
        <f t="shared" ca="1" si="201"/>
        <v>-13.007239459410389</v>
      </c>
      <c r="AH448" s="304">
        <f t="shared" ca="1" si="202"/>
        <v>-3.7767114094531196</v>
      </c>
    </row>
    <row r="449" spans="1:34" x14ac:dyDescent="0.2">
      <c r="A449" s="347">
        <f t="shared" ca="1" si="180"/>
        <v>0.1</v>
      </c>
      <c r="B449" s="304">
        <f t="shared" ca="1" si="181"/>
        <v>8.4999999999999432</v>
      </c>
      <c r="D449" s="306">
        <f t="shared" ca="1" si="182"/>
        <v>-1.2547307259749583</v>
      </c>
      <c r="E449" s="307">
        <f t="shared" ca="1" si="183"/>
        <v>-13.257556459194717</v>
      </c>
      <c r="F449" s="304">
        <f t="shared" ca="1" si="184"/>
        <v>13.316799632923866</v>
      </c>
      <c r="G449" s="306">
        <f t="shared" ca="1" si="185"/>
        <v>31.276333886447752</v>
      </c>
      <c r="H449" s="307">
        <f t="shared" ca="1" si="186"/>
        <v>84.955308626194878</v>
      </c>
      <c r="I449" s="304">
        <f t="shared" ca="1" si="187"/>
        <v>90.529627885839574</v>
      </c>
      <c r="J449" s="306">
        <f t="shared" ca="1" si="188"/>
        <v>264.9255063601945</v>
      </c>
      <c r="K449" s="307">
        <f t="shared" ca="1" si="189"/>
        <v>1006.1413815539796</v>
      </c>
      <c r="L449" s="304">
        <f t="shared" ca="1" si="174"/>
        <v>1040.4354874741425</v>
      </c>
      <c r="M449" s="306">
        <f t="shared" ca="1" si="190"/>
        <v>1.2180442347833285</v>
      </c>
      <c r="N449" s="304">
        <f t="shared" ca="1" si="191"/>
        <v>69.788793913326671</v>
      </c>
      <c r="P449" s="310">
        <f t="shared" ca="1" si="192"/>
        <v>23</v>
      </c>
      <c r="Q449" s="304">
        <f t="shared" ca="1" si="193"/>
        <v>0</v>
      </c>
      <c r="R449" s="306">
        <f t="shared" ca="1" si="194"/>
        <v>0</v>
      </c>
      <c r="S449" s="307">
        <f t="shared" ca="1" si="195"/>
        <v>8.2209999999999983</v>
      </c>
      <c r="T449" s="304">
        <f t="shared" ca="1" si="175"/>
        <v>80.648009999999985</v>
      </c>
      <c r="U449" s="311">
        <f t="shared" ca="1" si="176"/>
        <v>0</v>
      </c>
      <c r="V449" s="306">
        <f t="shared" ca="1" si="177"/>
        <v>1.1076511571053282</v>
      </c>
      <c r="W449" s="304">
        <f t="shared" ca="1" si="178"/>
        <v>29.29561979674607</v>
      </c>
      <c r="Y449" s="314" t="str">
        <f t="shared" ca="1" si="196"/>
        <v/>
      </c>
      <c r="Z449" s="315" t="str">
        <f t="shared" ca="1" si="197"/>
        <v/>
      </c>
      <c r="AA449" s="316" t="str">
        <f t="shared" ca="1" si="198"/>
        <v/>
      </c>
      <c r="AC449" s="310" t="e">
        <f t="shared" ca="1" si="199"/>
        <v>#N/A</v>
      </c>
      <c r="AD449" s="323" t="e">
        <f t="shared" ca="1" si="200"/>
        <v>#N/A</v>
      </c>
      <c r="AE449" s="324">
        <f t="shared" ca="1" si="179"/>
        <v>1006.1413815539796</v>
      </c>
      <c r="AG449" s="306">
        <f t="shared" ca="1" si="201"/>
        <v>-12.887237505224665</v>
      </c>
      <c r="AH449" s="304">
        <f t="shared" ca="1" si="202"/>
        <v>-3.668786547898482</v>
      </c>
    </row>
    <row r="450" spans="1:34" x14ac:dyDescent="0.2">
      <c r="A450" s="347">
        <f t="shared" ca="1" si="180"/>
        <v>0.1</v>
      </c>
      <c r="B450" s="304">
        <f t="shared" ca="1" si="181"/>
        <v>8.5999999999999428</v>
      </c>
      <c r="D450" s="306">
        <f t="shared" ca="1" si="182"/>
        <v>-1.2311278276327167</v>
      </c>
      <c r="E450" s="307">
        <f t="shared" ca="1" si="183"/>
        <v>-13.154089014222803</v>
      </c>
      <c r="F450" s="304">
        <f t="shared" ca="1" si="184"/>
        <v>13.211575739557667</v>
      </c>
      <c r="G450" s="306">
        <f t="shared" ca="1" si="185"/>
        <v>31.15322110368448</v>
      </c>
      <c r="H450" s="307">
        <f t="shared" ca="1" si="186"/>
        <v>83.63989972477259</v>
      </c>
      <c r="I450" s="304">
        <f t="shared" ca="1" si="187"/>
        <v>89.253324930251566</v>
      </c>
      <c r="J450" s="306">
        <f t="shared" ca="1" si="188"/>
        <v>268.0469841097011</v>
      </c>
      <c r="K450" s="307">
        <f t="shared" ca="1" si="189"/>
        <v>1014.5711419715279</v>
      </c>
      <c r="L450" s="304">
        <f t="shared" ca="1" si="174"/>
        <v>1049.3825745702645</v>
      </c>
      <c r="M450" s="306">
        <f t="shared" ca="1" si="190"/>
        <v>1.2142469711255337</v>
      </c>
      <c r="N450" s="304">
        <f t="shared" ca="1" si="191"/>
        <v>69.571226732036621</v>
      </c>
      <c r="P450" s="310">
        <f t="shared" ca="1" si="192"/>
        <v>23</v>
      </c>
      <c r="Q450" s="304">
        <f t="shared" ca="1" si="193"/>
        <v>0</v>
      </c>
      <c r="R450" s="306">
        <f t="shared" ca="1" si="194"/>
        <v>0</v>
      </c>
      <c r="S450" s="307">
        <f t="shared" ca="1" si="195"/>
        <v>8.2209999999999983</v>
      </c>
      <c r="T450" s="304">
        <f t="shared" ca="1" si="175"/>
        <v>80.648009999999985</v>
      </c>
      <c r="U450" s="311">
        <f t="shared" ca="1" si="176"/>
        <v>0</v>
      </c>
      <c r="V450" s="306">
        <f t="shared" ca="1" si="177"/>
        <v>1.1067154401563943</v>
      </c>
      <c r="W450" s="304">
        <f t="shared" ca="1" si="178"/>
        <v>28.451357393697037</v>
      </c>
      <c r="Y450" s="314" t="str">
        <f t="shared" ca="1" si="196"/>
        <v/>
      </c>
      <c r="Z450" s="315" t="str">
        <f t="shared" ca="1" si="197"/>
        <v/>
      </c>
      <c r="AA450" s="316" t="str">
        <f t="shared" ca="1" si="198"/>
        <v/>
      </c>
      <c r="AC450" s="310" t="e">
        <f t="shared" ca="1" si="199"/>
        <v>#N/A</v>
      </c>
      <c r="AD450" s="323" t="e">
        <f t="shared" ca="1" si="200"/>
        <v>#N/A</v>
      </c>
      <c r="AE450" s="324">
        <f t="shared" ca="1" si="179"/>
        <v>1014.5711419715279</v>
      </c>
      <c r="AG450" s="306">
        <f t="shared" ca="1" si="201"/>
        <v>-12.76946436089899</v>
      </c>
      <c r="AH450" s="304">
        <f t="shared" ca="1" si="202"/>
        <v>-3.5635104971105798</v>
      </c>
    </row>
    <row r="451" spans="1:34" x14ac:dyDescent="0.2">
      <c r="A451" s="347">
        <f t="shared" ca="1" si="180"/>
        <v>0.1</v>
      </c>
      <c r="B451" s="304">
        <f t="shared" ca="1" si="181"/>
        <v>8.6999999999999424</v>
      </c>
      <c r="D451" s="306">
        <f t="shared" ca="1" si="182"/>
        <v>-1.2079720802100085</v>
      </c>
      <c r="E451" s="307">
        <f t="shared" ca="1" si="183"/>
        <v>-13.053153037781403</v>
      </c>
      <c r="F451" s="304">
        <f t="shared" ca="1" si="184"/>
        <v>13.108928284734368</v>
      </c>
      <c r="G451" s="306">
        <f t="shared" ca="1" si="185"/>
        <v>31.032423895663481</v>
      </c>
      <c r="H451" s="307">
        <f t="shared" ca="1" si="186"/>
        <v>82.334584420994446</v>
      </c>
      <c r="I451" s="304">
        <f t="shared" ca="1" si="187"/>
        <v>87.98860792521954</v>
      </c>
      <c r="J451" s="306">
        <f t="shared" ca="1" si="188"/>
        <v>271.15626635966851</v>
      </c>
      <c r="K451" s="307">
        <f t="shared" ca="1" si="189"/>
        <v>1022.8698661788163</v>
      </c>
      <c r="L451" s="304">
        <f t="shared" ca="1" si="174"/>
        <v>1058.2005877539405</v>
      </c>
      <c r="M451" s="306">
        <f t="shared" ca="1" si="190"/>
        <v>1.2103554247483546</v>
      </c>
      <c r="N451" s="304">
        <f t="shared" ca="1" si="191"/>
        <v>69.348257548844828</v>
      </c>
      <c r="P451" s="310">
        <f t="shared" ca="1" si="192"/>
        <v>23</v>
      </c>
      <c r="Q451" s="304">
        <f t="shared" ca="1" si="193"/>
        <v>0</v>
      </c>
      <c r="R451" s="306">
        <f t="shared" ca="1" si="194"/>
        <v>0</v>
      </c>
      <c r="S451" s="307">
        <f t="shared" ca="1" si="195"/>
        <v>8.2209999999999983</v>
      </c>
      <c r="T451" s="304">
        <f t="shared" ca="1" si="175"/>
        <v>80.648009999999985</v>
      </c>
      <c r="U451" s="311">
        <f t="shared" ca="1" si="176"/>
        <v>0</v>
      </c>
      <c r="V451" s="306">
        <f t="shared" ca="1" si="177"/>
        <v>1.1057950014393729</v>
      </c>
      <c r="W451" s="304">
        <f t="shared" ca="1" si="178"/>
        <v>27.627763557117191</v>
      </c>
      <c r="Y451" s="314" t="str">
        <f t="shared" ca="1" si="196"/>
        <v/>
      </c>
      <c r="Z451" s="315" t="str">
        <f t="shared" ca="1" si="197"/>
        <v/>
      </c>
      <c r="AA451" s="316" t="str">
        <f t="shared" ca="1" si="198"/>
        <v/>
      </c>
      <c r="AC451" s="310" t="e">
        <f t="shared" ca="1" si="199"/>
        <v>#N/A</v>
      </c>
      <c r="AD451" s="323" t="e">
        <f t="shared" ca="1" si="200"/>
        <v>#N/A</v>
      </c>
      <c r="AE451" s="324">
        <f t="shared" ca="1" si="179"/>
        <v>1022.8698661788163</v>
      </c>
      <c r="AG451" s="306">
        <f t="shared" ca="1" si="201"/>
        <v>-12.653832597907051</v>
      </c>
      <c r="AH451" s="304">
        <f t="shared" ca="1" si="202"/>
        <v>-3.460814668981516</v>
      </c>
    </row>
    <row r="452" spans="1:34" x14ac:dyDescent="0.2">
      <c r="A452" s="347">
        <f t="shared" ca="1" si="180"/>
        <v>0.1</v>
      </c>
      <c r="B452" s="304">
        <f t="shared" ca="1" si="181"/>
        <v>8.7999999999999421</v>
      </c>
      <c r="D452" s="306">
        <f t="shared" ca="1" si="182"/>
        <v>-1.1852510115230706</v>
      </c>
      <c r="E452" s="307">
        <f t="shared" ca="1" si="183"/>
        <v>-12.954683438084651</v>
      </c>
      <c r="F452" s="304">
        <f t="shared" ca="1" si="184"/>
        <v>13.008790986917317</v>
      </c>
      <c r="G452" s="306">
        <f t="shared" ca="1" si="185"/>
        <v>30.913898794511173</v>
      </c>
      <c r="H452" s="307">
        <f t="shared" ca="1" si="186"/>
        <v>81.03911607718598</v>
      </c>
      <c r="I452" s="304">
        <f t="shared" ca="1" si="187"/>
        <v>86.73527237086941</v>
      </c>
      <c r="J452" s="306">
        <f t="shared" ca="1" si="188"/>
        <v>274.25358249417724</v>
      </c>
      <c r="K452" s="307">
        <f t="shared" ca="1" si="189"/>
        <v>1031.0385512037253</v>
      </c>
      <c r="L452" s="304">
        <f t="shared" ref="L452:L515" ca="1" si="203">SQRT(pos_x^2+pos_z^2)</f>
        <v>1066.890585570595</v>
      </c>
      <c r="M452" s="306">
        <f t="shared" ca="1" si="190"/>
        <v>1.2063664281610209</v>
      </c>
      <c r="N452" s="304">
        <f t="shared" ca="1" si="191"/>
        <v>69.119704879898521</v>
      </c>
      <c r="P452" s="310">
        <f t="shared" ca="1" si="192"/>
        <v>23</v>
      </c>
      <c r="Q452" s="304">
        <f t="shared" ca="1" si="193"/>
        <v>0</v>
      </c>
      <c r="R452" s="306">
        <f t="shared" ca="1" si="194"/>
        <v>0</v>
      </c>
      <c r="S452" s="307">
        <f t="shared" ca="1" si="195"/>
        <v>8.2209999999999983</v>
      </c>
      <c r="T452" s="304">
        <f t="shared" ref="T452:T515" ca="1" si="204">m*g</f>
        <v>80.648009999999985</v>
      </c>
      <c r="U452" s="311">
        <f t="shared" ref="U452:U515" ca="1" si="205">IF(pos_xz&lt;L_rampe,Poids*COS(Beta),0)</f>
        <v>0</v>
      </c>
      <c r="V452" s="306">
        <f t="shared" ref="V452:V515" ca="1" si="206">Rho_moyen*(20000-Alt_rampe-pos_z)/(20000+Alt_rampe+pos_z)</f>
        <v>1.1048896952093437</v>
      </c>
      <c r="W452" s="304">
        <f t="shared" ref="W452:W515" ca="1" si="207">1/2*Rho*Sref*Cx*vit_xz^2</f>
        <v>26.824314420033577</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1031.0385512037253</v>
      </c>
      <c r="AG452" s="306">
        <f t="shared" ca="1" si="201"/>
        <v>-12.540256233288211</v>
      </c>
      <c r="AH452" s="304">
        <f t="shared" ca="1" si="202"/>
        <v>-3.3606329591433157</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-1.1629526080862036</v>
      </c>
      <c r="E453" s="307">
        <f t="shared" ref="E453:E516" ca="1" si="212">IF(AND(L452&lt;L_rampe,Poussee&lt;Poids*SIN(M452)),0,(-W452+Poussee)/m*SIN(M452)+U452/m*COS(M452)-Poids/m)</f>
        <v>-12.858617452797555</v>
      </c>
      <c r="F453" s="304">
        <f t="shared" ref="F453:F516" ca="1" si="213">SQRT(acc_x^2+acc_z^2)</f>
        <v>12.911099936335571</v>
      </c>
      <c r="G453" s="306">
        <f t="shared" ref="G453:G516" ca="1" si="214">G452+acc_x*pas</f>
        <v>30.797603533702553</v>
      </c>
      <c r="H453" s="307">
        <f t="shared" ref="H453:H516" ca="1" si="215">H452+acc_z*pas</f>
        <v>79.75325433190622</v>
      </c>
      <c r="I453" s="304">
        <f t="shared" ref="I453:I516" ca="1" si="216">SQRT(vit_x^2+vit_z^2)</f>
        <v>85.493122296175656</v>
      </c>
      <c r="J453" s="306">
        <f t="shared" ref="J453:J516" ca="1" si="217">J452+0.5*(vit_x+G452)*pas*(K452&gt;=0)</f>
        <v>277.3391576105879</v>
      </c>
      <c r="K453" s="307">
        <f t="shared" ref="K453:K516" ca="1" si="218">K452+0.5*(vit_z+H452)*pas</f>
        <v>1039.07816972418</v>
      </c>
      <c r="L453" s="304">
        <f t="shared" ca="1" si="203"/>
        <v>1075.4536025052416</v>
      </c>
      <c r="M453" s="306">
        <f t="shared" ref="M453:M516" ca="1" si="219">IF(AND(L452&gt;L_rampe,G453&gt;0),ATAN2(G453,H453),$M$4)</f>
        <v>1.2022766752143381</v>
      </c>
      <c r="N453" s="304">
        <f t="shared" ref="N453:N516" ca="1" si="220">DEGREES(Beta)</f>
        <v>68.885379296802398</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8.2209999999999983</v>
      </c>
      <c r="T453" s="304">
        <f t="shared" ca="1" si="204"/>
        <v>80.648009999999985</v>
      </c>
      <c r="U453" s="311">
        <f t="shared" ca="1" si="205"/>
        <v>0</v>
      </c>
      <c r="V453" s="306">
        <f t="shared" ca="1" si="206"/>
        <v>1.1039993793792908</v>
      </c>
      <c r="W453" s="304">
        <f t="shared" ca="1" si="207"/>
        <v>26.040504892031532</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1039.07816972418</v>
      </c>
      <c r="AG453" s="306">
        <f t="shared" ref="AG453:AG516" ca="1" si="230">IF(AND(L452&lt;L_rampe,Poussee&lt;Poids*SIN(M452)),0,(-W452+Poussee)/m-Poids*SIN(M452)/m)</f>
        <v>-12.428650560629753</v>
      </c>
      <c r="AH453" s="304">
        <f t="shared" ref="AH453:AH516" ca="1" si="231">IF(AND(L452&lt;L_rampe,Poussee&lt;Poids*SIN(M452)), g*SIN(M452), (-W452+Poussee)/m)</f>
        <v>-3.2629016445728722</v>
      </c>
    </row>
    <row r="454" spans="1:34" x14ac:dyDescent="0.2">
      <c r="A454" s="347">
        <f t="shared" ca="1" si="209"/>
        <v>0.1</v>
      </c>
      <c r="B454" s="304">
        <f t="shared" ca="1" si="210"/>
        <v>8.9999999999999414</v>
      </c>
      <c r="D454" s="306">
        <f t="shared" ca="1" si="211"/>
        <v>-1.1410652979617357</v>
      </c>
      <c r="E454" s="307">
        <f t="shared" ca="1" si="212"/>
        <v>-12.764894552690347</v>
      </c>
      <c r="F454" s="304">
        <f t="shared" ca="1" si="213"/>
        <v>12.815793496912947</v>
      </c>
      <c r="G454" s="306">
        <f t="shared" ca="1" si="214"/>
        <v>30.683497003906378</v>
      </c>
      <c r="H454" s="307">
        <f t="shared" ca="1" si="215"/>
        <v>78.476764876637191</v>
      </c>
      <c r="I454" s="304">
        <f t="shared" ca="1" si="216"/>
        <v>84.261970151971454</v>
      </c>
      <c r="J454" s="306">
        <f t="shared" ca="1" si="217"/>
        <v>280.41321263746835</v>
      </c>
      <c r="K454" s="307">
        <f t="shared" ca="1" si="218"/>
        <v>1046.9896706846073</v>
      </c>
      <c r="L454" s="304">
        <f t="shared" ca="1" si="203"/>
        <v>1083.8906496238117</v>
      </c>
      <c r="M454" s="306">
        <f t="shared" ca="1" si="219"/>
        <v>1.198082713931397</v>
      </c>
      <c r="N454" s="304">
        <f t="shared" ca="1" si="220"/>
        <v>68.645083015848599</v>
      </c>
      <c r="P454" s="310">
        <f t="shared" ca="1" si="221"/>
        <v>23</v>
      </c>
      <c r="Q454" s="304">
        <f t="shared" ca="1" si="222"/>
        <v>0</v>
      </c>
      <c r="R454" s="306">
        <f t="shared" ca="1" si="223"/>
        <v>0</v>
      </c>
      <c r="S454" s="307">
        <f t="shared" ca="1" si="224"/>
        <v>8.2209999999999983</v>
      </c>
      <c r="T454" s="304">
        <f t="shared" ca="1" si="204"/>
        <v>80.648009999999985</v>
      </c>
      <c r="U454" s="311">
        <f t="shared" ca="1" si="205"/>
        <v>0</v>
      </c>
      <c r="V454" s="306">
        <f t="shared" ca="1" si="206"/>
        <v>1.1031239154238701</v>
      </c>
      <c r="W454" s="304">
        <f t="shared" ca="1" si="207"/>
        <v>25.275847897802425</v>
      </c>
      <c r="Y454" s="314" t="str">
        <f t="shared" ca="1" si="225"/>
        <v/>
      </c>
      <c r="Z454" s="315" t="str">
        <f t="shared" ca="1" si="226"/>
        <v/>
      </c>
      <c r="AA454" s="316" t="str">
        <f t="shared" ca="1" si="227"/>
        <v/>
      </c>
      <c r="AC454" s="310">
        <f t="shared" ca="1" si="228"/>
        <v>8.9999999999999414</v>
      </c>
      <c r="AD454" s="323">
        <f t="shared" ca="1" si="229"/>
        <v>280.41321263746835</v>
      </c>
      <c r="AE454" s="324">
        <f t="shared" ca="1" si="208"/>
        <v>1046.9896706846073</v>
      </c>
      <c r="AG454" s="306">
        <f t="shared" ca="1" si="230"/>
        <v>-12.31893198127449</v>
      </c>
      <c r="AH454" s="304">
        <f t="shared" ca="1" si="231"/>
        <v>-3.1675592862220578</v>
      </c>
    </row>
    <row r="455" spans="1:34" x14ac:dyDescent="0.2">
      <c r="A455" s="347">
        <f t="shared" ca="1" si="209"/>
        <v>0.1</v>
      </c>
      <c r="B455" s="304">
        <f t="shared" ca="1" si="210"/>
        <v>9.099999999999941</v>
      </c>
      <c r="D455" s="306">
        <f t="shared" ca="1" si="211"/>
        <v>-1.1195779345777137</v>
      </c>
      <c r="E455" s="307">
        <f t="shared" ca="1" si="212"/>
        <v>-12.673456349898469</v>
      </c>
      <c r="F455" s="304">
        <f t="shared" ca="1" si="213"/>
        <v>12.722812212886549</v>
      </c>
      <c r="G455" s="306">
        <f t="shared" ca="1" si="214"/>
        <v>30.571539210448606</v>
      </c>
      <c r="H455" s="307">
        <f t="shared" ca="1" si="215"/>
        <v>77.209419241647339</v>
      </c>
      <c r="I455" s="304">
        <f t="shared" ca="1" si="216"/>
        <v>83.041636721156081</v>
      </c>
      <c r="J455" s="306">
        <f t="shared" ca="1" si="217"/>
        <v>283.47596444818612</v>
      </c>
      <c r="K455" s="307">
        <f t="shared" ca="1" si="218"/>
        <v>1054.7739798905216</v>
      </c>
      <c r="L455" s="304">
        <f t="shared" ca="1" si="203"/>
        <v>1092.2027151925231</v>
      </c>
      <c r="M455" s="306">
        <f t="shared" ca="1" si="219"/>
        <v>1.1937809389254352</v>
      </c>
      <c r="N455" s="304">
        <f t="shared" ca="1" si="220"/>
        <v>68.398609463592138</v>
      </c>
      <c r="P455" s="310">
        <f t="shared" ca="1" si="221"/>
        <v>23</v>
      </c>
      <c r="Q455" s="304">
        <f t="shared" ca="1" si="222"/>
        <v>0</v>
      </c>
      <c r="R455" s="306">
        <f t="shared" ca="1" si="223"/>
        <v>0</v>
      </c>
      <c r="S455" s="307">
        <f t="shared" ca="1" si="224"/>
        <v>8.2209999999999983</v>
      </c>
      <c r="T455" s="304">
        <f t="shared" ca="1" si="204"/>
        <v>80.648009999999985</v>
      </c>
      <c r="U455" s="311">
        <f t="shared" ca="1" si="205"/>
        <v>0</v>
      </c>
      <c r="V455" s="306">
        <f t="shared" ca="1" si="206"/>
        <v>1.1022631682866817</v>
      </c>
      <c r="W455" s="304">
        <f t="shared" ca="1" si="207"/>
        <v>24.529873652572601</v>
      </c>
      <c r="Y455" s="314" t="str">
        <f t="shared" ca="1" si="225"/>
        <v/>
      </c>
      <c r="Z455" s="315" t="str">
        <f t="shared" ca="1" si="226"/>
        <v/>
      </c>
      <c r="AA455" s="316" t="str">
        <f t="shared" ca="1" si="227"/>
        <v/>
      </c>
      <c r="AC455" s="310" t="e">
        <f t="shared" ca="1" si="228"/>
        <v>#N/A</v>
      </c>
      <c r="AD455" s="323" t="e">
        <f t="shared" ca="1" si="229"/>
        <v>#N/A</v>
      </c>
      <c r="AE455" s="324">
        <f t="shared" ca="1" si="208"/>
        <v>1054.7739798905216</v>
      </c>
      <c r="AG455" s="306">
        <f t="shared" ca="1" si="230"/>
        <v>-12.211017835102069</v>
      </c>
      <c r="AH455" s="304">
        <f t="shared" ca="1" si="231"/>
        <v>-3.0745466363948948</v>
      </c>
    </row>
    <row r="456" spans="1:34" x14ac:dyDescent="0.2">
      <c r="A456" s="347">
        <f t="shared" ca="1" si="209"/>
        <v>0.1</v>
      </c>
      <c r="B456" s="304">
        <f t="shared" ca="1" si="210"/>
        <v>9.1999999999999407</v>
      </c>
      <c r="D456" s="306">
        <f t="shared" ca="1" si="211"/>
        <v>-1.0984797814703537</v>
      </c>
      <c r="E456" s="307">
        <f t="shared" ca="1" si="212"/>
        <v>-12.584246510526715</v>
      </c>
      <c r="F456" s="304">
        <f t="shared" ca="1" si="213"/>
        <v>12.632098719848692</v>
      </c>
      <c r="G456" s="306">
        <f t="shared" ca="1" si="214"/>
        <v>30.461691232301572</v>
      </c>
      <c r="H456" s="307">
        <f t="shared" ca="1" si="215"/>
        <v>75.950994590594661</v>
      </c>
      <c r="I456" s="304">
        <f t="shared" ca="1" si="216"/>
        <v>81.831951046230216</v>
      </c>
      <c r="J456" s="306">
        <f t="shared" ca="1" si="217"/>
        <v>286.52762597032364</v>
      </c>
      <c r="K456" s="307">
        <f t="shared" ca="1" si="218"/>
        <v>1062.4320005821337</v>
      </c>
      <c r="L456" s="304">
        <f t="shared" ca="1" si="203"/>
        <v>1100.3907652762016</v>
      </c>
      <c r="M456" s="306">
        <f t="shared" ca="1" si="219"/>
        <v>1.1893675833805499</v>
      </c>
      <c r="N456" s="304">
        <f t="shared" ca="1" si="220"/>
        <v>68.145742817379542</v>
      </c>
      <c r="P456" s="310">
        <f t="shared" ca="1" si="221"/>
        <v>23</v>
      </c>
      <c r="Q456" s="304">
        <f t="shared" ca="1" si="222"/>
        <v>0</v>
      </c>
      <c r="R456" s="306">
        <f t="shared" ca="1" si="223"/>
        <v>0</v>
      </c>
      <c r="S456" s="307">
        <f t="shared" ca="1" si="224"/>
        <v>8.2209999999999983</v>
      </c>
      <c r="T456" s="304">
        <f t="shared" ca="1" si="204"/>
        <v>80.648009999999985</v>
      </c>
      <c r="U456" s="311">
        <f t="shared" ca="1" si="205"/>
        <v>0</v>
      </c>
      <c r="V456" s="306">
        <f t="shared" ca="1" si="206"/>
        <v>1.1014170062909028</v>
      </c>
      <c r="W456" s="304">
        <f t="shared" ca="1" si="207"/>
        <v>23.802128972401754</v>
      </c>
      <c r="Y456" s="314" t="str">
        <f t="shared" ca="1" si="225"/>
        <v/>
      </c>
      <c r="Z456" s="315" t="str">
        <f t="shared" ca="1" si="226"/>
        <v/>
      </c>
      <c r="AA456" s="316" t="str">
        <f t="shared" ca="1" si="227"/>
        <v/>
      </c>
      <c r="AC456" s="310" t="e">
        <f t="shared" ca="1" si="228"/>
        <v>#N/A</v>
      </c>
      <c r="AD456" s="323" t="e">
        <f t="shared" ca="1" si="229"/>
        <v>#N/A</v>
      </c>
      <c r="AE456" s="324">
        <f t="shared" ca="1" si="208"/>
        <v>1062.4320005821337</v>
      </c>
      <c r="AG456" s="306">
        <f t="shared" ca="1" si="230"/>
        <v>-12.104826230219398</v>
      </c>
      <c r="AH456" s="304">
        <f t="shared" ca="1" si="231"/>
        <v>-2.9838065506109483</v>
      </c>
    </row>
    <row r="457" spans="1:34" x14ac:dyDescent="0.2">
      <c r="A457" s="347">
        <f t="shared" ca="1" si="209"/>
        <v>0.1</v>
      </c>
      <c r="B457" s="304">
        <f t="shared" ca="1" si="210"/>
        <v>9.2999999999999403</v>
      </c>
      <c r="D457" s="306">
        <f t="shared" ca="1" si="211"/>
        <v>-1.0777604979117328</v>
      </c>
      <c r="E457" s="307">
        <f t="shared" ca="1" si="212"/>
        <v>-12.49721067135135</v>
      </c>
      <c r="F457" s="304">
        <f t="shared" ca="1" si="213"/>
        <v>12.543597659961716</v>
      </c>
      <c r="G457" s="306">
        <f t="shared" ca="1" si="214"/>
        <v>30.353915182510399</v>
      </c>
      <c r="H457" s="307">
        <f t="shared" ca="1" si="215"/>
        <v>74.70127352345952</v>
      </c>
      <c r="I457" s="304">
        <f t="shared" ca="1" si="216"/>
        <v>80.632750374359361</v>
      </c>
      <c r="J457" s="306">
        <f t="shared" ca="1" si="217"/>
        <v>289.56840629106426</v>
      </c>
      <c r="K457" s="307">
        <f t="shared" ca="1" si="218"/>
        <v>1069.9646139878364</v>
      </c>
      <c r="L457" s="304">
        <f t="shared" ca="1" si="203"/>
        <v>1108.4557443164281</v>
      </c>
      <c r="M457" s="306">
        <f t="shared" ca="1" si="219"/>
        <v>1.1848387105697409</v>
      </c>
      <c r="N457" s="304">
        <f t="shared" ca="1" si="220"/>
        <v>67.886257519368641</v>
      </c>
      <c r="P457" s="310">
        <f t="shared" ca="1" si="221"/>
        <v>23</v>
      </c>
      <c r="Q457" s="304">
        <f t="shared" ca="1" si="222"/>
        <v>0</v>
      </c>
      <c r="R457" s="306">
        <f t="shared" ca="1" si="223"/>
        <v>0</v>
      </c>
      <c r="S457" s="307">
        <f t="shared" ca="1" si="224"/>
        <v>8.2209999999999983</v>
      </c>
      <c r="T457" s="304">
        <f t="shared" ca="1" si="204"/>
        <v>80.648009999999985</v>
      </c>
      <c r="U457" s="311">
        <f t="shared" ca="1" si="205"/>
        <v>0</v>
      </c>
      <c r="V457" s="306">
        <f t="shared" ca="1" si="206"/>
        <v>1.1005853010531446</v>
      </c>
      <c r="W457" s="304">
        <f t="shared" ca="1" si="207"/>
        <v>23.092176617461838</v>
      </c>
      <c r="Y457" s="314" t="str">
        <f t="shared" ca="1" si="225"/>
        <v/>
      </c>
      <c r="Z457" s="315" t="str">
        <f t="shared" ca="1" si="226"/>
        <v/>
      </c>
      <c r="AA457" s="316" t="str">
        <f t="shared" ca="1" si="227"/>
        <v/>
      </c>
      <c r="AC457" s="310" t="e">
        <f t="shared" ca="1" si="228"/>
        <v>#N/A</v>
      </c>
      <c r="AD457" s="323" t="e">
        <f t="shared" ca="1" si="229"/>
        <v>#N/A</v>
      </c>
      <c r="AE457" s="324">
        <f t="shared" ca="1" si="208"/>
        <v>1069.9646139878364</v>
      </c>
      <c r="AG457" s="306">
        <f t="shared" ca="1" si="230"/>
        <v>-12.000275870879722</v>
      </c>
      <c r="AH457" s="304">
        <f t="shared" ca="1" si="231"/>
        <v>-2.8952839037102249</v>
      </c>
    </row>
    <row r="458" spans="1:34" x14ac:dyDescent="0.2">
      <c r="A458" s="347">
        <f t="shared" ca="1" si="209"/>
        <v>0.1</v>
      </c>
      <c r="B458" s="304">
        <f t="shared" ca="1" si="210"/>
        <v>9.39999999999994</v>
      </c>
      <c r="D458" s="306">
        <f t="shared" ca="1" si="211"/>
        <v>-1.0574101253865471</v>
      </c>
      <c r="E458" s="307">
        <f t="shared" ca="1" si="212"/>
        <v>-12.412296360388108</v>
      </c>
      <c r="F458" s="304">
        <f t="shared" ca="1" si="213"/>
        <v>12.457255601109495</v>
      </c>
      <c r="G458" s="306">
        <f t="shared" ca="1" si="214"/>
        <v>30.248174169971744</v>
      </c>
      <c r="H458" s="307">
        <f t="shared" ca="1" si="215"/>
        <v>73.46004388742071</v>
      </c>
      <c r="I458" s="304">
        <f t="shared" ca="1" si="216"/>
        <v>79.44388012023785</v>
      </c>
      <c r="J458" s="306">
        <f t="shared" ca="1" si="217"/>
        <v>292.59851075868835</v>
      </c>
      <c r="K458" s="307">
        <f t="shared" ca="1" si="218"/>
        <v>1077.3726798583805</v>
      </c>
      <c r="L458" s="304">
        <f t="shared" ca="1" si="203"/>
        <v>1116.3985756903448</v>
      </c>
      <c r="M458" s="306">
        <f t="shared" ca="1" si="219"/>
        <v>1.18019020488358</v>
      </c>
      <c r="N458" s="304">
        <f t="shared" ca="1" si="220"/>
        <v>67.619917762509047</v>
      </c>
      <c r="P458" s="310">
        <f t="shared" ca="1" si="221"/>
        <v>23</v>
      </c>
      <c r="Q458" s="304">
        <f t="shared" ca="1" si="222"/>
        <v>0</v>
      </c>
      <c r="R458" s="306">
        <f t="shared" ca="1" si="223"/>
        <v>0</v>
      </c>
      <c r="S458" s="307">
        <f t="shared" ca="1" si="224"/>
        <v>8.2209999999999983</v>
      </c>
      <c r="T458" s="304">
        <f t="shared" ca="1" si="204"/>
        <v>80.648009999999985</v>
      </c>
      <c r="U458" s="311">
        <f t="shared" ca="1" si="205"/>
        <v>0</v>
      </c>
      <c r="V458" s="306">
        <f t="shared" ca="1" si="206"/>
        <v>1.0997679274003913</v>
      </c>
      <c r="W458" s="304">
        <f t="shared" ca="1" si="207"/>
        <v>22.399594666522756</v>
      </c>
      <c r="Y458" s="314" t="str">
        <f t="shared" ca="1" si="225"/>
        <v/>
      </c>
      <c r="Z458" s="315" t="str">
        <f t="shared" ca="1" si="226"/>
        <v/>
      </c>
      <c r="AA458" s="316" t="str">
        <f t="shared" ca="1" si="227"/>
        <v/>
      </c>
      <c r="AC458" s="310" t="e">
        <f t="shared" ca="1" si="228"/>
        <v>#N/A</v>
      </c>
      <c r="AD458" s="323" t="e">
        <f t="shared" ca="1" si="229"/>
        <v>#N/A</v>
      </c>
      <c r="AE458" s="324">
        <f t="shared" ca="1" si="208"/>
        <v>1077.3726798583805</v>
      </c>
      <c r="AG458" s="306">
        <f t="shared" ca="1" si="230"/>
        <v>-11.897285882930245</v>
      </c>
      <c r="AH458" s="304">
        <f t="shared" ca="1" si="231"/>
        <v>-2.8089255099698143</v>
      </c>
    </row>
    <row r="459" spans="1:34" x14ac:dyDescent="0.2">
      <c r="A459" s="347">
        <f t="shared" ca="1" si="209"/>
        <v>0.1</v>
      </c>
      <c r="B459" s="304">
        <f t="shared" ca="1" si="210"/>
        <v>9.4999999999999396</v>
      </c>
      <c r="D459" s="306">
        <f t="shared" ca="1" si="211"/>
        <v>-1.0374190748848784</v>
      </c>
      <c r="E459" s="307">
        <f t="shared" ca="1" si="212"/>
        <v>-12.329452921107064</v>
      </c>
      <c r="F459" s="304">
        <f t="shared" ca="1" si="213"/>
        <v>12.37302095976284</v>
      </c>
      <c r="G459" s="306">
        <f t="shared" ca="1" si="214"/>
        <v>30.144432262483257</v>
      </c>
      <c r="H459" s="307">
        <f t="shared" ca="1" si="215"/>
        <v>72.227098595309997</v>
      </c>
      <c r="I459" s="304">
        <f t="shared" ca="1" si="216"/>
        <v>78.265193847099567</v>
      </c>
      <c r="J459" s="306">
        <f t="shared" ca="1" si="217"/>
        <v>295.61814108031109</v>
      </c>
      <c r="K459" s="307">
        <f t="shared" ca="1" si="218"/>
        <v>1084.657036982517</v>
      </c>
      <c r="L459" s="304">
        <f t="shared" ca="1" si="203"/>
        <v>1124.2201622509142</v>
      </c>
      <c r="M459" s="306">
        <f t="shared" ca="1" si="219"/>
        <v>1.1754177623416029</v>
      </c>
      <c r="N459" s="304">
        <f t="shared" ca="1" si="220"/>
        <v>67.346476946885076</v>
      </c>
      <c r="P459" s="310">
        <f t="shared" ca="1" si="221"/>
        <v>23</v>
      </c>
      <c r="Q459" s="304">
        <f t="shared" ca="1" si="222"/>
        <v>0</v>
      </c>
      <c r="R459" s="306">
        <f t="shared" ca="1" si="223"/>
        <v>0</v>
      </c>
      <c r="S459" s="307">
        <f t="shared" ca="1" si="224"/>
        <v>8.2209999999999983</v>
      </c>
      <c r="T459" s="304">
        <f t="shared" ca="1" si="204"/>
        <v>80.648009999999985</v>
      </c>
      <c r="U459" s="311">
        <f t="shared" ca="1" si="205"/>
        <v>0</v>
      </c>
      <c r="V459" s="306">
        <f t="shared" ca="1" si="206"/>
        <v>1.0989647632899098</v>
      </c>
      <c r="W459" s="304">
        <f t="shared" ca="1" si="207"/>
        <v>21.7239759209779</v>
      </c>
      <c r="Y459" s="314" t="str">
        <f t="shared" ca="1" si="225"/>
        <v/>
      </c>
      <c r="Z459" s="315" t="str">
        <f t="shared" ca="1" si="226"/>
        <v/>
      </c>
      <c r="AA459" s="316" t="str">
        <f t="shared" ca="1" si="227"/>
        <v/>
      </c>
      <c r="AC459" s="310" t="e">
        <f t="shared" ca="1" si="228"/>
        <v>#N/A</v>
      </c>
      <c r="AD459" s="323" t="e">
        <f t="shared" ca="1" si="229"/>
        <v>#N/A</v>
      </c>
      <c r="AE459" s="324">
        <f t="shared" ca="1" si="208"/>
        <v>1084.657036982517</v>
      </c>
      <c r="AG459" s="306">
        <f t="shared" ca="1" si="230"/>
        <v>-11.795775636065137</v>
      </c>
      <c r="AH459" s="304">
        <f t="shared" ca="1" si="231"/>
        <v>-2.724680047016514</v>
      </c>
    </row>
    <row r="460" spans="1:34" x14ac:dyDescent="0.2">
      <c r="A460" s="347">
        <f t="shared" ca="1" si="209"/>
        <v>0.1</v>
      </c>
      <c r="B460" s="304">
        <f t="shared" ca="1" si="210"/>
        <v>9.5999999999999392</v>
      </c>
      <c r="D460" s="306">
        <f t="shared" ca="1" si="211"/>
        <v>-1.017778114980959</v>
      </c>
      <c r="E460" s="307">
        <f t="shared" ca="1" si="212"/>
        <v>-12.248631440087463</v>
      </c>
      <c r="F460" s="304">
        <f t="shared" ca="1" si="213"/>
        <v>12.290843927348247</v>
      </c>
      <c r="G460" s="306">
        <f t="shared" ca="1" si="214"/>
        <v>30.042654450985161</v>
      </c>
      <c r="H460" s="307">
        <f t="shared" ca="1" si="215"/>
        <v>71.002235451301246</v>
      </c>
      <c r="I460" s="304">
        <f t="shared" ca="1" si="216"/>
        <v>77.096553266299253</v>
      </c>
      <c r="J460" s="306">
        <f t="shared" ca="1" si="217"/>
        <v>298.62749541598453</v>
      </c>
      <c r="K460" s="307">
        <f t="shared" ca="1" si="218"/>
        <v>1091.8185036848474</v>
      </c>
      <c r="L460" s="304">
        <f t="shared" ca="1" si="203"/>
        <v>1131.9213868493887</v>
      </c>
      <c r="M460" s="306">
        <f t="shared" ca="1" si="219"/>
        <v>1.17051688055738</v>
      </c>
      <c r="N460" s="304">
        <f t="shared" ca="1" si="220"/>
        <v>67.06567710475656</v>
      </c>
      <c r="P460" s="310">
        <f t="shared" ca="1" si="221"/>
        <v>23</v>
      </c>
      <c r="Q460" s="304">
        <f t="shared" ca="1" si="222"/>
        <v>0</v>
      </c>
      <c r="R460" s="306">
        <f t="shared" ca="1" si="223"/>
        <v>0</v>
      </c>
      <c r="S460" s="307">
        <f t="shared" ca="1" si="224"/>
        <v>8.2209999999999983</v>
      </c>
      <c r="T460" s="304">
        <f t="shared" ca="1" si="204"/>
        <v>80.648009999999985</v>
      </c>
      <c r="U460" s="311">
        <f t="shared" ca="1" si="205"/>
        <v>0</v>
      </c>
      <c r="V460" s="306">
        <f t="shared" ca="1" si="206"/>
        <v>1.0981756897319903</v>
      </c>
      <c r="W460" s="304">
        <f t="shared" ca="1" si="207"/>
        <v>21.064927336842683</v>
      </c>
      <c r="Y460" s="314" t="str">
        <f t="shared" ca="1" si="225"/>
        <v/>
      </c>
      <c r="Z460" s="315" t="str">
        <f t="shared" ca="1" si="226"/>
        <v/>
      </c>
      <c r="AA460" s="316" t="str">
        <f t="shared" ca="1" si="227"/>
        <v/>
      </c>
      <c r="AC460" s="310" t="e">
        <f t="shared" ca="1" si="228"/>
        <v>#N/A</v>
      </c>
      <c r="AD460" s="323" t="e">
        <f t="shared" ca="1" si="229"/>
        <v>#N/A</v>
      </c>
      <c r="AE460" s="324">
        <f t="shared" ca="1" si="208"/>
        <v>1091.8185036848474</v>
      </c>
      <c r="AG460" s="306">
        <f t="shared" ca="1" si="230"/>
        <v>-11.695664562134281</v>
      </c>
      <c r="AH460" s="304">
        <f t="shared" ca="1" si="231"/>
        <v>-2.6424979833326727</v>
      </c>
    </row>
    <row r="461" spans="1:34" x14ac:dyDescent="0.2">
      <c r="A461" s="347">
        <f t="shared" ca="1" si="209"/>
        <v>0.1</v>
      </c>
      <c r="B461" s="304">
        <f t="shared" ca="1" si="210"/>
        <v>9.6999999999999389</v>
      </c>
      <c r="D461" s="306">
        <f t="shared" ca="1" si="211"/>
        <v>-0.99847836067082296</v>
      </c>
      <c r="E461" s="307">
        <f t="shared" ca="1" si="212"/>
        <v>-12.169784677916645</v>
      </c>
      <c r="F461" s="304">
        <f t="shared" ca="1" si="213"/>
        <v>12.210676399920795</v>
      </c>
      <c r="G461" s="306">
        <f t="shared" ca="1" si="214"/>
        <v>29.94280661491808</v>
      </c>
      <c r="H461" s="307">
        <f t="shared" ca="1" si="215"/>
        <v>69.785256983509584</v>
      </c>
      <c r="I461" s="304">
        <f t="shared" ca="1" si="216"/>
        <v>75.937828255967759</v>
      </c>
      <c r="J461" s="306">
        <f t="shared" ca="1" si="217"/>
        <v>301.62676846927968</v>
      </c>
      <c r="K461" s="307">
        <f t="shared" ca="1" si="218"/>
        <v>1098.857878306588</v>
      </c>
      <c r="L461" s="304">
        <f t="shared" ca="1" si="203"/>
        <v>1139.5031128407138</v>
      </c>
      <c r="M461" s="306">
        <f t="shared" ca="1" si="219"/>
        <v>1.1654828481271466</v>
      </c>
      <c r="N461" s="304">
        <f t="shared" ca="1" si="220"/>
        <v>66.77724829257221</v>
      </c>
      <c r="P461" s="310">
        <f t="shared" ca="1" si="221"/>
        <v>23</v>
      </c>
      <c r="Q461" s="304">
        <f t="shared" ca="1" si="222"/>
        <v>0</v>
      </c>
      <c r="R461" s="306">
        <f t="shared" ca="1" si="223"/>
        <v>0</v>
      </c>
      <c r="S461" s="307">
        <f t="shared" ca="1" si="224"/>
        <v>8.2209999999999983</v>
      </c>
      <c r="T461" s="304">
        <f t="shared" ca="1" si="204"/>
        <v>80.648009999999985</v>
      </c>
      <c r="U461" s="311">
        <f t="shared" ca="1" si="205"/>
        <v>0</v>
      </c>
      <c r="V461" s="306">
        <f t="shared" ca="1" si="206"/>
        <v>1.0974005907154238</v>
      </c>
      <c r="W461" s="304">
        <f t="shared" ca="1" si="207"/>
        <v>20.422069483252546</v>
      </c>
      <c r="Y461" s="314" t="str">
        <f t="shared" ca="1" si="225"/>
        <v/>
      </c>
      <c r="Z461" s="315" t="str">
        <f t="shared" ca="1" si="226"/>
        <v/>
      </c>
      <c r="AA461" s="316" t="str">
        <f t="shared" ca="1" si="227"/>
        <v/>
      </c>
      <c r="AC461" s="310" t="e">
        <f t="shared" ca="1" si="228"/>
        <v>#N/A</v>
      </c>
      <c r="AD461" s="323" t="e">
        <f t="shared" ca="1" si="229"/>
        <v>#N/A</v>
      </c>
      <c r="AE461" s="324">
        <f t="shared" ca="1" si="208"/>
        <v>1098.857878306588</v>
      </c>
      <c r="AG461" s="306">
        <f t="shared" ca="1" si="230"/>
        <v>-11.59687196872806</v>
      </c>
      <c r="AH461" s="304">
        <f t="shared" ca="1" si="231"/>
        <v>-2.5623315091646619</v>
      </c>
    </row>
    <row r="462" spans="1:34" x14ac:dyDescent="0.2">
      <c r="A462" s="347">
        <f t="shared" ca="1" si="209"/>
        <v>0.1</v>
      </c>
      <c r="B462" s="304">
        <f t="shared" ca="1" si="210"/>
        <v>9.7999999999999385</v>
      </c>
      <c r="D462" s="306">
        <f t="shared" ca="1" si="211"/>
        <v>-0.97951126294451318</v>
      </c>
      <c r="E462" s="307">
        <f t="shared" ca="1" si="212"/>
        <v>-12.092867003147557</v>
      </c>
      <c r="F462" s="304">
        <f t="shared" ca="1" si="213"/>
        <v>12.132471910952448</v>
      </c>
      <c r="G462" s="306">
        <f t="shared" ca="1" si="214"/>
        <v>29.844855488623629</v>
      </c>
      <c r="H462" s="307">
        <f t="shared" ca="1" si="215"/>
        <v>68.575970283194835</v>
      </c>
      <c r="I462" s="304">
        <f t="shared" ca="1" si="216"/>
        <v>74.788896899328904</v>
      </c>
      <c r="J462" s="306">
        <f t="shared" ca="1" si="217"/>
        <v>304.61615157445675</v>
      </c>
      <c r="K462" s="307">
        <f t="shared" ca="1" si="218"/>
        <v>1105.7759396699232</v>
      </c>
      <c r="L462" s="304">
        <f t="shared" ca="1" si="203"/>
        <v>1146.9661845725593</v>
      </c>
      <c r="M462" s="306">
        <f t="shared" ca="1" si="219"/>
        <v>1.1603107334108775</v>
      </c>
      <c r="N462" s="304">
        <f t="shared" ca="1" si="220"/>
        <v>66.480907948172486</v>
      </c>
      <c r="P462" s="310">
        <f t="shared" ca="1" si="221"/>
        <v>23</v>
      </c>
      <c r="Q462" s="304">
        <f t="shared" ca="1" si="222"/>
        <v>0</v>
      </c>
      <c r="R462" s="306">
        <f t="shared" ca="1" si="223"/>
        <v>0</v>
      </c>
      <c r="S462" s="307">
        <f t="shared" ca="1" si="224"/>
        <v>8.2209999999999983</v>
      </c>
      <c r="T462" s="304">
        <f t="shared" ca="1" si="204"/>
        <v>80.648009999999985</v>
      </c>
      <c r="U462" s="311">
        <f t="shared" ca="1" si="205"/>
        <v>0</v>
      </c>
      <c r="V462" s="306">
        <f t="shared" ca="1" si="206"/>
        <v>1.0966393531355911</v>
      </c>
      <c r="W462" s="304">
        <f t="shared" ca="1" si="207"/>
        <v>19.795036026073785</v>
      </c>
      <c r="Y462" s="314" t="str">
        <f t="shared" ca="1" si="225"/>
        <v/>
      </c>
      <c r="Z462" s="315" t="str">
        <f t="shared" ca="1" si="226"/>
        <v/>
      </c>
      <c r="AA462" s="316" t="str">
        <f t="shared" ca="1" si="227"/>
        <v/>
      </c>
      <c r="AC462" s="310" t="e">
        <f t="shared" ca="1" si="228"/>
        <v>#N/A</v>
      </c>
      <c r="AD462" s="323" t="e">
        <f t="shared" ca="1" si="229"/>
        <v>#N/A</v>
      </c>
      <c r="AE462" s="324">
        <f t="shared" ca="1" si="208"/>
        <v>1105.7759396699232</v>
      </c>
      <c r="AG462" s="306">
        <f t="shared" ca="1" si="230"/>
        <v>-11.499316847225117</v>
      </c>
      <c r="AH462" s="304">
        <f t="shared" ca="1" si="231"/>
        <v>-2.4841344706547317</v>
      </c>
    </row>
    <row r="463" spans="1:34" x14ac:dyDescent="0.2">
      <c r="A463" s="347">
        <f t="shared" ca="1" si="209"/>
        <v>0.1</v>
      </c>
      <c r="B463" s="304">
        <f t="shared" ca="1" si="210"/>
        <v>9.8999999999999382</v>
      </c>
      <c r="D463" s="306">
        <f t="shared" ca="1" si="211"/>
        <v>-0.96086859907124889</v>
      </c>
      <c r="E463" s="307">
        <f t="shared" ca="1" si="212"/>
        <v>-12.01783432913864</v>
      </c>
      <c r="F463" s="304">
        <f t="shared" ca="1" si="213"/>
        <v>12.05618556705662</v>
      </c>
      <c r="G463" s="306">
        <f t="shared" ca="1" si="214"/>
        <v>29.748768628716505</v>
      </c>
      <c r="H463" s="307">
        <f t="shared" ca="1" si="215"/>
        <v>67.374186850280964</v>
      </c>
      <c r="I463" s="304">
        <f t="shared" ca="1" si="216"/>
        <v>73.649645543352619</v>
      </c>
      <c r="J463" s="306">
        <f t="shared" ca="1" si="217"/>
        <v>307.59583278032375</v>
      </c>
      <c r="K463" s="307">
        <f t="shared" ca="1" si="218"/>
        <v>1112.573447526597</v>
      </c>
      <c r="L463" s="304">
        <f t="shared" ca="1" si="203"/>
        <v>1154.311427858634</v>
      </c>
      <c r="M463" s="306">
        <f t="shared" ca="1" si="219"/>
        <v>1.1549953726738513</v>
      </c>
      <c r="N463" s="304">
        <f t="shared" ca="1" si="220"/>
        <v>66.176360211351337</v>
      </c>
      <c r="P463" s="310">
        <f t="shared" ca="1" si="221"/>
        <v>23</v>
      </c>
      <c r="Q463" s="304">
        <f t="shared" ca="1" si="222"/>
        <v>0</v>
      </c>
      <c r="R463" s="306">
        <f t="shared" ca="1" si="223"/>
        <v>0</v>
      </c>
      <c r="S463" s="307">
        <f t="shared" ca="1" si="224"/>
        <v>8.2209999999999983</v>
      </c>
      <c r="T463" s="304">
        <f t="shared" ca="1" si="204"/>
        <v>80.648009999999985</v>
      </c>
      <c r="U463" s="311">
        <f t="shared" ca="1" si="205"/>
        <v>0</v>
      </c>
      <c r="V463" s="306">
        <f t="shared" ca="1" si="206"/>
        <v>1.095891866725063</v>
      </c>
      <c r="W463" s="304">
        <f t="shared" ca="1" si="207"/>
        <v>19.183473235321934</v>
      </c>
      <c r="Y463" s="314" t="str">
        <f t="shared" ca="1" si="225"/>
        <v/>
      </c>
      <c r="Z463" s="315" t="str">
        <f t="shared" ca="1" si="226"/>
        <v/>
      </c>
      <c r="AA463" s="316" t="str">
        <f t="shared" ca="1" si="227"/>
        <v/>
      </c>
      <c r="AC463" s="310" t="e">
        <f t="shared" ca="1" si="228"/>
        <v>#N/A</v>
      </c>
      <c r="AD463" s="323" t="e">
        <f t="shared" ca="1" si="229"/>
        <v>#N/A</v>
      </c>
      <c r="AE463" s="324">
        <f t="shared" ca="1" si="208"/>
        <v>1112.573447526597</v>
      </c>
      <c r="AG463" s="306">
        <f t="shared" ca="1" si="230"/>
        <v>-11.402917674453093</v>
      </c>
      <c r="AH463" s="304">
        <f t="shared" ca="1" si="231"/>
        <v>-2.4078623070275866</v>
      </c>
    </row>
    <row r="464" spans="1:34" x14ac:dyDescent="0.2">
      <c r="A464" s="347">
        <f t="shared" ca="1" si="209"/>
        <v>0.1</v>
      </c>
      <c r="B464" s="304">
        <f t="shared" ca="1" si="210"/>
        <v>9.9999999999999378</v>
      </c>
      <c r="D464" s="306">
        <f t="shared" ca="1" si="211"/>
        <v>-0.94254246357855198</v>
      </c>
      <c r="E464" s="307">
        <f t="shared" ca="1" si="212"/>
        <v>-11.944644053608526</v>
      </c>
      <c r="F464" s="304">
        <f t="shared" ca="1" si="213"/>
        <v>11.981773986478556</v>
      </c>
      <c r="G464" s="306">
        <f t="shared" ca="1" si="214"/>
        <v>29.654514382358649</v>
      </c>
      <c r="H464" s="307">
        <f t="shared" ca="1" si="215"/>
        <v>66.179722444920117</v>
      </c>
      <c r="I464" s="304">
        <f t="shared" ca="1" si="216"/>
        <v>72.519968878510824</v>
      </c>
      <c r="J464" s="306">
        <f t="shared" ca="1" si="217"/>
        <v>310.56599693087753</v>
      </c>
      <c r="K464" s="307">
        <f t="shared" ca="1" si="218"/>
        <v>1119.251142991357</v>
      </c>
      <c r="L464" s="304">
        <f t="shared" ca="1" si="203"/>
        <v>1161.539650436923</v>
      </c>
      <c r="M464" s="306">
        <f t="shared" ca="1" si="219"/>
        <v>1.1495313575560726</v>
      </c>
      <c r="N464" s="304">
        <f t="shared" ca="1" si="220"/>
        <v>65.863295205906937</v>
      </c>
      <c r="P464" s="310">
        <f t="shared" ca="1" si="221"/>
        <v>23</v>
      </c>
      <c r="Q464" s="304">
        <f t="shared" ca="1" si="222"/>
        <v>0</v>
      </c>
      <c r="R464" s="306">
        <f t="shared" ca="1" si="223"/>
        <v>0</v>
      </c>
      <c r="S464" s="307">
        <f t="shared" ca="1" si="224"/>
        <v>8.2209999999999983</v>
      </c>
      <c r="T464" s="304">
        <f t="shared" ca="1" si="204"/>
        <v>80.648009999999985</v>
      </c>
      <c r="U464" s="311">
        <f t="shared" ca="1" si="205"/>
        <v>0</v>
      </c>
      <c r="V464" s="306">
        <f t="shared" ca="1" si="206"/>
        <v>1.0951580239866203</v>
      </c>
      <c r="W464" s="304">
        <f t="shared" ca="1" si="207"/>
        <v>18.587039515158747</v>
      </c>
      <c r="Y464" s="314" t="str">
        <f t="shared" ca="1" si="225"/>
        <v/>
      </c>
      <c r="Z464" s="315" t="str">
        <f t="shared" ca="1" si="226"/>
        <v/>
      </c>
      <c r="AA464" s="316" t="str">
        <f t="shared" ca="1" si="227"/>
        <v/>
      </c>
      <c r="AC464" s="310">
        <f t="shared" ca="1" si="228"/>
        <v>9.9999999999999378</v>
      </c>
      <c r="AD464" s="323">
        <f t="shared" ca="1" si="229"/>
        <v>310.56599693087753</v>
      </c>
      <c r="AE464" s="324">
        <f t="shared" ca="1" si="208"/>
        <v>1119.251142991357</v>
      </c>
      <c r="AG464" s="306">
        <f t="shared" ca="1" si="230"/>
        <v>-11.30759220707238</v>
      </c>
      <c r="AH464" s="304">
        <f t="shared" ca="1" si="231"/>
        <v>-2.3334719906729031</v>
      </c>
    </row>
    <row r="465" spans="1:34" x14ac:dyDescent="0.2">
      <c r="A465" s="347">
        <f t="shared" ca="1" si="209"/>
        <v>0.1</v>
      </c>
      <c r="B465" s="304">
        <f t="shared" ca="1" si="210"/>
        <v>10.099999999999937</v>
      </c>
      <c r="D465" s="306">
        <f t="shared" ca="1" si="211"/>
        <v>-0.92452525990894252</v>
      </c>
      <c r="E465" s="307">
        <f t="shared" ca="1" si="212"/>
        <v>-11.873255000745857</v>
      </c>
      <c r="F465" s="304">
        <f t="shared" ca="1" si="213"/>
        <v>11.909195240189247</v>
      </c>
      <c r="G465" s="306">
        <f t="shared" ca="1" si="214"/>
        <v>29.562061856367755</v>
      </c>
      <c r="H465" s="307">
        <f t="shared" ca="1" si="215"/>
        <v>64.992396944845524</v>
      </c>
      <c r="I465" s="304">
        <f t="shared" ca="1" si="216"/>
        <v>71.399770040498581</v>
      </c>
      <c r="J465" s="306">
        <f t="shared" ca="1" si="217"/>
        <v>313.52682574281386</v>
      </c>
      <c r="K465" s="307">
        <f t="shared" ca="1" si="218"/>
        <v>1125.8097489608454</v>
      </c>
      <c r="L465" s="304">
        <f t="shared" ca="1" si="203"/>
        <v>1168.6516424134466</v>
      </c>
      <c r="M465" s="306">
        <f t="shared" ca="1" si="219"/>
        <v>1.1439130218365028</v>
      </c>
      <c r="N465" s="304">
        <f t="shared" ca="1" si="220"/>
        <v>65.541388281287993</v>
      </c>
      <c r="P465" s="310">
        <f t="shared" ca="1" si="221"/>
        <v>23</v>
      </c>
      <c r="Q465" s="304">
        <f t="shared" ca="1" si="222"/>
        <v>0</v>
      </c>
      <c r="R465" s="306">
        <f t="shared" ca="1" si="223"/>
        <v>0</v>
      </c>
      <c r="S465" s="307">
        <f t="shared" ca="1" si="224"/>
        <v>8.2209999999999983</v>
      </c>
      <c r="T465" s="304">
        <f t="shared" ca="1" si="204"/>
        <v>80.648009999999985</v>
      </c>
      <c r="U465" s="311">
        <f t="shared" ca="1" si="205"/>
        <v>0</v>
      </c>
      <c r="V465" s="306">
        <f t="shared" ca="1" si="206"/>
        <v>1.0944377201285862</v>
      </c>
      <c r="W465" s="304">
        <f t="shared" ca="1" si="207"/>
        <v>18.005404955309373</v>
      </c>
      <c r="Y465" s="314" t="str">
        <f t="shared" ca="1" si="225"/>
        <v/>
      </c>
      <c r="Z465" s="315" t="str">
        <f t="shared" ca="1" si="226"/>
        <v/>
      </c>
      <c r="AA465" s="316" t="str">
        <f t="shared" ca="1" si="227"/>
        <v/>
      </c>
      <c r="AC465" s="310" t="e">
        <f t="shared" ca="1" si="228"/>
        <v>#N/A</v>
      </c>
      <c r="AD465" s="323" t="e">
        <f t="shared" ca="1" si="229"/>
        <v>#N/A</v>
      </c>
      <c r="AE465" s="324">
        <f t="shared" ca="1" si="208"/>
        <v>1125.8097489608454</v>
      </c>
      <c r="AG465" s="306">
        <f t="shared" ca="1" si="230"/>
        <v>-11.213257267749707</v>
      </c>
      <c r="AH465" s="304">
        <f t="shared" ca="1" si="231"/>
        <v>-2.2609219699743037</v>
      </c>
    </row>
    <row r="466" spans="1:34" x14ac:dyDescent="0.2">
      <c r="A466" s="347">
        <f t="shared" ca="1" si="209"/>
        <v>0.1</v>
      </c>
      <c r="B466" s="304">
        <f t="shared" ca="1" si="210"/>
        <v>10.199999999999937</v>
      </c>
      <c r="D466" s="306">
        <f t="shared" ca="1" si="211"/>
        <v>-0.90680969274026568</v>
      </c>
      <c r="E466" s="307">
        <f t="shared" ca="1" si="212"/>
        <v>-11.803627365721576</v>
      </c>
      <c r="F466" s="304">
        <f t="shared" ca="1" si="213"/>
        <v>11.838408795427659</v>
      </c>
      <c r="G466" s="306">
        <f t="shared" ca="1" si="214"/>
        <v>29.47138088709373</v>
      </c>
      <c r="H466" s="307">
        <f t="shared" ca="1" si="215"/>
        <v>63.812034208273367</v>
      </c>
      <c r="I466" s="304">
        <f t="shared" ca="1" si="216"/>
        <v>70.288960734883574</v>
      </c>
      <c r="J466" s="306">
        <f t="shared" ca="1" si="217"/>
        <v>316.47849787998695</v>
      </c>
      <c r="K466" s="307">
        <f t="shared" ca="1" si="218"/>
        <v>1132.2499705185012</v>
      </c>
      <c r="L466" s="304">
        <f t="shared" ca="1" si="203"/>
        <v>1175.6481766921256</v>
      </c>
      <c r="M466" s="306">
        <f t="shared" ca="1" si="219"/>
        <v>1.1381344274589222</v>
      </c>
      <c r="N466" s="304">
        <f t="shared" ca="1" si="220"/>
        <v>65.210299211934597</v>
      </c>
      <c r="P466" s="310">
        <f t="shared" ca="1" si="221"/>
        <v>23</v>
      </c>
      <c r="Q466" s="304">
        <f t="shared" ca="1" si="222"/>
        <v>0</v>
      </c>
      <c r="R466" s="306">
        <f t="shared" ca="1" si="223"/>
        <v>0</v>
      </c>
      <c r="S466" s="307">
        <f t="shared" ca="1" si="224"/>
        <v>8.2209999999999983</v>
      </c>
      <c r="T466" s="304">
        <f t="shared" ca="1" si="204"/>
        <v>80.648009999999985</v>
      </c>
      <c r="U466" s="311">
        <f t="shared" ca="1" si="205"/>
        <v>0</v>
      </c>
      <c r="V466" s="306">
        <f t="shared" ca="1" si="206"/>
        <v>1.0937308530023857</v>
      </c>
      <c r="W466" s="304">
        <f t="shared" ca="1" si="207"/>
        <v>17.438250902808118</v>
      </c>
      <c r="Y466" s="314" t="str">
        <f t="shared" ca="1" si="225"/>
        <v/>
      </c>
      <c r="Z466" s="315" t="str">
        <f t="shared" ca="1" si="226"/>
        <v/>
      </c>
      <c r="AA466" s="316" t="str">
        <f t="shared" ca="1" si="227"/>
        <v/>
      </c>
      <c r="AC466" s="310" t="e">
        <f t="shared" ca="1" si="228"/>
        <v>#N/A</v>
      </c>
      <c r="AD466" s="323" t="e">
        <f t="shared" ca="1" si="229"/>
        <v>#N/A</v>
      </c>
      <c r="AE466" s="324">
        <f t="shared" ca="1" si="208"/>
        <v>1132.2499705185012</v>
      </c>
      <c r="AG466" s="306">
        <f t="shared" ca="1" si="230"/>
        <v>-11.119828522142612</v>
      </c>
      <c r="AH466" s="304">
        <f t="shared" ca="1" si="231"/>
        <v>-2.1901721147438726</v>
      </c>
    </row>
    <row r="467" spans="1:34" x14ac:dyDescent="0.2">
      <c r="A467" s="347">
        <f t="shared" ca="1" si="209"/>
        <v>0.1</v>
      </c>
      <c r="B467" s="304">
        <f t="shared" ca="1" si="210"/>
        <v>10.299999999999937</v>
      </c>
      <c r="D467" s="306">
        <f t="shared" ca="1" si="211"/>
        <v>-0.8893887609582305</v>
      </c>
      <c r="E467" s="307">
        <f t="shared" ca="1" si="212"/>
        <v>-11.735722661457453</v>
      </c>
      <c r="F467" s="304">
        <f t="shared" ca="1" si="213"/>
        <v>11.769375461542758</v>
      </c>
      <c r="G467" s="306">
        <f t="shared" ca="1" si="214"/>
        <v>29.382442010997906</v>
      </c>
      <c r="H467" s="307">
        <f t="shared" ca="1" si="215"/>
        <v>62.63846194212762</v>
      </c>
      <c r="I467" s="304">
        <f t="shared" ca="1" si="216"/>
        <v>69.187461385752727</v>
      </c>
      <c r="J467" s="306">
        <f t="shared" ca="1" si="217"/>
        <v>319.42118902489153</v>
      </c>
      <c r="K467" s="307">
        <f t="shared" ca="1" si="218"/>
        <v>1138.5724953260212</v>
      </c>
      <c r="L467" s="304">
        <f t="shared" ca="1" si="203"/>
        <v>1182.5300093913042</v>
      </c>
      <c r="M467" s="306">
        <f t="shared" ca="1" si="219"/>
        <v>1.1321893497865336</v>
      </c>
      <c r="N467" s="304">
        <f t="shared" ca="1" si="220"/>
        <v>64.869671352429265</v>
      </c>
      <c r="P467" s="310">
        <f t="shared" ca="1" si="221"/>
        <v>23</v>
      </c>
      <c r="Q467" s="304">
        <f t="shared" ca="1" si="222"/>
        <v>0</v>
      </c>
      <c r="R467" s="306">
        <f t="shared" ca="1" si="223"/>
        <v>0</v>
      </c>
      <c r="S467" s="307">
        <f t="shared" ca="1" si="224"/>
        <v>8.2209999999999983</v>
      </c>
      <c r="T467" s="304">
        <f t="shared" ca="1" si="204"/>
        <v>80.648009999999985</v>
      </c>
      <c r="U467" s="311">
        <f t="shared" ca="1" si="205"/>
        <v>0</v>
      </c>
      <c r="V467" s="306">
        <f t="shared" ca="1" si="206"/>
        <v>1.093037323042247</v>
      </c>
      <c r="W467" s="304">
        <f t="shared" ca="1" si="207"/>
        <v>16.885269553043198</v>
      </c>
      <c r="Y467" s="314" t="str">
        <f t="shared" ca="1" si="225"/>
        <v/>
      </c>
      <c r="Z467" s="315" t="str">
        <f t="shared" ca="1" si="226"/>
        <v/>
      </c>
      <c r="AA467" s="316" t="str">
        <f t="shared" ca="1" si="227"/>
        <v/>
      </c>
      <c r="AC467" s="310" t="e">
        <f t="shared" ca="1" si="228"/>
        <v>#N/A</v>
      </c>
      <c r="AD467" s="323" t="e">
        <f t="shared" ca="1" si="229"/>
        <v>#N/A</v>
      </c>
      <c r="AE467" s="324">
        <f t="shared" ca="1" si="208"/>
        <v>1138.5724953260212</v>
      </c>
      <c r="AG467" s="306">
        <f t="shared" ca="1" si="230"/>
        <v>-11.027220245667449</v>
      </c>
      <c r="AH467" s="304">
        <f t="shared" ca="1" si="231"/>
        <v>-2.1211836641294393</v>
      </c>
    </row>
    <row r="468" spans="1:34" x14ac:dyDescent="0.2">
      <c r="A468" s="347">
        <f t="shared" ca="1" si="209"/>
        <v>0.1</v>
      </c>
      <c r="B468" s="304">
        <f t="shared" ca="1" si="210"/>
        <v>10.399999999999936</v>
      </c>
      <c r="D468" s="306">
        <f t="shared" ca="1" si="211"/>
        <v>-0.87225575127212962</v>
      </c>
      <c r="E468" s="307">
        <f t="shared" ca="1" si="212"/>
        <v>-11.669503667510366</v>
      </c>
      <c r="F468" s="304">
        <f t="shared" ca="1" si="213"/>
        <v>11.702057337992546</v>
      </c>
      <c r="G468" s="306">
        <f t="shared" ca="1" si="214"/>
        <v>29.295216435870692</v>
      </c>
      <c r="H468" s="307">
        <f t="shared" ca="1" si="215"/>
        <v>61.471511575376582</v>
      </c>
      <c r="I468" s="304">
        <f t="shared" ca="1" si="216"/>
        <v>68.095201309535497</v>
      </c>
      <c r="J468" s="306">
        <f t="shared" ca="1" si="217"/>
        <v>322.35507194723499</v>
      </c>
      <c r="K468" s="307">
        <f t="shared" ca="1" si="218"/>
        <v>1144.7779940018963</v>
      </c>
      <c r="L468" s="304">
        <f t="shared" ca="1" si="203"/>
        <v>1189.2978802474647</v>
      </c>
      <c r="M468" s="306">
        <f t="shared" ca="1" si="219"/>
        <v>1.1260712620531859</v>
      </c>
      <c r="N468" s="304">
        <f t="shared" ca="1" si="220"/>
        <v>64.519130746617677</v>
      </c>
      <c r="P468" s="310">
        <f t="shared" ca="1" si="221"/>
        <v>23</v>
      </c>
      <c r="Q468" s="304">
        <f t="shared" ca="1" si="222"/>
        <v>0</v>
      </c>
      <c r="R468" s="306">
        <f t="shared" ca="1" si="223"/>
        <v>0</v>
      </c>
      <c r="S468" s="307">
        <f t="shared" ca="1" si="224"/>
        <v>8.2209999999999983</v>
      </c>
      <c r="T468" s="304">
        <f t="shared" ca="1" si="204"/>
        <v>80.648009999999985</v>
      </c>
      <c r="U468" s="311">
        <f t="shared" ca="1" si="205"/>
        <v>0</v>
      </c>
      <c r="V468" s="306">
        <f t="shared" ca="1" si="206"/>
        <v>1.0923570332069579</v>
      </c>
      <c r="W468" s="304">
        <f t="shared" ca="1" si="207"/>
        <v>16.346163559129174</v>
      </c>
      <c r="Y468" s="314" t="str">
        <f t="shared" ca="1" si="225"/>
        <v/>
      </c>
      <c r="Z468" s="315" t="str">
        <f t="shared" ca="1" si="226"/>
        <v/>
      </c>
      <c r="AA468" s="316" t="str">
        <f t="shared" ca="1" si="227"/>
        <v/>
      </c>
      <c r="AC468" s="310" t="e">
        <f t="shared" ca="1" si="228"/>
        <v>#N/A</v>
      </c>
      <c r="AD468" s="323" t="e">
        <f t="shared" ca="1" si="229"/>
        <v>#N/A</v>
      </c>
      <c r="AE468" s="324">
        <f t="shared" ca="1" si="208"/>
        <v>1144.7779940018963</v>
      </c>
      <c r="AG468" s="306">
        <f t="shared" ca="1" si="230"/>
        <v>-10.935345078973778</v>
      </c>
      <c r="AH468" s="304">
        <f t="shared" ca="1" si="231"/>
        <v>-2.0539191768693836</v>
      </c>
    </row>
    <row r="469" spans="1:34" x14ac:dyDescent="0.2">
      <c r="A469" s="347">
        <f t="shared" ca="1" si="209"/>
        <v>0.1</v>
      </c>
      <c r="B469" s="304">
        <f t="shared" ca="1" si="210"/>
        <v>10.499999999999936</v>
      </c>
      <c r="D469" s="306">
        <f t="shared" ca="1" si="211"/>
        <v>-0.85540423246713759</v>
      </c>
      <c r="E469" s="307">
        <f t="shared" ca="1" si="212"/>
        <v>-11.604934380936822</v>
      </c>
      <c r="F469" s="304">
        <f t="shared" ca="1" si="213"/>
        <v>11.636417764362545</v>
      </c>
      <c r="G469" s="306">
        <f t="shared" ca="1" si="214"/>
        <v>29.20967601262398</v>
      </c>
      <c r="H469" s="307">
        <f t="shared" ca="1" si="215"/>
        <v>60.3110181372829</v>
      </c>
      <c r="I469" s="304">
        <f t="shared" ca="1" si="216"/>
        <v>67.012118915298657</v>
      </c>
      <c r="J469" s="306">
        <f t="shared" ca="1" si="217"/>
        <v>325.2803165696597</v>
      </c>
      <c r="K469" s="307">
        <f t="shared" ca="1" si="218"/>
        <v>1150.8671204875293</v>
      </c>
      <c r="L469" s="304">
        <f t="shared" ca="1" si="203"/>
        <v>1195.9525130066475</v>
      </c>
      <c r="M469" s="306">
        <f t="shared" ca="1" si="219"/>
        <v>1.1197733189804964</v>
      </c>
      <c r="N469" s="304">
        <f t="shared" ca="1" si="220"/>
        <v>64.158285188938919</v>
      </c>
      <c r="P469" s="310">
        <f t="shared" ca="1" si="221"/>
        <v>23</v>
      </c>
      <c r="Q469" s="304">
        <f t="shared" ca="1" si="222"/>
        <v>0</v>
      </c>
      <c r="R469" s="306">
        <f t="shared" ca="1" si="223"/>
        <v>0</v>
      </c>
      <c r="S469" s="307">
        <f t="shared" ca="1" si="224"/>
        <v>8.2209999999999983</v>
      </c>
      <c r="T469" s="304">
        <f t="shared" ca="1" si="204"/>
        <v>80.648009999999985</v>
      </c>
      <c r="U469" s="311">
        <f t="shared" ca="1" si="205"/>
        <v>0</v>
      </c>
      <c r="V469" s="306">
        <f t="shared" ca="1" si="206"/>
        <v>1.0916898889235964</v>
      </c>
      <c r="W469" s="304">
        <f t="shared" ca="1" si="207"/>
        <v>15.820645658689751</v>
      </c>
      <c r="Y469" s="314" t="str">
        <f t="shared" ca="1" si="225"/>
        <v/>
      </c>
      <c r="Z469" s="315" t="str">
        <f t="shared" ca="1" si="226"/>
        <v/>
      </c>
      <c r="AA469" s="316" t="str">
        <f t="shared" ca="1" si="227"/>
        <v/>
      </c>
      <c r="AC469" s="310" t="e">
        <f t="shared" ca="1" si="228"/>
        <v>#N/A</v>
      </c>
      <c r="AD469" s="323" t="e">
        <f t="shared" ca="1" si="229"/>
        <v>#N/A</v>
      </c>
      <c r="AE469" s="324">
        <f t="shared" ca="1" si="208"/>
        <v>1150.8671204875293</v>
      </c>
      <c r="AG469" s="306">
        <f t="shared" ca="1" si="230"/>
        <v>-10.844113770996724</v>
      </c>
      <c r="AH469" s="304">
        <f t="shared" ca="1" si="231"/>
        <v>-1.9883424837768127</v>
      </c>
    </row>
    <row r="470" spans="1:34" x14ac:dyDescent="0.2">
      <c r="A470" s="347">
        <f t="shared" ca="1" si="209"/>
        <v>0.1</v>
      </c>
      <c r="B470" s="304">
        <f t="shared" ca="1" si="210"/>
        <v>10.599999999999936</v>
      </c>
      <c r="D470" s="306">
        <f t="shared" ca="1" si="211"/>
        <v>-0.83882805028893048</v>
      </c>
      <c r="E470" s="307">
        <f t="shared" ca="1" si="212"/>
        <v>-11.541979969006601</v>
      </c>
      <c r="F470" s="304">
        <f t="shared" ca="1" si="213"/>
        <v>11.572421272270603</v>
      </c>
      <c r="G470" s="306">
        <f t="shared" ca="1" si="214"/>
        <v>29.125793207595088</v>
      </c>
      <c r="H470" s="307">
        <f t="shared" ca="1" si="215"/>
        <v>59.156820140382237</v>
      </c>
      <c r="I470" s="304">
        <f t="shared" ca="1" si="216"/>
        <v>65.938161932928679</v>
      </c>
      <c r="J470" s="306">
        <f t="shared" ca="1" si="217"/>
        <v>328.19709003067067</v>
      </c>
      <c r="K470" s="307">
        <f t="shared" ca="1" si="218"/>
        <v>1156.8405124014125</v>
      </c>
      <c r="L470" s="304">
        <f t="shared" ca="1" si="203"/>
        <v>1202.4946158040636</v>
      </c>
      <c r="M470" s="306">
        <f t="shared" ca="1" si="219"/>
        <v>1.1132883395323057</v>
      </c>
      <c r="N470" s="304">
        <f t="shared" ca="1" si="220"/>
        <v>63.786723236328513</v>
      </c>
      <c r="P470" s="310">
        <f t="shared" ca="1" si="221"/>
        <v>23</v>
      </c>
      <c r="Q470" s="304">
        <f t="shared" ca="1" si="222"/>
        <v>0</v>
      </c>
      <c r="R470" s="306">
        <f t="shared" ca="1" si="223"/>
        <v>0</v>
      </c>
      <c r="S470" s="307">
        <f t="shared" ca="1" si="224"/>
        <v>8.2209999999999983</v>
      </c>
      <c r="T470" s="304">
        <f t="shared" ca="1" si="204"/>
        <v>80.648009999999985</v>
      </c>
      <c r="U470" s="311">
        <f t="shared" ca="1" si="205"/>
        <v>0</v>
      </c>
      <c r="V470" s="306">
        <f t="shared" ca="1" si="206"/>
        <v>1.0910357980331649</v>
      </c>
      <c r="W470" s="304">
        <f t="shared" ca="1" si="207"/>
        <v>15.308438317185161</v>
      </c>
      <c r="Y470" s="314" t="str">
        <f t="shared" ca="1" si="225"/>
        <v/>
      </c>
      <c r="Z470" s="315" t="str">
        <f t="shared" ca="1" si="226"/>
        <v/>
      </c>
      <c r="AA470" s="316" t="str">
        <f t="shared" ca="1" si="227"/>
        <v/>
      </c>
      <c r="AC470" s="310" t="e">
        <f t="shared" ca="1" si="228"/>
        <v>#N/A</v>
      </c>
      <c r="AD470" s="323" t="e">
        <f t="shared" ca="1" si="229"/>
        <v>#N/A</v>
      </c>
      <c r="AE470" s="324">
        <f t="shared" ca="1" si="208"/>
        <v>1156.8405124014125</v>
      </c>
      <c r="AG470" s="306">
        <f t="shared" ca="1" si="230"/>
        <v>-10.753434908407897</v>
      </c>
      <c r="AH470" s="304">
        <f t="shared" ca="1" si="231"/>
        <v>-1.9244186423415344</v>
      </c>
    </row>
    <row r="471" spans="1:34" x14ac:dyDescent="0.2">
      <c r="A471" s="347">
        <f t="shared" ca="1" si="209"/>
        <v>0.1</v>
      </c>
      <c r="B471" s="304">
        <f t="shared" ca="1" si="210"/>
        <v>10.699999999999935</v>
      </c>
      <c r="D471" s="306">
        <f t="shared" ca="1" si="211"/>
        <v>-0.82252132295876523</v>
      </c>
      <c r="E471" s="307">
        <f t="shared" ca="1" si="212"/>
        <v>-11.480606723638088</v>
      </c>
      <c r="F471" s="304">
        <f t="shared" ca="1" si="213"/>
        <v>11.510033539028717</v>
      </c>
      <c r="G471" s="306">
        <f t="shared" ca="1" si="214"/>
        <v>29.04354107529921</v>
      </c>
      <c r="H471" s="307">
        <f t="shared" ca="1" si="215"/>
        <v>58.008759468018425</v>
      </c>
      <c r="I471" s="304">
        <f t="shared" ca="1" si="216"/>
        <v>64.873287670743267</v>
      </c>
      <c r="J471" s="306">
        <f t="shared" ca="1" si="217"/>
        <v>331.10555674481537</v>
      </c>
      <c r="K471" s="307">
        <f t="shared" ca="1" si="218"/>
        <v>1162.6987913818325</v>
      </c>
      <c r="L471" s="304">
        <f t="shared" ca="1" si="203"/>
        <v>1208.9248815323756</v>
      </c>
      <c r="M471" s="306">
        <f t="shared" ca="1" si="219"/>
        <v>1.1066087887810052</v>
      </c>
      <c r="N471" s="304">
        <f t="shared" ca="1" si="220"/>
        <v>63.404013169235562</v>
      </c>
      <c r="P471" s="310">
        <f t="shared" ca="1" si="221"/>
        <v>23</v>
      </c>
      <c r="Q471" s="304">
        <f t="shared" ca="1" si="222"/>
        <v>0</v>
      </c>
      <c r="R471" s="306">
        <f t="shared" ca="1" si="223"/>
        <v>0</v>
      </c>
      <c r="S471" s="307">
        <f t="shared" ca="1" si="224"/>
        <v>8.2209999999999983</v>
      </c>
      <c r="T471" s="304">
        <f t="shared" ca="1" si="204"/>
        <v>80.648009999999985</v>
      </c>
      <c r="U471" s="311">
        <f t="shared" ca="1" si="205"/>
        <v>0</v>
      </c>
      <c r="V471" s="306">
        <f t="shared" ca="1" si="206"/>
        <v>1.0903946707380467</v>
      </c>
      <c r="W471" s="304">
        <f t="shared" ca="1" si="207"/>
        <v>14.809273386965522</v>
      </c>
      <c r="Y471" s="314" t="str">
        <f t="shared" ca="1" si="225"/>
        <v/>
      </c>
      <c r="Z471" s="315" t="str">
        <f t="shared" ca="1" si="226"/>
        <v/>
      </c>
      <c r="AA471" s="316" t="str">
        <f t="shared" ca="1" si="227"/>
        <v/>
      </c>
      <c r="AC471" s="310" t="e">
        <f t="shared" ca="1" si="228"/>
        <v>#N/A</v>
      </c>
      <c r="AD471" s="323" t="e">
        <f t="shared" ca="1" si="229"/>
        <v>#N/A</v>
      </c>
      <c r="AE471" s="324">
        <f t="shared" ca="1" si="208"/>
        <v>1162.6987913818325</v>
      </c>
      <c r="AG471" s="306">
        <f t="shared" ca="1" si="230"/>
        <v>-10.6632146302357</v>
      </c>
      <c r="AH471" s="304">
        <f t="shared" ca="1" si="231"/>
        <v>-1.8621138933445036</v>
      </c>
    </row>
    <row r="472" spans="1:34" x14ac:dyDescent="0.2">
      <c r="A472" s="347">
        <f t="shared" ca="1" si="209"/>
        <v>0.1</v>
      </c>
      <c r="B472" s="304">
        <f t="shared" ca="1" si="210"/>
        <v>10.799999999999935</v>
      </c>
      <c r="D472" s="306">
        <f t="shared" ca="1" si="211"/>
        <v>-0.80647843731946889</v>
      </c>
      <c r="E472" s="307">
        <f t="shared" ca="1" si="212"/>
        <v>-11.420782017430927</v>
      </c>
      <c r="F472" s="304">
        <f t="shared" ca="1" si="213"/>
        <v>11.449221342935722</v>
      </c>
      <c r="G472" s="306">
        <f t="shared" ca="1" si="214"/>
        <v>28.962893231567264</v>
      </c>
      <c r="H472" s="307">
        <f t="shared" ca="1" si="215"/>
        <v>56.866681266275336</v>
      </c>
      <c r="I472" s="304">
        <f t="shared" ca="1" si="216"/>
        <v>63.817463304203145</v>
      </c>
      <c r="J472" s="306">
        <f t="shared" ca="1" si="217"/>
        <v>334.00587846015867</v>
      </c>
      <c r="K472" s="307">
        <f t="shared" ca="1" si="218"/>
        <v>1168.4425634185473</v>
      </c>
      <c r="L472" s="304">
        <f t="shared" ca="1" si="203"/>
        <v>1215.2439881990974</v>
      </c>
      <c r="M472" s="306">
        <f t="shared" ca="1" si="219"/>
        <v>1.0997267588645274</v>
      </c>
      <c r="N472" s="304">
        <f t="shared" ca="1" si="220"/>
        <v>63.009701900538616</v>
      </c>
      <c r="P472" s="310">
        <f t="shared" ca="1" si="221"/>
        <v>23</v>
      </c>
      <c r="Q472" s="304">
        <f t="shared" ca="1" si="222"/>
        <v>0</v>
      </c>
      <c r="R472" s="306">
        <f t="shared" ca="1" si="223"/>
        <v>0</v>
      </c>
      <c r="S472" s="307">
        <f t="shared" ca="1" si="224"/>
        <v>8.2209999999999983</v>
      </c>
      <c r="T472" s="304">
        <f t="shared" ca="1" si="204"/>
        <v>80.648009999999985</v>
      </c>
      <c r="U472" s="311">
        <f t="shared" ca="1" si="205"/>
        <v>0</v>
      </c>
      <c r="V472" s="306">
        <f t="shared" ca="1" si="206"/>
        <v>1.0897664195512202</v>
      </c>
      <c r="W472" s="304">
        <f t="shared" ca="1" si="207"/>
        <v>14.322891781276279</v>
      </c>
      <c r="Y472" s="314" t="str">
        <f t="shared" ca="1" si="225"/>
        <v/>
      </c>
      <c r="Z472" s="315" t="str">
        <f t="shared" ca="1" si="226"/>
        <v/>
      </c>
      <c r="AA472" s="316" t="str">
        <f t="shared" ca="1" si="227"/>
        <v/>
      </c>
      <c r="AC472" s="310" t="e">
        <f t="shared" ca="1" si="228"/>
        <v>#N/A</v>
      </c>
      <c r="AD472" s="323" t="e">
        <f t="shared" ca="1" si="229"/>
        <v>#N/A</v>
      </c>
      <c r="AE472" s="324">
        <f t="shared" ca="1" si="208"/>
        <v>1168.4425634185473</v>
      </c>
      <c r="AG472" s="306">
        <f t="shared" ca="1" si="230"/>
        <v>-10.573356326378907</v>
      </c>
      <c r="AH472" s="304">
        <f t="shared" ca="1" si="231"/>
        <v>-1.8013956193851752</v>
      </c>
    </row>
    <row r="473" spans="1:34" x14ac:dyDescent="0.2">
      <c r="A473" s="347">
        <f t="shared" ca="1" si="209"/>
        <v>0.1</v>
      </c>
      <c r="B473" s="304">
        <f t="shared" ca="1" si="210"/>
        <v>10.899999999999935</v>
      </c>
      <c r="D473" s="306">
        <f t="shared" ca="1" si="211"/>
        <v>-0.79069404561512124</v>
      </c>
      <c r="E473" s="307">
        <f t="shared" ca="1" si="212"/>
        <v>-11.362474261173933</v>
      </c>
      <c r="F473" s="304">
        <f t="shared" ca="1" si="213"/>
        <v>11.389952520077129</v>
      </c>
      <c r="G473" s="306">
        <f t="shared" ca="1" si="214"/>
        <v>28.883823827005752</v>
      </c>
      <c r="H473" s="307">
        <f t="shared" ca="1" si="215"/>
        <v>55.730433840157943</v>
      </c>
      <c r="I473" s="304">
        <f t="shared" ca="1" si="216"/>
        <v>62.770666197529934</v>
      </c>
      <c r="J473" s="306">
        <f t="shared" ca="1" si="217"/>
        <v>336.89821431308729</v>
      </c>
      <c r="K473" s="307">
        <f t="shared" ca="1" si="218"/>
        <v>1174.0724191738689</v>
      </c>
      <c r="L473" s="304">
        <f t="shared" ca="1" si="203"/>
        <v>1221.4525992735566</v>
      </c>
      <c r="M473" s="306">
        <f t="shared" ca="1" si="219"/>
        <v>1.0926339490184402</v>
      </c>
      <c r="N473" s="304">
        <f t="shared" ca="1" si="220"/>
        <v>62.603313831468981</v>
      </c>
      <c r="P473" s="310">
        <f t="shared" ca="1" si="221"/>
        <v>23</v>
      </c>
      <c r="Q473" s="304">
        <f t="shared" ca="1" si="222"/>
        <v>0</v>
      </c>
      <c r="R473" s="306">
        <f t="shared" ca="1" si="223"/>
        <v>0</v>
      </c>
      <c r="S473" s="307">
        <f t="shared" ca="1" si="224"/>
        <v>8.2209999999999983</v>
      </c>
      <c r="T473" s="304">
        <f t="shared" ca="1" si="204"/>
        <v>80.648009999999985</v>
      </c>
      <c r="U473" s="311">
        <f t="shared" ca="1" si="205"/>
        <v>0</v>
      </c>
      <c r="V473" s="306">
        <f t="shared" ca="1" si="206"/>
        <v>1.089150959247158</v>
      </c>
      <c r="W473" s="304">
        <f t="shared" ca="1" si="207"/>
        <v>13.849043162483923</v>
      </c>
      <c r="Y473" s="314" t="str">
        <f t="shared" ca="1" si="225"/>
        <v/>
      </c>
      <c r="Z473" s="315" t="str">
        <f t="shared" ca="1" si="226"/>
        <v/>
      </c>
      <c r="AA473" s="316" t="str">
        <f t="shared" ca="1" si="227"/>
        <v/>
      </c>
      <c r="AC473" s="310" t="e">
        <f t="shared" ca="1" si="228"/>
        <v>#N/A</v>
      </c>
      <c r="AD473" s="323" t="e">
        <f t="shared" ca="1" si="229"/>
        <v>#N/A</v>
      </c>
      <c r="AE473" s="324">
        <f t="shared" ca="1" si="208"/>
        <v>1174.0724191738689</v>
      </c>
      <c r="AG473" s="306">
        <f t="shared" ca="1" si="230"/>
        <v>-10.483760318695673</v>
      </c>
      <c r="AH473" s="304">
        <f t="shared" ca="1" si="231"/>
        <v>-1.7422323052276223</v>
      </c>
    </row>
    <row r="474" spans="1:34" x14ac:dyDescent="0.2">
      <c r="A474" s="347">
        <f t="shared" ca="1" si="209"/>
        <v>0.1</v>
      </c>
      <c r="B474" s="304">
        <f t="shared" ca="1" si="210"/>
        <v>10.999999999999934</v>
      </c>
      <c r="D474" s="306">
        <f t="shared" ca="1" si="211"/>
        <v>-0.77516306290953196</v>
      </c>
      <c r="E474" s="307">
        <f t="shared" ca="1" si="212"/>
        <v>-11.305652862707971</v>
      </c>
      <c r="F474" s="304">
        <f t="shared" ca="1" si="213"/>
        <v>11.332195922510175</v>
      </c>
      <c r="G474" s="306">
        <f t="shared" ca="1" si="214"/>
        <v>28.8063075207148</v>
      </c>
      <c r="H474" s="307">
        <f t="shared" ca="1" si="215"/>
        <v>54.599868553887148</v>
      </c>
      <c r="I474" s="304">
        <f t="shared" ca="1" si="216"/>
        <v>61.732884260171616</v>
      </c>
      <c r="J474" s="306">
        <f t="shared" ca="1" si="217"/>
        <v>339.78272088047333</v>
      </c>
      <c r="K474" s="307">
        <f t="shared" ca="1" si="218"/>
        <v>1179.5889342935711</v>
      </c>
      <c r="L474" s="304">
        <f t="shared" ca="1" si="203"/>
        <v>1227.5513640238362</v>
      </c>
      <c r="M474" s="306">
        <f t="shared" ca="1" si="219"/>
        <v>1.0853216446749256</v>
      </c>
      <c r="N474" s="304">
        <f t="shared" ca="1" si="220"/>
        <v>62.184349654070417</v>
      </c>
      <c r="P474" s="310">
        <f t="shared" ca="1" si="221"/>
        <v>23</v>
      </c>
      <c r="Q474" s="304">
        <f t="shared" ca="1" si="222"/>
        <v>0</v>
      </c>
      <c r="R474" s="306">
        <f t="shared" ca="1" si="223"/>
        <v>0</v>
      </c>
      <c r="S474" s="307">
        <f t="shared" ca="1" si="224"/>
        <v>8.2209999999999983</v>
      </c>
      <c r="T474" s="304">
        <f t="shared" ca="1" si="204"/>
        <v>80.648009999999985</v>
      </c>
      <c r="U474" s="311">
        <f t="shared" ca="1" si="205"/>
        <v>0</v>
      </c>
      <c r="V474" s="306">
        <f t="shared" ca="1" si="206"/>
        <v>1.0885482068143528</v>
      </c>
      <c r="W474" s="304">
        <f t="shared" ca="1" si="207"/>
        <v>13.387485643828796</v>
      </c>
      <c r="Y474" s="314" t="str">
        <f t="shared" ca="1" si="225"/>
        <v/>
      </c>
      <c r="Z474" s="315" t="str">
        <f t="shared" ca="1" si="226"/>
        <v/>
      </c>
      <c r="AA474" s="316" t="str">
        <f t="shared" ca="1" si="227"/>
        <v/>
      </c>
      <c r="AC474" s="310">
        <f t="shared" ca="1" si="228"/>
        <v>10.999999999999934</v>
      </c>
      <c r="AD474" s="323">
        <f t="shared" ca="1" si="229"/>
        <v>339.78272088047333</v>
      </c>
      <c r="AE474" s="324">
        <f t="shared" ca="1" si="208"/>
        <v>1179.5889342935711</v>
      </c>
      <c r="AG474" s="306">
        <f t="shared" ca="1" si="230"/>
        <v>-10.394323523316288</v>
      </c>
      <c r="AH474" s="304">
        <f t="shared" ca="1" si="231"/>
        <v>-1.6845934998764052</v>
      </c>
    </row>
    <row r="475" spans="1:34" x14ac:dyDescent="0.2">
      <c r="A475" s="347">
        <f t="shared" ca="1" si="209"/>
        <v>0.1</v>
      </c>
      <c r="B475" s="304">
        <f t="shared" ca="1" si="210"/>
        <v>11.099999999999934</v>
      </c>
      <c r="D475" s="306">
        <f t="shared" ca="1" si="211"/>
        <v>-0.75988066515087083</v>
      </c>
      <c r="E475" s="307">
        <f t="shared" ca="1" si="212"/>
        <v>-11.250288187024408</v>
      </c>
      <c r="F475" s="304">
        <f t="shared" ca="1" si="213"/>
        <v>11.275921377713267</v>
      </c>
      <c r="G475" s="306">
        <f t="shared" ca="1" si="214"/>
        <v>28.730319454199712</v>
      </c>
      <c r="H475" s="307">
        <f t="shared" ca="1" si="215"/>
        <v>53.474839735184709</v>
      </c>
      <c r="I475" s="304">
        <f t="shared" ca="1" si="216"/>
        <v>60.704116340196038</v>
      </c>
      <c r="J475" s="306">
        <f t="shared" ca="1" si="217"/>
        <v>342.65955222921906</v>
      </c>
      <c r="K475" s="307">
        <f t="shared" ca="1" si="218"/>
        <v>1184.9926697080248</v>
      </c>
      <c r="L475" s="304">
        <f t="shared" ca="1" si="203"/>
        <v>1233.5409178441066</v>
      </c>
      <c r="M475" s="306">
        <f t="shared" ca="1" si="219"/>
        <v>1.0777806956298024</v>
      </c>
      <c r="N475" s="304">
        <f t="shared" ca="1" si="220"/>
        <v>61.752285100261645</v>
      </c>
      <c r="P475" s="310">
        <f t="shared" ca="1" si="221"/>
        <v>23</v>
      </c>
      <c r="Q475" s="304">
        <f t="shared" ca="1" si="222"/>
        <v>0</v>
      </c>
      <c r="R475" s="306">
        <f t="shared" ca="1" si="223"/>
        <v>0</v>
      </c>
      <c r="S475" s="307">
        <f t="shared" ca="1" si="224"/>
        <v>8.2209999999999983</v>
      </c>
      <c r="T475" s="304">
        <f t="shared" ca="1" si="204"/>
        <v>80.648009999999985</v>
      </c>
      <c r="U475" s="311">
        <f t="shared" ca="1" si="205"/>
        <v>0</v>
      </c>
      <c r="V475" s="306">
        <f t="shared" ca="1" si="206"/>
        <v>1.0879580814093963</v>
      </c>
      <c r="W475" s="304">
        <f t="shared" ca="1" si="207"/>
        <v>12.937985504048729</v>
      </c>
      <c r="Y475" s="314" t="str">
        <f t="shared" ca="1" si="225"/>
        <v/>
      </c>
      <c r="Z475" s="315" t="str">
        <f t="shared" ca="1" si="226"/>
        <v/>
      </c>
      <c r="AA475" s="316" t="str">
        <f t="shared" ca="1" si="227"/>
        <v/>
      </c>
      <c r="AC475" s="310" t="e">
        <f t="shared" ca="1" si="228"/>
        <v>#N/A</v>
      </c>
      <c r="AD475" s="323" t="e">
        <f t="shared" ca="1" si="229"/>
        <v>#N/A</v>
      </c>
      <c r="AE475" s="324">
        <f t="shared" ca="1" si="208"/>
        <v>1184.9926697080248</v>
      </c>
      <c r="AG475" s="306">
        <f t="shared" ca="1" si="230"/>
        <v>-10.304939092805231</v>
      </c>
      <c r="AH475" s="304">
        <f t="shared" ca="1" si="231"/>
        <v>-1.6284497802978712</v>
      </c>
    </row>
    <row r="476" spans="1:34" x14ac:dyDescent="0.2">
      <c r="A476" s="347">
        <f t="shared" ca="1" si="209"/>
        <v>0.1</v>
      </c>
      <c r="B476" s="304">
        <f t="shared" ca="1" si="210"/>
        <v>11.199999999999934</v>
      </c>
      <c r="D476" s="306">
        <f t="shared" ca="1" si="211"/>
        <v>-0.7448422878920623</v>
      </c>
      <c r="E476" s="307">
        <f t="shared" ca="1" si="212"/>
        <v>-11.19635151748005</v>
      </c>
      <c r="F476" s="304">
        <f t="shared" ca="1" si="213"/>
        <v>11.221099649179223</v>
      </c>
      <c r="G476" s="306">
        <f t="shared" ca="1" si="214"/>
        <v>28.655835225410506</v>
      </c>
      <c r="H476" s="307">
        <f t="shared" ca="1" si="215"/>
        <v>52.355204583436702</v>
      </c>
      <c r="I476" s="304">
        <f t="shared" ca="1" si="216"/>
        <v>59.68437265683027</v>
      </c>
      <c r="J476" s="306">
        <f t="shared" ca="1" si="217"/>
        <v>345.52885996319958</v>
      </c>
      <c r="K476" s="307">
        <f t="shared" ca="1" si="218"/>
        <v>1190.2841719239559</v>
      </c>
      <c r="L476" s="304">
        <f t="shared" ca="1" si="203"/>
        <v>1239.4218825727444</v>
      </c>
      <c r="M476" s="306">
        <f t="shared" ca="1" si="219"/>
        <v>1.0700014932905797</v>
      </c>
      <c r="N476" s="304">
        <f t="shared" ca="1" si="220"/>
        <v>61.30656963824589</v>
      </c>
      <c r="P476" s="310">
        <f t="shared" ca="1" si="221"/>
        <v>23</v>
      </c>
      <c r="Q476" s="304">
        <f t="shared" ca="1" si="222"/>
        <v>0</v>
      </c>
      <c r="R476" s="306">
        <f t="shared" ca="1" si="223"/>
        <v>0</v>
      </c>
      <c r="S476" s="307">
        <f t="shared" ca="1" si="224"/>
        <v>8.2209999999999983</v>
      </c>
      <c r="T476" s="304">
        <f t="shared" ca="1" si="204"/>
        <v>80.648009999999985</v>
      </c>
      <c r="U476" s="311">
        <f t="shared" ca="1" si="205"/>
        <v>0</v>
      </c>
      <c r="V476" s="306">
        <f t="shared" ca="1" si="206"/>
        <v>1.0873805043125613</v>
      </c>
      <c r="W476" s="304">
        <f t="shared" ca="1" si="207"/>
        <v>12.500316914251389</v>
      </c>
      <c r="Y476" s="314" t="str">
        <f t="shared" ca="1" si="225"/>
        <v/>
      </c>
      <c r="Z476" s="315" t="str">
        <f t="shared" ca="1" si="226"/>
        <v/>
      </c>
      <c r="AA476" s="316" t="str">
        <f t="shared" ca="1" si="227"/>
        <v/>
      </c>
      <c r="AC476" s="310" t="e">
        <f t="shared" ca="1" si="228"/>
        <v>#N/A</v>
      </c>
      <c r="AD476" s="323" t="e">
        <f t="shared" ca="1" si="229"/>
        <v>#N/A</v>
      </c>
      <c r="AE476" s="324">
        <f t="shared" ca="1" si="208"/>
        <v>1190.2841719239559</v>
      </c>
      <c r="AG476" s="306">
        <f t="shared" ca="1" si="230"/>
        <v>-10.21549603679102</v>
      </c>
      <c r="AH476" s="304">
        <f t="shared" ca="1" si="231"/>
        <v>-1.573772716707059</v>
      </c>
    </row>
    <row r="477" spans="1:34" x14ac:dyDescent="0.2">
      <c r="A477" s="347">
        <f t="shared" ca="1" si="209"/>
        <v>0.1</v>
      </c>
      <c r="B477" s="304">
        <f t="shared" ca="1" si="210"/>
        <v>11.299999999999933</v>
      </c>
      <c r="D477" s="306">
        <f t="shared" ca="1" si="211"/>
        <v>-0.7300436256787316</v>
      </c>
      <c r="E477" s="307">
        <f t="shared" ca="1" si="212"/>
        <v>-11.143815018009001</v>
      </c>
      <c r="F477" s="304">
        <f t="shared" ca="1" si="213"/>
        <v>11.167702398031436</v>
      </c>
      <c r="G477" s="306">
        <f t="shared" ca="1" si="214"/>
        <v>28.582830862842634</v>
      </c>
      <c r="H477" s="307">
        <f t="shared" ca="1" si="215"/>
        <v>51.240823081635803</v>
      </c>
      <c r="I477" s="304">
        <f t="shared" ca="1" si="216"/>
        <v>58.673675274499125</v>
      </c>
      <c r="J477" s="306">
        <f t="shared" ca="1" si="217"/>
        <v>348.39079326761225</v>
      </c>
      <c r="K477" s="307">
        <f t="shared" ca="1" si="218"/>
        <v>1195.4639733072095</v>
      </c>
      <c r="L477" s="304">
        <f t="shared" ca="1" si="203"/>
        <v>1245.1948668016171</v>
      </c>
      <c r="M477" s="306">
        <f t="shared" ca="1" si="219"/>
        <v>1.0619739470332843</v>
      </c>
      <c r="N477" s="304">
        <f t="shared" ca="1" si="220"/>
        <v>60.846625117856824</v>
      </c>
      <c r="P477" s="310">
        <f t="shared" ca="1" si="221"/>
        <v>23</v>
      </c>
      <c r="Q477" s="304">
        <f t="shared" ca="1" si="222"/>
        <v>0</v>
      </c>
      <c r="R477" s="306">
        <f t="shared" ca="1" si="223"/>
        <v>0</v>
      </c>
      <c r="S477" s="307">
        <f t="shared" ca="1" si="224"/>
        <v>8.2209999999999983</v>
      </c>
      <c r="T477" s="304">
        <f t="shared" ca="1" si="204"/>
        <v>80.648009999999985</v>
      </c>
      <c r="U477" s="311">
        <f t="shared" ca="1" si="205"/>
        <v>0</v>
      </c>
      <c r="V477" s="306">
        <f t="shared" ca="1" si="206"/>
        <v>1.0868153988848182</v>
      </c>
      <c r="W477" s="304">
        <f t="shared" ca="1" si="207"/>
        <v>12.074261676445083</v>
      </c>
      <c r="Y477" s="314" t="str">
        <f t="shared" ca="1" si="225"/>
        <v/>
      </c>
      <c r="Z477" s="315" t="str">
        <f t="shared" ca="1" si="226"/>
        <v/>
      </c>
      <c r="AA477" s="316" t="str">
        <f t="shared" ca="1" si="227"/>
        <v/>
      </c>
      <c r="AC477" s="310" t="e">
        <f t="shared" ca="1" si="228"/>
        <v>#N/A</v>
      </c>
      <c r="AD477" s="323" t="e">
        <f t="shared" ca="1" si="229"/>
        <v>#N/A</v>
      </c>
      <c r="AE477" s="324">
        <f t="shared" ca="1" si="208"/>
        <v>1195.4639733072095</v>
      </c>
      <c r="AG477" s="306">
        <f t="shared" ca="1" si="230"/>
        <v>-10.1258788196961</v>
      </c>
      <c r="AH477" s="304">
        <f t="shared" ca="1" si="231"/>
        <v>-1.5205348393445313</v>
      </c>
    </row>
    <row r="478" spans="1:34" x14ac:dyDescent="0.2">
      <c r="A478" s="347">
        <f t="shared" ca="1" si="209"/>
        <v>0.1</v>
      </c>
      <c r="B478" s="304">
        <f t="shared" ca="1" si="210"/>
        <v>11.399999999999933</v>
      </c>
      <c r="D478" s="306">
        <f t="shared" ca="1" si="211"/>
        <v>-0.71548063211858182</v>
      </c>
      <c r="E478" s="307">
        <f t="shared" ca="1" si="212"/>
        <v>-11.092651696210581</v>
      </c>
      <c r="F478" s="304">
        <f t="shared" ca="1" si="213"/>
        <v>11.115702145540798</v>
      </c>
      <c r="G478" s="306">
        <f t="shared" ca="1" si="214"/>
        <v>28.511282799630777</v>
      </c>
      <c r="H478" s="307">
        <f t="shared" ca="1" si="215"/>
        <v>50.131557912014742</v>
      </c>
      <c r="I478" s="304">
        <f t="shared" ca="1" si="216"/>
        <v>57.672058620845242</v>
      </c>
      <c r="J478" s="306">
        <f t="shared" ca="1" si="217"/>
        <v>351.24549895073591</v>
      </c>
      <c r="K478" s="307">
        <f t="shared" ca="1" si="218"/>
        <v>1200.5325923568921</v>
      </c>
      <c r="L478" s="304">
        <f t="shared" ca="1" si="203"/>
        <v>1250.8604661769077</v>
      </c>
      <c r="M478" s="306">
        <f t="shared" ca="1" si="219"/>
        <v>1.05368745971404</v>
      </c>
      <c r="N478" s="304">
        <f t="shared" ca="1" si="220"/>
        <v>60.371844367475447</v>
      </c>
      <c r="P478" s="310">
        <f t="shared" ca="1" si="221"/>
        <v>23</v>
      </c>
      <c r="Q478" s="304">
        <f t="shared" ca="1" si="222"/>
        <v>0</v>
      </c>
      <c r="R478" s="306">
        <f t="shared" ca="1" si="223"/>
        <v>0</v>
      </c>
      <c r="S478" s="307">
        <f t="shared" ca="1" si="224"/>
        <v>8.2209999999999983</v>
      </c>
      <c r="T478" s="304">
        <f t="shared" ca="1" si="204"/>
        <v>80.648009999999985</v>
      </c>
      <c r="U478" s="311">
        <f t="shared" ca="1" si="205"/>
        <v>0</v>
      </c>
      <c r="V478" s="306">
        <f t="shared" ca="1" si="206"/>
        <v>1.0862626905262385</v>
      </c>
      <c r="W478" s="304">
        <f t="shared" ca="1" si="207"/>
        <v>11.659608973167916</v>
      </c>
      <c r="Y478" s="314" t="str">
        <f t="shared" ca="1" si="225"/>
        <v/>
      </c>
      <c r="Z478" s="315" t="str">
        <f t="shared" ca="1" si="226"/>
        <v/>
      </c>
      <c r="AA478" s="316" t="str">
        <f t="shared" ca="1" si="227"/>
        <v/>
      </c>
      <c r="AC478" s="310" t="e">
        <f t="shared" ca="1" si="228"/>
        <v>#N/A</v>
      </c>
      <c r="AD478" s="323" t="e">
        <f t="shared" ca="1" si="229"/>
        <v>#N/A</v>
      </c>
      <c r="AE478" s="324">
        <f t="shared" ca="1" si="208"/>
        <v>1200.5325923568921</v>
      </c>
      <c r="AG478" s="306">
        <f t="shared" ca="1" si="230"/>
        <v>-10.035966934240179</v>
      </c>
      <c r="AH478" s="304">
        <f t="shared" ca="1" si="231"/>
        <v>-1.4687096066713399</v>
      </c>
    </row>
    <row r="479" spans="1:34" x14ac:dyDescent="0.2">
      <c r="A479" s="347">
        <f t="shared" ca="1" si="209"/>
        <v>0.1</v>
      </c>
      <c r="B479" s="304">
        <f t="shared" ca="1" si="210"/>
        <v>11.499999999999932</v>
      </c>
      <c r="D479" s="306">
        <f t="shared" ca="1" si="211"/>
        <v>-0.70114952064808622</v>
      </c>
      <c r="E479" s="307">
        <f t="shared" ca="1" si="212"/>
        <v>-11.042835367190357</v>
      </c>
      <c r="F479" s="304">
        <f t="shared" ca="1" si="213"/>
        <v>11.06507223641921</v>
      </c>
      <c r="G479" s="306">
        <f t="shared" ca="1" si="214"/>
        <v>28.441167847565968</v>
      </c>
      <c r="H479" s="307">
        <f t="shared" ca="1" si="215"/>
        <v>49.027274375295704</v>
      </c>
      <c r="I479" s="304">
        <f t="shared" ca="1" si="216"/>
        <v>56.679570051332838</v>
      </c>
      <c r="J479" s="306">
        <f t="shared" ca="1" si="217"/>
        <v>354.09312148309573</v>
      </c>
      <c r="K479" s="307">
        <f t="shared" ca="1" si="218"/>
        <v>1205.4905339712577</v>
      </c>
      <c r="L479" s="304">
        <f t="shared" ca="1" si="203"/>
        <v>1256.4192636918419</v>
      </c>
      <c r="M479" s="306">
        <f t="shared" ca="1" si="219"/>
        <v>1.0451309024037798</v>
      </c>
      <c r="N479" s="304">
        <f t="shared" ca="1" si="220"/>
        <v>59.881589746435729</v>
      </c>
      <c r="P479" s="310">
        <f t="shared" ca="1" si="221"/>
        <v>23</v>
      </c>
      <c r="Q479" s="304">
        <f t="shared" ca="1" si="222"/>
        <v>0</v>
      </c>
      <c r="R479" s="306">
        <f t="shared" ca="1" si="223"/>
        <v>0</v>
      </c>
      <c r="S479" s="307">
        <f t="shared" ca="1" si="224"/>
        <v>8.2209999999999983</v>
      </c>
      <c r="T479" s="304">
        <f t="shared" ca="1" si="204"/>
        <v>80.648009999999985</v>
      </c>
      <c r="U479" s="311">
        <f t="shared" ca="1" si="205"/>
        <v>0</v>
      </c>
      <c r="V479" s="306">
        <f t="shared" ca="1" si="206"/>
        <v>1.0857223066357207</v>
      </c>
      <c r="W479" s="304">
        <f t="shared" ca="1" si="207"/>
        <v>11.256155127682881</v>
      </c>
      <c r="Y479" s="314" t="str">
        <f t="shared" ca="1" si="225"/>
        <v/>
      </c>
      <c r="Z479" s="315" t="str">
        <f t="shared" ca="1" si="226"/>
        <v/>
      </c>
      <c r="AA479" s="316" t="str">
        <f t="shared" ca="1" si="227"/>
        <v/>
      </c>
      <c r="AC479" s="310" t="e">
        <f t="shared" ca="1" si="228"/>
        <v>#N/A</v>
      </c>
      <c r="AD479" s="323" t="e">
        <f t="shared" ca="1" si="229"/>
        <v>#N/A</v>
      </c>
      <c r="AE479" s="324">
        <f t="shared" ca="1" si="208"/>
        <v>1205.4905339712577</v>
      </c>
      <c r="AG479" s="306">
        <f t="shared" ca="1" si="230"/>
        <v>-9.9456344494672138</v>
      </c>
      <c r="AH479" s="304">
        <f t="shared" ca="1" si="231"/>
        <v>-1.4182713749139908</v>
      </c>
    </row>
    <row r="480" spans="1:34" x14ac:dyDescent="0.2">
      <c r="A480" s="347">
        <f t="shared" ca="1" si="209"/>
        <v>0.1</v>
      </c>
      <c r="B480" s="304">
        <f t="shared" ca="1" si="210"/>
        <v>11.599999999999932</v>
      </c>
      <c r="D480" s="306">
        <f t="shared" ca="1" si="211"/>
        <v>-0.68704676601418413</v>
      </c>
      <c r="E480" s="307">
        <f t="shared" ca="1" si="212"/>
        <v>-10.994340618028444</v>
      </c>
      <c r="F480" s="304">
        <f t="shared" ca="1" si="213"/>
        <v>11.015786802762689</v>
      </c>
      <c r="G480" s="306">
        <f t="shared" ca="1" si="214"/>
        <v>28.372463170964551</v>
      </c>
      <c r="H480" s="307">
        <f t="shared" ca="1" si="215"/>
        <v>47.927840313492858</v>
      </c>
      <c r="I480" s="304">
        <f t="shared" ca="1" si="216"/>
        <v>55.696270463141524</v>
      </c>
      <c r="J480" s="306">
        <f t="shared" ca="1" si="217"/>
        <v>356.93380303402228</v>
      </c>
      <c r="K480" s="307">
        <f t="shared" ca="1" si="218"/>
        <v>1210.3382897056972</v>
      </c>
      <c r="L480" s="304">
        <f t="shared" ca="1" si="203"/>
        <v>1261.8718299716666</v>
      </c>
      <c r="M480" s="306">
        <f t="shared" ca="1" si="219"/>
        <v>1.0362925884417582</v>
      </c>
      <c r="N480" s="304">
        <f t="shared" ca="1" si="220"/>
        <v>59.37519165840034</v>
      </c>
      <c r="P480" s="310">
        <f t="shared" ca="1" si="221"/>
        <v>23</v>
      </c>
      <c r="Q480" s="304">
        <f t="shared" ca="1" si="222"/>
        <v>0</v>
      </c>
      <c r="R480" s="306">
        <f t="shared" ca="1" si="223"/>
        <v>0</v>
      </c>
      <c r="S480" s="307">
        <f t="shared" ca="1" si="224"/>
        <v>8.2209999999999983</v>
      </c>
      <c r="T480" s="304">
        <f t="shared" ca="1" si="204"/>
        <v>80.648009999999985</v>
      </c>
      <c r="U480" s="311">
        <f t="shared" ca="1" si="205"/>
        <v>0</v>
      </c>
      <c r="V480" s="306">
        <f t="shared" ca="1" si="206"/>
        <v>1.0851941765719899</v>
      </c>
      <c r="W480" s="304">
        <f t="shared" ca="1" si="207"/>
        <v>10.863703374232585</v>
      </c>
      <c r="Y480" s="314" t="str">
        <f t="shared" ca="1" si="225"/>
        <v/>
      </c>
      <c r="Z480" s="315" t="str">
        <f t="shared" ca="1" si="226"/>
        <v/>
      </c>
      <c r="AA480" s="316" t="str">
        <f t="shared" ca="1" si="227"/>
        <v/>
      </c>
      <c r="AC480" s="310" t="e">
        <f t="shared" ca="1" si="228"/>
        <v>#N/A</v>
      </c>
      <c r="AD480" s="323" t="e">
        <f t="shared" ca="1" si="229"/>
        <v>#N/A</v>
      </c>
      <c r="AE480" s="324">
        <f t="shared" ca="1" si="208"/>
        <v>1210.3382897056972</v>
      </c>
      <c r="AG480" s="306">
        <f t="shared" ca="1" si="230"/>
        <v>-9.8547495321683485</v>
      </c>
      <c r="AH480" s="304">
        <f t="shared" ca="1" si="231"/>
        <v>-1.3691953688946459</v>
      </c>
    </row>
    <row r="481" spans="1:34" x14ac:dyDescent="0.2">
      <c r="A481" s="347">
        <f t="shared" ca="1" si="209"/>
        <v>0.1</v>
      </c>
      <c r="B481" s="304">
        <f t="shared" ca="1" si="210"/>
        <v>11.699999999999932</v>
      </c>
      <c r="D481" s="306">
        <f t="shared" ca="1" si="211"/>
        <v>-0.67316910649030237</v>
      </c>
      <c r="E481" s="307">
        <f t="shared" ca="1" si="212"/>
        <v>-10.947142772745277</v>
      </c>
      <c r="F481" s="304">
        <f t="shared" ca="1" si="213"/>
        <v>10.967820728513122</v>
      </c>
      <c r="G481" s="306">
        <f t="shared" ca="1" si="214"/>
        <v>28.305146260315521</v>
      </c>
      <c r="H481" s="307">
        <f t="shared" ca="1" si="215"/>
        <v>46.833126036218331</v>
      </c>
      <c r="I481" s="304">
        <f t="shared" ca="1" si="216"/>
        <v>54.722234961139563</v>
      </c>
      <c r="J481" s="306">
        <f t="shared" ca="1" si="217"/>
        <v>359.76768350558626</v>
      </c>
      <c r="K481" s="307">
        <f t="shared" ca="1" si="218"/>
        <v>1215.0763380231829</v>
      </c>
      <c r="L481" s="304">
        <f t="shared" ca="1" si="203"/>
        <v>1267.2187235512281</v>
      </c>
      <c r="M481" s="306">
        <f t="shared" ca="1" si="219"/>
        <v>1.0271602469366317</v>
      </c>
      <c r="N481" s="304">
        <f t="shared" ca="1" si="220"/>
        <v>58.851947033084443</v>
      </c>
      <c r="P481" s="310">
        <f t="shared" ca="1" si="221"/>
        <v>23</v>
      </c>
      <c r="Q481" s="304">
        <f t="shared" ca="1" si="222"/>
        <v>0</v>
      </c>
      <c r="R481" s="306">
        <f t="shared" ca="1" si="223"/>
        <v>0</v>
      </c>
      <c r="S481" s="307">
        <f t="shared" ca="1" si="224"/>
        <v>8.2209999999999983</v>
      </c>
      <c r="T481" s="304">
        <f t="shared" ca="1" si="204"/>
        <v>80.648009999999985</v>
      </c>
      <c r="U481" s="311">
        <f t="shared" ca="1" si="205"/>
        <v>0</v>
      </c>
      <c r="V481" s="306">
        <f t="shared" ca="1" si="206"/>
        <v>1.0846782316158194</v>
      </c>
      <c r="W481" s="304">
        <f t="shared" ca="1" si="207"/>
        <v>10.482063637871615</v>
      </c>
      <c r="Y481" s="314" t="str">
        <f t="shared" ca="1" si="225"/>
        <v/>
      </c>
      <c r="Z481" s="315" t="str">
        <f t="shared" ca="1" si="226"/>
        <v/>
      </c>
      <c r="AA481" s="316" t="str">
        <f t="shared" ca="1" si="227"/>
        <v/>
      </c>
      <c r="AC481" s="310" t="e">
        <f t="shared" ca="1" si="228"/>
        <v>#N/A</v>
      </c>
      <c r="AD481" s="323" t="e">
        <f t="shared" ca="1" si="229"/>
        <v>#N/A</v>
      </c>
      <c r="AE481" s="324">
        <f t="shared" ca="1" si="208"/>
        <v>1215.0763380231829</v>
      </c>
      <c r="AG481" s="306">
        <f t="shared" ca="1" si="230"/>
        <v>-9.7631739407529281</v>
      </c>
      <c r="AH481" s="304">
        <f t="shared" ca="1" si="231"/>
        <v>-1.3214576540849761</v>
      </c>
    </row>
    <row r="482" spans="1:34" x14ac:dyDescent="0.2">
      <c r="A482" s="347">
        <f t="shared" ca="1" si="209"/>
        <v>0.1</v>
      </c>
      <c r="B482" s="304">
        <f t="shared" ca="1" si="210"/>
        <v>11.799999999999931</v>
      </c>
      <c r="D482" s="306">
        <f t="shared" ca="1" si="211"/>
        <v>-0.65951354684734786</v>
      </c>
      <c r="E482" s="307">
        <f t="shared" ca="1" si="212"/>
        <v>-10.901217857630352</v>
      </c>
      <c r="F482" s="304">
        <f t="shared" ca="1" si="213"/>
        <v>10.921149614303159</v>
      </c>
      <c r="G482" s="306">
        <f t="shared" ca="1" si="214"/>
        <v>28.239194905630786</v>
      </c>
      <c r="H482" s="307">
        <f t="shared" ca="1" si="215"/>
        <v>45.743004250455293</v>
      </c>
      <c r="I482" s="304">
        <f t="shared" ca="1" si="216"/>
        <v>53.757553578779742</v>
      </c>
      <c r="J482" s="306">
        <f t="shared" ca="1" si="217"/>
        <v>362.59490056388358</v>
      </c>
      <c r="K482" s="307">
        <f t="shared" ca="1" si="218"/>
        <v>1219.7051445375166</v>
      </c>
      <c r="L482" s="304">
        <f t="shared" ca="1" si="203"/>
        <v>1272.460491145488</v>
      </c>
      <c r="M482" s="306">
        <f t="shared" ca="1" si="219"/>
        <v>1.0177209958837623</v>
      </c>
      <c r="N482" s="304">
        <f t="shared" ca="1" si="220"/>
        <v>58.311117785990611</v>
      </c>
      <c r="P482" s="310">
        <f t="shared" ca="1" si="221"/>
        <v>23</v>
      </c>
      <c r="Q482" s="304">
        <f t="shared" ca="1" si="222"/>
        <v>0</v>
      </c>
      <c r="R482" s="306">
        <f t="shared" ca="1" si="223"/>
        <v>0</v>
      </c>
      <c r="S482" s="307">
        <f t="shared" ca="1" si="224"/>
        <v>8.2209999999999983</v>
      </c>
      <c r="T482" s="304">
        <f t="shared" ca="1" si="204"/>
        <v>80.648009999999985</v>
      </c>
      <c r="U482" s="311">
        <f t="shared" ca="1" si="205"/>
        <v>0</v>
      </c>
      <c r="V482" s="306">
        <f t="shared" ca="1" si="206"/>
        <v>1.0841744049334177</v>
      </c>
      <c r="W482" s="304">
        <f t="shared" ca="1" si="207"/>
        <v>10.111052323416949</v>
      </c>
      <c r="Y482" s="314" t="str">
        <f t="shared" ca="1" si="225"/>
        <v/>
      </c>
      <c r="Z482" s="315" t="str">
        <f t="shared" ca="1" si="226"/>
        <v/>
      </c>
      <c r="AA482" s="316" t="str">
        <f t="shared" ca="1" si="227"/>
        <v/>
      </c>
      <c r="AC482" s="310" t="e">
        <f t="shared" ca="1" si="228"/>
        <v>#N/A</v>
      </c>
      <c r="AD482" s="323" t="e">
        <f t="shared" ca="1" si="229"/>
        <v>#N/A</v>
      </c>
      <c r="AE482" s="324">
        <f t="shared" ca="1" si="208"/>
        <v>1219.7051445375166</v>
      </c>
      <c r="AG482" s="306">
        <f t="shared" ca="1" si="230"/>
        <v>-9.6707624908715797</v>
      </c>
      <c r="AH482" s="304">
        <f t="shared" ca="1" si="231"/>
        <v>-1.2750351098250357</v>
      </c>
    </row>
    <row r="483" spans="1:34" x14ac:dyDescent="0.2">
      <c r="A483" s="347">
        <f t="shared" ca="1" si="209"/>
        <v>0.1</v>
      </c>
      <c r="B483" s="304">
        <f t="shared" ca="1" si="210"/>
        <v>11.899999999999931</v>
      </c>
      <c r="D483" s="306">
        <f t="shared" ca="1" si="211"/>
        <v>-0.64607736210127997</v>
      </c>
      <c r="E483" s="307">
        <f t="shared" ca="1" si="212"/>
        <v>-10.856542566793538</v>
      </c>
      <c r="F483" s="304">
        <f t="shared" ca="1" si="213"/>
        <v>10.8757497425428</v>
      </c>
      <c r="G483" s="306">
        <f t="shared" ca="1" si="214"/>
        <v>28.174587169420658</v>
      </c>
      <c r="H483" s="307">
        <f t="shared" ca="1" si="215"/>
        <v>44.657349993775938</v>
      </c>
      <c r="I483" s="304">
        <f t="shared" ca="1" si="216"/>
        <v>52.802332056774567</v>
      </c>
      <c r="J483" s="306">
        <f t="shared" ca="1" si="217"/>
        <v>365.41558966763614</v>
      </c>
      <c r="K483" s="307">
        <f t="shared" ca="1" si="218"/>
        <v>1224.2251622497281</v>
      </c>
      <c r="L483" s="304">
        <f t="shared" ca="1" si="203"/>
        <v>1277.5976679133064</v>
      </c>
      <c r="M483" s="306">
        <f t="shared" ca="1" si="219"/>
        <v>1.007961315115268</v>
      </c>
      <c r="N483" s="304">
        <f t="shared" ca="1" si="220"/>
        <v>57.751929268560886</v>
      </c>
      <c r="P483" s="310">
        <f t="shared" ca="1" si="221"/>
        <v>23</v>
      </c>
      <c r="Q483" s="304">
        <f t="shared" ca="1" si="222"/>
        <v>0</v>
      </c>
      <c r="R483" s="306">
        <f t="shared" ca="1" si="223"/>
        <v>0</v>
      </c>
      <c r="S483" s="307">
        <f t="shared" ca="1" si="224"/>
        <v>8.2209999999999983</v>
      </c>
      <c r="T483" s="304">
        <f t="shared" ca="1" si="204"/>
        <v>80.648009999999985</v>
      </c>
      <c r="U483" s="311">
        <f t="shared" ca="1" si="205"/>
        <v>0</v>
      </c>
      <c r="V483" s="306">
        <f t="shared" ca="1" si="206"/>
        <v>1.0836826315409336</v>
      </c>
      <c r="W483" s="304">
        <f t="shared" ca="1" si="207"/>
        <v>9.7504921130778008</v>
      </c>
      <c r="Y483" s="314" t="str">
        <f t="shared" ca="1" si="225"/>
        <v/>
      </c>
      <c r="Z483" s="315" t="str">
        <f t="shared" ca="1" si="226"/>
        <v/>
      </c>
      <c r="AA483" s="316" t="str">
        <f t="shared" ca="1" si="227"/>
        <v/>
      </c>
      <c r="AC483" s="310" t="e">
        <f t="shared" ca="1" si="228"/>
        <v>#N/A</v>
      </c>
      <c r="AD483" s="323" t="e">
        <f t="shared" ca="1" si="229"/>
        <v>#N/A</v>
      </c>
      <c r="AE483" s="324">
        <f t="shared" ca="1" si="208"/>
        <v>1224.2251622497281</v>
      </c>
      <c r="AG483" s="306">
        <f t="shared" ca="1" si="230"/>
        <v>-9.577362492437036</v>
      </c>
      <c r="AH483" s="304">
        <f t="shared" ca="1" si="231"/>
        <v>-1.2299054036512531</v>
      </c>
    </row>
    <row r="484" spans="1:34" x14ac:dyDescent="0.2">
      <c r="A484" s="347">
        <f t="shared" ca="1" si="209"/>
        <v>0.1</v>
      </c>
      <c r="B484" s="304">
        <f t="shared" ca="1" si="210"/>
        <v>11.999999999999931</v>
      </c>
      <c r="D484" s="306">
        <f t="shared" ca="1" si="211"/>
        <v>-0.63285810205934834</v>
      </c>
      <c r="E484" s="307">
        <f t="shared" ca="1" si="212"/>
        <v>-10.813094227791741</v>
      </c>
      <c r="F484" s="304">
        <f t="shared" ca="1" si="213"/>
        <v>10.831598042599495</v>
      </c>
      <c r="G484" s="306">
        <f t="shared" ca="1" si="214"/>
        <v>28.111301359214721</v>
      </c>
      <c r="H484" s="307">
        <f t="shared" ca="1" si="215"/>
        <v>43.576040570996767</v>
      </c>
      <c r="I484" s="304">
        <f t="shared" ca="1" si="216"/>
        <v>51.856692682369783</v>
      </c>
      <c r="J484" s="306">
        <f t="shared" ca="1" si="217"/>
        <v>368.22988409406793</v>
      </c>
      <c r="K484" s="307">
        <f t="shared" ca="1" si="218"/>
        <v>1228.6368317779668</v>
      </c>
      <c r="L484" s="304">
        <f t="shared" ca="1" si="203"/>
        <v>1282.6307777148227</v>
      </c>
      <c r="M484" s="306">
        <f t="shared" ca="1" si="219"/>
        <v>0.99786701935648359</v>
      </c>
      <c r="N484" s="304">
        <f t="shared" ca="1" si="220"/>
        <v>57.173568724425735</v>
      </c>
      <c r="P484" s="310">
        <f t="shared" ca="1" si="221"/>
        <v>23</v>
      </c>
      <c r="Q484" s="304">
        <f t="shared" ca="1" si="222"/>
        <v>0</v>
      </c>
      <c r="R484" s="306">
        <f t="shared" ca="1" si="223"/>
        <v>0</v>
      </c>
      <c r="S484" s="307">
        <f t="shared" ca="1" si="224"/>
        <v>8.2209999999999983</v>
      </c>
      <c r="T484" s="304">
        <f t="shared" ca="1" si="204"/>
        <v>80.648009999999985</v>
      </c>
      <c r="U484" s="311">
        <f t="shared" ca="1" si="205"/>
        <v>0</v>
      </c>
      <c r="V484" s="306">
        <f t="shared" ca="1" si="206"/>
        <v>1.0832028482700315</v>
      </c>
      <c r="W484" s="304">
        <f t="shared" ca="1" si="207"/>
        <v>9.4002117723455818</v>
      </c>
      <c r="Y484" s="314" t="str">
        <f t="shared" ca="1" si="225"/>
        <v/>
      </c>
      <c r="Z484" s="315" t="str">
        <f t="shared" ca="1" si="226"/>
        <v/>
      </c>
      <c r="AA484" s="316" t="str">
        <f t="shared" ca="1" si="227"/>
        <v/>
      </c>
      <c r="AC484" s="310">
        <f t="shared" ca="1" si="228"/>
        <v>11.999999999999931</v>
      </c>
      <c r="AD484" s="323">
        <f t="shared" ca="1" si="229"/>
        <v>368.22988409406793</v>
      </c>
      <c r="AE484" s="324">
        <f t="shared" ca="1" si="208"/>
        <v>1228.6368317779668</v>
      </c>
      <c r="AG484" s="306">
        <f t="shared" ca="1" si="230"/>
        <v>-9.4828131581411377</v>
      </c>
      <c r="AH484" s="304">
        <f t="shared" ca="1" si="231"/>
        <v>-1.1860469666801852</v>
      </c>
    </row>
    <row r="485" spans="1:34" x14ac:dyDescent="0.2">
      <c r="A485" s="347">
        <f t="shared" ca="1" si="209"/>
        <v>0.1</v>
      </c>
      <c r="B485" s="304">
        <f t="shared" ca="1" si="210"/>
        <v>12.09999999999993</v>
      </c>
      <c r="D485" s="306">
        <f t="shared" ca="1" si="211"/>
        <v>-0.61985359668694695</v>
      </c>
      <c r="E485" s="307">
        <f t="shared" ca="1" si="212"/>
        <v>-10.770850767175697</v>
      </c>
      <c r="F485" s="304">
        <f t="shared" ca="1" si="213"/>
        <v>10.788672055915642</v>
      </c>
      <c r="G485" s="306">
        <f t="shared" ca="1" si="214"/>
        <v>28.049315999546028</v>
      </c>
      <c r="H485" s="307">
        <f t="shared" ca="1" si="215"/>
        <v>42.498955494279194</v>
      </c>
      <c r="I485" s="304">
        <f t="shared" ca="1" si="216"/>
        <v>50.920775191930382</v>
      </c>
      <c r="J485" s="306">
        <f t="shared" ca="1" si="217"/>
        <v>371.03791496200597</v>
      </c>
      <c r="K485" s="307">
        <f t="shared" ca="1" si="218"/>
        <v>1232.9405815812306</v>
      </c>
      <c r="L485" s="304">
        <f t="shared" ca="1" si="203"/>
        <v>1287.5603333627578</v>
      </c>
      <c r="M485" s="306">
        <f t="shared" ca="1" si="219"/>
        <v>0.98742323173040802</v>
      </c>
      <c r="N485" s="304">
        <f t="shared" ca="1" si="220"/>
        <v>56.575183771320653</v>
      </c>
      <c r="P485" s="310">
        <f t="shared" ca="1" si="221"/>
        <v>23</v>
      </c>
      <c r="Q485" s="304">
        <f t="shared" ca="1" si="222"/>
        <v>0</v>
      </c>
      <c r="R485" s="306">
        <f t="shared" ca="1" si="223"/>
        <v>0</v>
      </c>
      <c r="S485" s="307">
        <f t="shared" ca="1" si="224"/>
        <v>8.2209999999999983</v>
      </c>
      <c r="T485" s="304">
        <f t="shared" ca="1" si="204"/>
        <v>80.648009999999985</v>
      </c>
      <c r="U485" s="311">
        <f t="shared" ca="1" si="205"/>
        <v>0</v>
      </c>
      <c r="V485" s="306">
        <f t="shared" ca="1" si="206"/>
        <v>1.0827349937344826</v>
      </c>
      <c r="W485" s="304">
        <f t="shared" ca="1" si="207"/>
        <v>9.0600459637424695</v>
      </c>
      <c r="Y485" s="314" t="str">
        <f t="shared" ca="1" si="225"/>
        <v/>
      </c>
      <c r="Z485" s="315" t="str">
        <f t="shared" ca="1" si="226"/>
        <v/>
      </c>
      <c r="AA485" s="316" t="str">
        <f t="shared" ca="1" si="227"/>
        <v/>
      </c>
      <c r="AC485" s="310" t="e">
        <f t="shared" ca="1" si="228"/>
        <v>#N/A</v>
      </c>
      <c r="AD485" s="323" t="e">
        <f t="shared" ca="1" si="229"/>
        <v>#N/A</v>
      </c>
      <c r="AE485" s="324">
        <f t="shared" ca="1" si="208"/>
        <v>1232.9405815812306</v>
      </c>
      <c r="AG485" s="306">
        <f t="shared" ca="1" si="230"/>
        <v>-9.3869449841554129</v>
      </c>
      <c r="AH485" s="304">
        <f t="shared" ca="1" si="231"/>
        <v>-1.14343896999703</v>
      </c>
    </row>
    <row r="486" spans="1:34" x14ac:dyDescent="0.2">
      <c r="A486" s="347">
        <f t="shared" ca="1" si="209"/>
        <v>0.1</v>
      </c>
      <c r="B486" s="304">
        <f t="shared" ca="1" si="210"/>
        <v>12.19999999999993</v>
      </c>
      <c r="D486" s="306">
        <f t="shared" ca="1" si="211"/>
        <v>-0.60706196231610976</v>
      </c>
      <c r="E486" s="307">
        <f t="shared" ca="1" si="212"/>
        <v>-10.729790675792582</v>
      </c>
      <c r="F486" s="304">
        <f t="shared" ca="1" si="213"/>
        <v>10.746949900898231</v>
      </c>
      <c r="G486" s="306">
        <f t="shared" ca="1" si="214"/>
        <v>27.988609803314418</v>
      </c>
      <c r="H486" s="307">
        <f t="shared" ca="1" si="215"/>
        <v>41.425976426699933</v>
      </c>
      <c r="I486" s="304">
        <f t="shared" ca="1" si="216"/>
        <v>49.994737739362996</v>
      </c>
      <c r="J486" s="306">
        <f t="shared" ca="1" si="217"/>
        <v>373.83981125214899</v>
      </c>
      <c r="K486" s="307">
        <f t="shared" ca="1" si="218"/>
        <v>1237.1368281772795</v>
      </c>
      <c r="L486" s="304">
        <f t="shared" ca="1" si="203"/>
        <v>1292.3868368679643</v>
      </c>
      <c r="M486" s="306">
        <f t="shared" ca="1" si="219"/>
        <v>0.97661435813204445</v>
      </c>
      <c r="N486" s="304">
        <f t="shared" ca="1" si="220"/>
        <v>55.955880932844032</v>
      </c>
      <c r="P486" s="310">
        <f t="shared" ca="1" si="221"/>
        <v>23</v>
      </c>
      <c r="Q486" s="304">
        <f t="shared" ca="1" si="222"/>
        <v>0</v>
      </c>
      <c r="R486" s="306">
        <f t="shared" ca="1" si="223"/>
        <v>0</v>
      </c>
      <c r="S486" s="307">
        <f t="shared" ca="1" si="224"/>
        <v>8.2209999999999983</v>
      </c>
      <c r="T486" s="304">
        <f t="shared" ca="1" si="204"/>
        <v>80.648009999999985</v>
      </c>
      <c r="U486" s="311">
        <f t="shared" ca="1" si="205"/>
        <v>0</v>
      </c>
      <c r="V486" s="306">
        <f t="shared" ca="1" si="206"/>
        <v>1.0822790082977265</v>
      </c>
      <c r="W486" s="304">
        <f t="shared" ca="1" si="207"/>
        <v>8.7298350680433945</v>
      </c>
      <c r="Y486" s="314" t="str">
        <f t="shared" ca="1" si="225"/>
        <v/>
      </c>
      <c r="Z486" s="315" t="str">
        <f t="shared" ca="1" si="226"/>
        <v/>
      </c>
      <c r="AA486" s="316" t="str">
        <f t="shared" ca="1" si="227"/>
        <v/>
      </c>
      <c r="AC486" s="310" t="e">
        <f t="shared" ca="1" si="228"/>
        <v>#N/A</v>
      </c>
      <c r="AD486" s="323" t="e">
        <f t="shared" ca="1" si="229"/>
        <v>#N/A</v>
      </c>
      <c r="AE486" s="324">
        <f t="shared" ca="1" si="208"/>
        <v>1237.1368281772795</v>
      </c>
      <c r="AG486" s="306">
        <f t="shared" ca="1" si="230"/>
        <v>-9.2895791044578075</v>
      </c>
      <c r="AH486" s="304">
        <f t="shared" ca="1" si="231"/>
        <v>-1.1020613020000574</v>
      </c>
    </row>
    <row r="487" spans="1:34" x14ac:dyDescent="0.2">
      <c r="A487" s="347">
        <f t="shared" ca="1" si="209"/>
        <v>0.1</v>
      </c>
      <c r="B487" s="304">
        <f t="shared" ca="1" si="210"/>
        <v>12.29999999999993</v>
      </c>
      <c r="D487" s="306">
        <f t="shared" ca="1" si="211"/>
        <v>-0.5944816087147633</v>
      </c>
      <c r="E487" s="307">
        <f t="shared" ca="1" si="212"/>
        <v>-10.689892973669886</v>
      </c>
      <c r="F487" s="304">
        <f t="shared" ca="1" si="213"/>
        <v>10.706410237405295</v>
      </c>
      <c r="G487" s="306">
        <f t="shared" ca="1" si="214"/>
        <v>27.929161642442942</v>
      </c>
      <c r="H487" s="307">
        <f t="shared" ca="1" si="215"/>
        <v>40.356987129332943</v>
      </c>
      <c r="I487" s="304">
        <f t="shared" ca="1" si="216"/>
        <v>49.07875793260105</v>
      </c>
      <c r="J487" s="306">
        <f t="shared" ca="1" si="217"/>
        <v>376.63569982443687</v>
      </c>
      <c r="K487" s="307">
        <f t="shared" ca="1" si="218"/>
        <v>1241.2259763550812</v>
      </c>
      <c r="L487" s="304">
        <f t="shared" ca="1" si="203"/>
        <v>1297.1107796795416</v>
      </c>
      <c r="M487" s="306">
        <f t="shared" ca="1" si="219"/>
        <v>0.96542406298909511</v>
      </c>
      <c r="N487" s="304">
        <f t="shared" ca="1" si="220"/>
        <v>55.314724249647291</v>
      </c>
      <c r="P487" s="310">
        <f t="shared" ca="1" si="221"/>
        <v>23</v>
      </c>
      <c r="Q487" s="304">
        <f t="shared" ca="1" si="222"/>
        <v>0</v>
      </c>
      <c r="R487" s="306">
        <f t="shared" ca="1" si="223"/>
        <v>0</v>
      </c>
      <c r="S487" s="307">
        <f t="shared" ca="1" si="224"/>
        <v>8.2209999999999983</v>
      </c>
      <c r="T487" s="304">
        <f t="shared" ca="1" si="204"/>
        <v>80.648009999999985</v>
      </c>
      <c r="U487" s="311">
        <f t="shared" ca="1" si="205"/>
        <v>0</v>
      </c>
      <c r="V487" s="306">
        <f t="shared" ca="1" si="206"/>
        <v>1.0818348340413553</v>
      </c>
      <c r="W487" s="304">
        <f t="shared" ca="1" si="207"/>
        <v>8.4094250126011776</v>
      </c>
      <c r="Y487" s="314" t="str">
        <f t="shared" ca="1" si="225"/>
        <v/>
      </c>
      <c r="Z487" s="315" t="str">
        <f t="shared" ca="1" si="226"/>
        <v/>
      </c>
      <c r="AA487" s="316" t="str">
        <f t="shared" ca="1" si="227"/>
        <v/>
      </c>
      <c r="AC487" s="310" t="e">
        <f t="shared" ca="1" si="228"/>
        <v>#N/A</v>
      </c>
      <c r="AD487" s="323" t="e">
        <f t="shared" ca="1" si="229"/>
        <v>#N/A</v>
      </c>
      <c r="AE487" s="324">
        <f t="shared" ca="1" si="208"/>
        <v>1241.2259763550812</v>
      </c>
      <c r="AG487" s="306">
        <f t="shared" ca="1" si="230"/>
        <v>-9.1905266211846026</v>
      </c>
      <c r="AH487" s="304">
        <f t="shared" ca="1" si="231"/>
        <v>-1.061894546654105</v>
      </c>
    </row>
    <row r="488" spans="1:34" x14ac:dyDescent="0.2">
      <c r="A488" s="347">
        <f t="shared" ca="1" si="209"/>
        <v>0.1</v>
      </c>
      <c r="B488" s="304">
        <f t="shared" ca="1" si="210"/>
        <v>12.399999999999929</v>
      </c>
      <c r="D488" s="306">
        <f t="shared" ca="1" si="211"/>
        <v>-0.58211124703271755</v>
      </c>
      <c r="E488" s="307">
        <f t="shared" ca="1" si="212"/>
        <v>-10.65113717429452</v>
      </c>
      <c r="F488" s="304">
        <f t="shared" ca="1" si="213"/>
        <v>10.667032230642253</v>
      </c>
      <c r="G488" s="306">
        <f t="shared" ca="1" si="214"/>
        <v>27.870950517739669</v>
      </c>
      <c r="H488" s="307">
        <f t="shared" ca="1" si="215"/>
        <v>39.291873411903488</v>
      </c>
      <c r="I488" s="304">
        <f t="shared" ca="1" si="216"/>
        <v>48.17303393994758</v>
      </c>
      <c r="J488" s="306">
        <f t="shared" ca="1" si="217"/>
        <v>379.42570543244602</v>
      </c>
      <c r="K488" s="307">
        <f t="shared" ca="1" si="218"/>
        <v>1245.2084193821431</v>
      </c>
      <c r="L488" s="304">
        <f t="shared" ca="1" si="203"/>
        <v>1301.7326429198449</v>
      </c>
      <c r="M488" s="306">
        <f t="shared" ca="1" si="219"/>
        <v>0.95383524703623013</v>
      </c>
      <c r="N488" s="304">
        <f t="shared" ca="1" si="220"/>
        <v>54.650734005994252</v>
      </c>
      <c r="P488" s="310">
        <f t="shared" ca="1" si="221"/>
        <v>23</v>
      </c>
      <c r="Q488" s="304">
        <f t="shared" ca="1" si="222"/>
        <v>0</v>
      </c>
      <c r="R488" s="306">
        <f t="shared" ca="1" si="223"/>
        <v>0</v>
      </c>
      <c r="S488" s="307">
        <f t="shared" ca="1" si="224"/>
        <v>8.2209999999999983</v>
      </c>
      <c r="T488" s="304">
        <f t="shared" ca="1" si="204"/>
        <v>80.648009999999985</v>
      </c>
      <c r="U488" s="311">
        <f t="shared" ca="1" si="205"/>
        <v>0</v>
      </c>
      <c r="V488" s="306">
        <f t="shared" ca="1" si="206"/>
        <v>1.081402414734467</v>
      </c>
      <c r="W488" s="304">
        <f t="shared" ca="1" si="207"/>
        <v>8.0986671064180502</v>
      </c>
      <c r="Y488" s="314" t="str">
        <f t="shared" ca="1" si="225"/>
        <v/>
      </c>
      <c r="Z488" s="315" t="str">
        <f t="shared" ca="1" si="226"/>
        <v/>
      </c>
      <c r="AA488" s="316" t="str">
        <f t="shared" ca="1" si="227"/>
        <v/>
      </c>
      <c r="AC488" s="310" t="e">
        <f t="shared" ca="1" si="228"/>
        <v>#N/A</v>
      </c>
      <c r="AD488" s="323" t="e">
        <f t="shared" ca="1" si="229"/>
        <v>#N/A</v>
      </c>
      <c r="AE488" s="324">
        <f t="shared" ca="1" si="208"/>
        <v>1245.2084193821431</v>
      </c>
      <c r="AG488" s="306">
        <f t="shared" ca="1" si="230"/>
        <v>-9.0895879146056018</v>
      </c>
      <c r="AH488" s="304">
        <f t="shared" ca="1" si="231"/>
        <v>-1.0229199626080987</v>
      </c>
    </row>
    <row r="489" spans="1:34" x14ac:dyDescent="0.2">
      <c r="A489" s="347">
        <f t="shared" ca="1" si="209"/>
        <v>0.1</v>
      </c>
      <c r="B489" s="304">
        <f t="shared" ca="1" si="210"/>
        <v>12.499999999999929</v>
      </c>
      <c r="D489" s="306">
        <f t="shared" ca="1" si="211"/>
        <v>-0.56994989863570988</v>
      </c>
      <c r="E489" s="307">
        <f t="shared" ca="1" si="212"/>
        <v>-10.613503248088639</v>
      </c>
      <c r="F489" s="304">
        <f t="shared" ca="1" si="213"/>
        <v>10.628795514268912</v>
      </c>
      <c r="G489" s="306">
        <f t="shared" ca="1" si="214"/>
        <v>27.813955527876097</v>
      </c>
      <c r="H489" s="307">
        <f t="shared" ca="1" si="215"/>
        <v>38.230523087094625</v>
      </c>
      <c r="I489" s="304">
        <f t="shared" ca="1" si="216"/>
        <v>47.27778566747331</v>
      </c>
      <c r="J489" s="306">
        <f t="shared" ca="1" si="217"/>
        <v>382.20995073472682</v>
      </c>
      <c r="K489" s="307">
        <f t="shared" ca="1" si="218"/>
        <v>1249.084539207093</v>
      </c>
      <c r="L489" s="304">
        <f t="shared" ca="1" si="203"/>
        <v>1306.2528976147146</v>
      </c>
      <c r="M489" s="306">
        <f t="shared" ca="1" si="219"/>
        <v>0.9418300278591798</v>
      </c>
      <c r="N489" s="304">
        <f t="shared" ca="1" si="220"/>
        <v>53.962885615019751</v>
      </c>
      <c r="P489" s="310">
        <f t="shared" ca="1" si="221"/>
        <v>23</v>
      </c>
      <c r="Q489" s="304">
        <f t="shared" ca="1" si="222"/>
        <v>0</v>
      </c>
      <c r="R489" s="306">
        <f t="shared" ca="1" si="223"/>
        <v>0</v>
      </c>
      <c r="S489" s="307">
        <f t="shared" ca="1" si="224"/>
        <v>8.2209999999999983</v>
      </c>
      <c r="T489" s="304">
        <f t="shared" ca="1" si="204"/>
        <v>80.648009999999985</v>
      </c>
      <c r="U489" s="311">
        <f t="shared" ca="1" si="205"/>
        <v>0</v>
      </c>
      <c r="V489" s="306">
        <f t="shared" ca="1" si="206"/>
        <v>1.0809816958038434</v>
      </c>
      <c r="W489" s="304">
        <f t="shared" ca="1" si="207"/>
        <v>7.7974178816188644</v>
      </c>
      <c r="Y489" s="314" t="str">
        <f t="shared" ca="1" si="225"/>
        <v/>
      </c>
      <c r="Z489" s="315" t="str">
        <f t="shared" ca="1" si="226"/>
        <v/>
      </c>
      <c r="AA489" s="316" t="str">
        <f t="shared" ca="1" si="227"/>
        <v/>
      </c>
      <c r="AC489" s="310" t="e">
        <f t="shared" ca="1" si="228"/>
        <v>#N/A</v>
      </c>
      <c r="AD489" s="323" t="e">
        <f t="shared" ca="1" si="229"/>
        <v>#N/A</v>
      </c>
      <c r="AE489" s="324">
        <f t="shared" ca="1" si="208"/>
        <v>1249.084539207093</v>
      </c>
      <c r="AG489" s="306">
        <f t="shared" ca="1" si="230"/>
        <v>-8.9865519378093577</v>
      </c>
      <c r="AH489" s="304">
        <f t="shared" ca="1" si="231"/>
        <v>-0.98511946313320176</v>
      </c>
    </row>
    <row r="490" spans="1:34" x14ac:dyDescent="0.2">
      <c r="A490" s="347">
        <f t="shared" ca="1" si="209"/>
        <v>0.1</v>
      </c>
      <c r="B490" s="304">
        <f t="shared" ca="1" si="210"/>
        <v>12.599999999999929</v>
      </c>
      <c r="D490" s="306">
        <f t="shared" ca="1" si="211"/>
        <v>-0.55799690483228159</v>
      </c>
      <c r="E490" s="307">
        <f t="shared" ca="1" si="212"/>
        <v>-10.576971584869966</v>
      </c>
      <c r="F490" s="304">
        <f t="shared" ca="1" si="213"/>
        <v>10.591680152504091</v>
      </c>
      <c r="G490" s="306">
        <f t="shared" ca="1" si="214"/>
        <v>27.75815583739287</v>
      </c>
      <c r="H490" s="307">
        <f t="shared" ca="1" si="215"/>
        <v>37.172825928607629</v>
      </c>
      <c r="I490" s="304">
        <f t="shared" ca="1" si="216"/>
        <v>46.393256007867691</v>
      </c>
      <c r="J490" s="306">
        <f t="shared" ca="1" si="217"/>
        <v>384.98855630299028</v>
      </c>
      <c r="K490" s="307">
        <f t="shared" ca="1" si="218"/>
        <v>1252.8547066578781</v>
      </c>
      <c r="L490" s="304">
        <f t="shared" ca="1" si="203"/>
        <v>1310.6720049192545</v>
      </c>
      <c r="M490" s="306">
        <f t="shared" ca="1" si="219"/>
        <v>0.92938972411433773</v>
      </c>
      <c r="N490" s="304">
        <f t="shared" ca="1" si="220"/>
        <v>53.250108714579504</v>
      </c>
      <c r="P490" s="310">
        <f t="shared" ca="1" si="221"/>
        <v>23</v>
      </c>
      <c r="Q490" s="304">
        <f t="shared" ca="1" si="222"/>
        <v>0</v>
      </c>
      <c r="R490" s="306">
        <f t="shared" ca="1" si="223"/>
        <v>0</v>
      </c>
      <c r="S490" s="307">
        <f t="shared" ca="1" si="224"/>
        <v>8.2209999999999983</v>
      </c>
      <c r="T490" s="304">
        <f t="shared" ca="1" si="204"/>
        <v>80.648009999999985</v>
      </c>
      <c r="U490" s="311">
        <f t="shared" ca="1" si="205"/>
        <v>0</v>
      </c>
      <c r="V490" s="306">
        <f t="shared" ca="1" si="206"/>
        <v>1.0805726243049023</v>
      </c>
      <c r="W490" s="304">
        <f t="shared" ca="1" si="207"/>
        <v>7.5055389409922162</v>
      </c>
      <c r="Y490" s="314" t="str">
        <f t="shared" ca="1" si="225"/>
        <v/>
      </c>
      <c r="Z490" s="315" t="str">
        <f t="shared" ca="1" si="226"/>
        <v/>
      </c>
      <c r="AA490" s="316" t="str">
        <f t="shared" ca="1" si="227"/>
        <v/>
      </c>
      <c r="AC490" s="310" t="e">
        <f t="shared" ca="1" si="228"/>
        <v>#N/A</v>
      </c>
      <c r="AD490" s="323" t="e">
        <f t="shared" ca="1" si="229"/>
        <v>#N/A</v>
      </c>
      <c r="AE490" s="324">
        <f t="shared" ca="1" si="208"/>
        <v>1252.8547066578781</v>
      </c>
      <c r="AG490" s="306">
        <f t="shared" ca="1" si="230"/>
        <v>-8.8811955030179988</v>
      </c>
      <c r="AH490" s="304">
        <f t="shared" ca="1" si="231"/>
        <v>-0.94847559683966254</v>
      </c>
    </row>
    <row r="491" spans="1:34" x14ac:dyDescent="0.2">
      <c r="A491" s="347">
        <f t="shared" ca="1" si="209"/>
        <v>0.1</v>
      </c>
      <c r="B491" s="304">
        <f t="shared" ca="1" si="210"/>
        <v>12.699999999999928</v>
      </c>
      <c r="D491" s="306">
        <f t="shared" ca="1" si="211"/>
        <v>-0.54625193748946144</v>
      </c>
      <c r="E491" s="307">
        <f t="shared" ca="1" si="212"/>
        <v>-10.541522955069899</v>
      </c>
      <c r="F491" s="304">
        <f t="shared" ca="1" si="213"/>
        <v>10.555666601000461</v>
      </c>
      <c r="G491" s="306">
        <f t="shared" ca="1" si="214"/>
        <v>27.703530643643923</v>
      </c>
      <c r="H491" s="307">
        <f t="shared" ca="1" si="215"/>
        <v>36.118673633100641</v>
      </c>
      <c r="I491" s="304">
        <f t="shared" ca="1" si="216"/>
        <v>45.519712160093427</v>
      </c>
      <c r="J491" s="306">
        <f t="shared" ca="1" si="217"/>
        <v>387.76164062704214</v>
      </c>
      <c r="K491" s="307">
        <f t="shared" ca="1" si="218"/>
        <v>1256.5192816359636</v>
      </c>
      <c r="L491" s="304">
        <f t="shared" ca="1" si="203"/>
        <v>1314.9904163395006</v>
      </c>
      <c r="M491" s="306">
        <f t="shared" ca="1" si="219"/>
        <v>0.91649484450153129</v>
      </c>
      <c r="N491" s="304">
        <f t="shared" ca="1" si="220"/>
        <v>52.511286535436405</v>
      </c>
      <c r="P491" s="310">
        <f t="shared" ca="1" si="221"/>
        <v>23</v>
      </c>
      <c r="Q491" s="304">
        <f t="shared" ca="1" si="222"/>
        <v>0</v>
      </c>
      <c r="R491" s="306">
        <f t="shared" ca="1" si="223"/>
        <v>0</v>
      </c>
      <c r="S491" s="307">
        <f t="shared" ca="1" si="224"/>
        <v>8.2209999999999983</v>
      </c>
      <c r="T491" s="304">
        <f t="shared" ca="1" si="204"/>
        <v>80.648009999999985</v>
      </c>
      <c r="U491" s="311">
        <f t="shared" ca="1" si="205"/>
        <v>0</v>
      </c>
      <c r="V491" s="306">
        <f t="shared" ca="1" si="206"/>
        <v>1.0801751488933713</v>
      </c>
      <c r="W491" s="304">
        <f t="shared" ca="1" si="207"/>
        <v>7.2228968112749126</v>
      </c>
      <c r="Y491" s="314" t="str">
        <f t="shared" ca="1" si="225"/>
        <v/>
      </c>
      <c r="Z491" s="315" t="str">
        <f t="shared" ca="1" si="226"/>
        <v/>
      </c>
      <c r="AA491" s="316" t="str">
        <f t="shared" ca="1" si="227"/>
        <v/>
      </c>
      <c r="AC491" s="310" t="e">
        <f t="shared" ca="1" si="228"/>
        <v>#N/A</v>
      </c>
      <c r="AD491" s="323" t="e">
        <f t="shared" ca="1" si="229"/>
        <v>#N/A</v>
      </c>
      <c r="AE491" s="324">
        <f t="shared" ca="1" si="208"/>
        <v>1256.5192816359636</v>
      </c>
      <c r="AG491" s="306">
        <f t="shared" ca="1" si="230"/>
        <v>-8.7732825686888578</v>
      </c>
      <c r="AH491" s="304">
        <f t="shared" ca="1" si="231"/>
        <v>-0.91297152913176227</v>
      </c>
    </row>
    <row r="492" spans="1:34" x14ac:dyDescent="0.2">
      <c r="A492" s="347">
        <f t="shared" ca="1" si="209"/>
        <v>0.1</v>
      </c>
      <c r="B492" s="304">
        <f t="shared" ca="1" si="210"/>
        <v>12.799999999999928</v>
      </c>
      <c r="D492" s="306">
        <f t="shared" ca="1" si="211"/>
        <v>-0.53471501052163228</v>
      </c>
      <c r="E492" s="307">
        <f t="shared" ca="1" si="212"/>
        <v>-10.507138469467316</v>
      </c>
      <c r="F492" s="304">
        <f t="shared" ca="1" si="213"/>
        <v>10.520735666246782</v>
      </c>
      <c r="G492" s="306">
        <f t="shared" ca="1" si="214"/>
        <v>27.650059142591761</v>
      </c>
      <c r="H492" s="307">
        <f t="shared" ca="1" si="215"/>
        <v>35.067959786153907</v>
      </c>
      <c r="I492" s="304">
        <f t="shared" ca="1" si="216"/>
        <v>44.657447017850558</v>
      </c>
      <c r="J492" s="306">
        <f t="shared" ca="1" si="217"/>
        <v>390.52932011635392</v>
      </c>
      <c r="K492" s="307">
        <f t="shared" ca="1" si="218"/>
        <v>1260.0786133069264</v>
      </c>
      <c r="L492" s="304">
        <f t="shared" ca="1" si="203"/>
        <v>1319.2085739503243</v>
      </c>
      <c r="M492" s="306">
        <f t="shared" ca="1" si="219"/>
        <v>0.90312508276405046</v>
      </c>
      <c r="N492" s="304">
        <f t="shared" ca="1" si="220"/>
        <v>51.745255614783261</v>
      </c>
      <c r="P492" s="310">
        <f t="shared" ca="1" si="221"/>
        <v>23</v>
      </c>
      <c r="Q492" s="304">
        <f t="shared" ca="1" si="222"/>
        <v>0</v>
      </c>
      <c r="R492" s="306">
        <f t="shared" ca="1" si="223"/>
        <v>0</v>
      </c>
      <c r="S492" s="307">
        <f t="shared" ca="1" si="224"/>
        <v>8.2209999999999983</v>
      </c>
      <c r="T492" s="304">
        <f t="shared" ca="1" si="204"/>
        <v>80.648009999999985</v>
      </c>
      <c r="U492" s="311">
        <f t="shared" ca="1" si="205"/>
        <v>0</v>
      </c>
      <c r="V492" s="306">
        <f t="shared" ca="1" si="206"/>
        <v>1.0797892197976324</v>
      </c>
      <c r="W492" s="304">
        <f t="shared" ca="1" si="207"/>
        <v>6.9493628018634492</v>
      </c>
      <c r="Y492" s="314" t="str">
        <f t="shared" ca="1" si="225"/>
        <v/>
      </c>
      <c r="Z492" s="315" t="str">
        <f t="shared" ca="1" si="226"/>
        <v/>
      </c>
      <c r="AA492" s="316" t="str">
        <f t="shared" ca="1" si="227"/>
        <v/>
      </c>
      <c r="AC492" s="310" t="e">
        <f t="shared" ca="1" si="228"/>
        <v>#N/A</v>
      </c>
      <c r="AD492" s="323" t="e">
        <f t="shared" ca="1" si="229"/>
        <v>#N/A</v>
      </c>
      <c r="AE492" s="324">
        <f t="shared" ca="1" si="208"/>
        <v>1260.0786133069264</v>
      </c>
      <c r="AG492" s="306">
        <f t="shared" ca="1" si="230"/>
        <v>-8.6625635392699643</v>
      </c>
      <c r="AH492" s="304">
        <f t="shared" ca="1" si="231"/>
        <v>-0.87859102436138115</v>
      </c>
    </row>
    <row r="493" spans="1:34" x14ac:dyDescent="0.2">
      <c r="A493" s="347">
        <f t="shared" ca="1" si="209"/>
        <v>0.1</v>
      </c>
      <c r="B493" s="304">
        <f t="shared" ca="1" si="210"/>
        <v>12.899999999999928</v>
      </c>
      <c r="D493" s="306">
        <f t="shared" ca="1" si="211"/>
        <v>-0.52338649222207245</v>
      </c>
      <c r="E493" s="307">
        <f t="shared" ca="1" si="212"/>
        <v>-10.47379953718028</v>
      </c>
      <c r="F493" s="304">
        <f t="shared" ca="1" si="213"/>
        <v>10.48686846323908</v>
      </c>
      <c r="G493" s="306">
        <f t="shared" ca="1" si="214"/>
        <v>27.597720493369554</v>
      </c>
      <c r="H493" s="307">
        <f t="shared" ca="1" si="215"/>
        <v>34.020579832435878</v>
      </c>
      <c r="I493" s="304">
        <f t="shared" ca="1" si="216"/>
        <v>43.806780623155731</v>
      </c>
      <c r="J493" s="306">
        <f t="shared" ca="1" si="217"/>
        <v>393.29170909815196</v>
      </c>
      <c r="K493" s="307">
        <f t="shared" ca="1" si="218"/>
        <v>1263.5330402878558</v>
      </c>
      <c r="L493" s="304">
        <f t="shared" ca="1" si="203"/>
        <v>1323.3269106099285</v>
      </c>
      <c r="M493" s="306">
        <f t="shared" ca="1" si="219"/>
        <v>0.88925932021255594</v>
      </c>
      <c r="N493" s="304">
        <f t="shared" ca="1" si="220"/>
        <v>50.950805940852078</v>
      </c>
      <c r="P493" s="310">
        <f t="shared" ca="1" si="221"/>
        <v>23</v>
      </c>
      <c r="Q493" s="304">
        <f t="shared" ca="1" si="222"/>
        <v>0</v>
      </c>
      <c r="R493" s="306">
        <f t="shared" ca="1" si="223"/>
        <v>0</v>
      </c>
      <c r="S493" s="307">
        <f t="shared" ca="1" si="224"/>
        <v>8.2209999999999983</v>
      </c>
      <c r="T493" s="304">
        <f t="shared" ca="1" si="204"/>
        <v>80.648009999999985</v>
      </c>
      <c r="U493" s="311">
        <f t="shared" ca="1" si="205"/>
        <v>0</v>
      </c>
      <c r="V493" s="306">
        <f t="shared" ca="1" si="206"/>
        <v>1.0794147887916872</v>
      </c>
      <c r="W493" s="304">
        <f t="shared" ca="1" si="207"/>
        <v>6.6848128686428447</v>
      </c>
      <c r="Y493" s="314" t="str">
        <f t="shared" ca="1" si="225"/>
        <v/>
      </c>
      <c r="Z493" s="315" t="str">
        <f t="shared" ca="1" si="226"/>
        <v/>
      </c>
      <c r="AA493" s="316" t="str">
        <f t="shared" ca="1" si="227"/>
        <v/>
      </c>
      <c r="AC493" s="310" t="e">
        <f t="shared" ca="1" si="228"/>
        <v>#N/A</v>
      </c>
      <c r="AD493" s="323" t="e">
        <f t="shared" ca="1" si="229"/>
        <v>#N/A</v>
      </c>
      <c r="AE493" s="324">
        <f t="shared" ca="1" si="208"/>
        <v>1263.5330402878558</v>
      </c>
      <c r="AG493" s="306">
        <f t="shared" ca="1" si="230"/>
        <v>-8.5487745927313998</v>
      </c>
      <c r="AH493" s="304">
        <f t="shared" ca="1" si="231"/>
        <v>-0.84531842864170426</v>
      </c>
    </row>
    <row r="494" spans="1:34" x14ac:dyDescent="0.2">
      <c r="A494" s="347">
        <f t="shared" ca="1" si="209"/>
        <v>0.1</v>
      </c>
      <c r="B494" s="304">
        <f t="shared" ca="1" si="210"/>
        <v>12.999999999999927</v>
      </c>
      <c r="D494" s="306">
        <f t="shared" ca="1" si="211"/>
        <v>-0.51226711838779448</v>
      </c>
      <c r="E494" s="307">
        <f t="shared" ca="1" si="212"/>
        <v>-10.441487821642042</v>
      </c>
      <c r="F494" s="304">
        <f t="shared" ca="1" si="213"/>
        <v>10.454046371146458</v>
      </c>
      <c r="G494" s="306">
        <f t="shared" ca="1" si="214"/>
        <v>27.546493781530774</v>
      </c>
      <c r="H494" s="307">
        <f t="shared" ca="1" si="215"/>
        <v>32.976431050271671</v>
      </c>
      <c r="I494" s="304">
        <f t="shared" ca="1" si="216"/>
        <v>42.96806167921978</v>
      </c>
      <c r="J494" s="306">
        <f t="shared" ca="1" si="217"/>
        <v>396.04891981189695</v>
      </c>
      <c r="K494" s="307">
        <f t="shared" ca="1" si="218"/>
        <v>1266.8828908319911</v>
      </c>
      <c r="L494" s="304">
        <f t="shared" ca="1" si="203"/>
        <v>1327.3458501713083</v>
      </c>
      <c r="M494" s="306">
        <f t="shared" ca="1" si="219"/>
        <v>0.87487563751911646</v>
      </c>
      <c r="N494" s="304">
        <f t="shared" ca="1" si="220"/>
        <v>50.126681628662631</v>
      </c>
      <c r="P494" s="310">
        <f t="shared" ca="1" si="221"/>
        <v>23</v>
      </c>
      <c r="Q494" s="304">
        <f t="shared" ca="1" si="222"/>
        <v>0</v>
      </c>
      <c r="R494" s="306">
        <f t="shared" ca="1" si="223"/>
        <v>0</v>
      </c>
      <c r="S494" s="307">
        <f t="shared" ca="1" si="224"/>
        <v>8.2209999999999983</v>
      </c>
      <c r="T494" s="304">
        <f t="shared" ca="1" si="204"/>
        <v>80.648009999999985</v>
      </c>
      <c r="U494" s="311">
        <f t="shared" ca="1" si="205"/>
        <v>0</v>
      </c>
      <c r="V494" s="306">
        <f t="shared" ca="1" si="206"/>
        <v>1.0790518091686849</v>
      </c>
      <c r="W494" s="304">
        <f t="shared" ca="1" si="207"/>
        <v>6.4291274826285392</v>
      </c>
      <c r="Y494" s="314" t="str">
        <f t="shared" ca="1" si="225"/>
        <v/>
      </c>
      <c r="Z494" s="315" t="str">
        <f t="shared" ca="1" si="226"/>
        <v/>
      </c>
      <c r="AA494" s="316" t="str">
        <f t="shared" ca="1" si="227"/>
        <v/>
      </c>
      <c r="AC494" s="310">
        <f t="shared" ca="1" si="228"/>
        <v>12.999999999999927</v>
      </c>
      <c r="AD494" s="323">
        <f t="shared" ca="1" si="229"/>
        <v>396.04891981189695</v>
      </c>
      <c r="AE494" s="324">
        <f t="shared" ca="1" si="208"/>
        <v>1266.8828908319911</v>
      </c>
      <c r="AG494" s="306">
        <f t="shared" ca="1" si="230"/>
        <v>-8.4316370548706665</v>
      </c>
      <c r="AH494" s="304">
        <f t="shared" ca="1" si="231"/>
        <v>-0.81313865328340174</v>
      </c>
    </row>
    <row r="495" spans="1:34" x14ac:dyDescent="0.2">
      <c r="A495" s="347">
        <f t="shared" ca="1" si="209"/>
        <v>0.1</v>
      </c>
      <c r="B495" s="304">
        <f t="shared" ca="1" si="210"/>
        <v>13.099999999999927</v>
      </c>
      <c r="D495" s="306">
        <f t="shared" ca="1" si="211"/>
        <v>-0.50135800616476622</v>
      </c>
      <c r="E495" s="307">
        <f t="shared" ca="1" si="212"/>
        <v>-10.410185194272495</v>
      </c>
      <c r="F495" s="304">
        <f t="shared" ca="1" si="213"/>
        <v>10.422250986682089</v>
      </c>
      <c r="G495" s="306">
        <f t="shared" ca="1" si="214"/>
        <v>27.496357980914297</v>
      </c>
      <c r="H495" s="307">
        <f t="shared" ca="1" si="215"/>
        <v>31.93541253084442</v>
      </c>
      <c r="I495" s="304">
        <f t="shared" ca="1" si="216"/>
        <v>42.141669114189156</v>
      </c>
      <c r="J495" s="306">
        <f t="shared" ca="1" si="217"/>
        <v>398.80106240001919</v>
      </c>
      <c r="K495" s="307">
        <f t="shared" ca="1" si="218"/>
        <v>1270.1284830110469</v>
      </c>
      <c r="L495" s="304">
        <f t="shared" ca="1" si="203"/>
        <v>1331.2658076910589</v>
      </c>
      <c r="M495" s="306">
        <f t="shared" ca="1" si="219"/>
        <v>0.85995133780442634</v>
      </c>
      <c r="N495" s="304">
        <f t="shared" ca="1" si="220"/>
        <v>49.271582242822589</v>
      </c>
      <c r="P495" s="310">
        <f t="shared" ca="1" si="221"/>
        <v>23</v>
      </c>
      <c r="Q495" s="304">
        <f t="shared" ca="1" si="222"/>
        <v>0</v>
      </c>
      <c r="R495" s="306">
        <f t="shared" ca="1" si="223"/>
        <v>0</v>
      </c>
      <c r="S495" s="307">
        <f t="shared" ca="1" si="224"/>
        <v>8.2209999999999983</v>
      </c>
      <c r="T495" s="304">
        <f t="shared" ca="1" si="204"/>
        <v>80.648009999999985</v>
      </c>
      <c r="U495" s="311">
        <f t="shared" ca="1" si="205"/>
        <v>0</v>
      </c>
      <c r="V495" s="306">
        <f t="shared" ca="1" si="206"/>
        <v>1.0787002357149587</v>
      </c>
      <c r="W495" s="304">
        <f t="shared" ca="1" si="207"/>
        <v>6.1821915031211043</v>
      </c>
      <c r="Y495" s="314" t="str">
        <f t="shared" ca="1" si="225"/>
        <v/>
      </c>
      <c r="Z495" s="315" t="str">
        <f t="shared" ca="1" si="226"/>
        <v/>
      </c>
      <c r="AA495" s="316" t="str">
        <f t="shared" ca="1" si="227"/>
        <v/>
      </c>
      <c r="AC495" s="310" t="e">
        <f t="shared" ca="1" si="228"/>
        <v>#N/A</v>
      </c>
      <c r="AD495" s="323" t="e">
        <f t="shared" ca="1" si="229"/>
        <v>#N/A</v>
      </c>
      <c r="AE495" s="324">
        <f t="shared" ca="1" si="208"/>
        <v>1270.1284830110469</v>
      </c>
      <c r="AG495" s="306">
        <f t="shared" ca="1" si="230"/>
        <v>-8.3108568439643111</v>
      </c>
      <c r="AH495" s="304">
        <f t="shared" ca="1" si="231"/>
        <v>-0.78203715881626812</v>
      </c>
    </row>
    <row r="496" spans="1:34" x14ac:dyDescent="0.2">
      <c r="A496" s="347">
        <f t="shared" ca="1" si="209"/>
        <v>0.1</v>
      </c>
      <c r="B496" s="304">
        <f t="shared" ca="1" si="210"/>
        <v>13.199999999999926</v>
      </c>
      <c r="D496" s="306">
        <f t="shared" ca="1" si="211"/>
        <v>-0.49066066851158679</v>
      </c>
      <c r="E496" s="307">
        <f t="shared" ca="1" si="212"/>
        <v>-10.379873685542423</v>
      </c>
      <c r="F496" s="304">
        <f t="shared" ca="1" si="213"/>
        <v>10.391464074876085</v>
      </c>
      <c r="G496" s="306">
        <f t="shared" ca="1" si="214"/>
        <v>27.44729191406314</v>
      </c>
      <c r="H496" s="307">
        <f t="shared" ca="1" si="215"/>
        <v>30.89742516229018</v>
      </c>
      <c r="I496" s="304">
        <f t="shared" ca="1" si="216"/>
        <v>41.328013684123725</v>
      </c>
      <c r="J496" s="306">
        <f t="shared" ca="1" si="217"/>
        <v>401.54824489476806</v>
      </c>
      <c r="K496" s="307">
        <f t="shared" ca="1" si="218"/>
        <v>1273.2701248957037</v>
      </c>
      <c r="L496" s="304">
        <f t="shared" ca="1" si="203"/>
        <v>1335.0871896359388</v>
      </c>
      <c r="M496" s="306">
        <f t="shared" ca="1" si="219"/>
        <v>0.84446298334392655</v>
      </c>
      <c r="N496" s="304">
        <f t="shared" ca="1" si="220"/>
        <v>48.384164900633323</v>
      </c>
      <c r="P496" s="310">
        <f t="shared" ca="1" si="221"/>
        <v>23</v>
      </c>
      <c r="Q496" s="304">
        <f t="shared" ca="1" si="222"/>
        <v>0</v>
      </c>
      <c r="R496" s="306">
        <f t="shared" ca="1" si="223"/>
        <v>0</v>
      </c>
      <c r="S496" s="307">
        <f t="shared" ca="1" si="224"/>
        <v>8.2209999999999983</v>
      </c>
      <c r="T496" s="304">
        <f t="shared" ca="1" si="204"/>
        <v>80.648009999999985</v>
      </c>
      <c r="U496" s="311">
        <f t="shared" ca="1" si="205"/>
        <v>0</v>
      </c>
      <c r="V496" s="306">
        <f t="shared" ca="1" si="206"/>
        <v>1.0783600246845095</v>
      </c>
      <c r="W496" s="304">
        <f t="shared" ca="1" si="207"/>
        <v>5.9438940550762229</v>
      </c>
      <c r="Y496" s="314" t="str">
        <f t="shared" ca="1" si="225"/>
        <v/>
      </c>
      <c r="Z496" s="315" t="str">
        <f t="shared" ca="1" si="226"/>
        <v/>
      </c>
      <c r="AA496" s="316" t="str">
        <f t="shared" ca="1" si="227"/>
        <v/>
      </c>
      <c r="AC496" s="310" t="e">
        <f t="shared" ca="1" si="228"/>
        <v>#N/A</v>
      </c>
      <c r="AD496" s="323" t="e">
        <f t="shared" ca="1" si="229"/>
        <v>#N/A</v>
      </c>
      <c r="AE496" s="324">
        <f t="shared" ca="1" si="208"/>
        <v>1273.2701248957037</v>
      </c>
      <c r="AG496" s="306">
        <f t="shared" ca="1" si="230"/>
        <v>-8.1861240146809671</v>
      </c>
      <c r="AH496" s="304">
        <f t="shared" ca="1" si="231"/>
        <v>-0.75199993955979871</v>
      </c>
    </row>
    <row r="497" spans="1:34" x14ac:dyDescent="0.2">
      <c r="A497" s="347">
        <f t="shared" ca="1" si="209"/>
        <v>0.1</v>
      </c>
      <c r="B497" s="304">
        <f t="shared" ca="1" si="210"/>
        <v>13.299999999999926</v>
      </c>
      <c r="D497" s="306">
        <f t="shared" ca="1" si="211"/>
        <v>-0.48017702914432719</v>
      </c>
      <c r="E497" s="307">
        <f t="shared" ca="1" si="212"/>
        <v>-10.350535433116303</v>
      </c>
      <c r="F497" s="304">
        <f t="shared" ca="1" si="213"/>
        <v>10.361667516935388</v>
      </c>
      <c r="G497" s="306">
        <f t="shared" ca="1" si="214"/>
        <v>27.399274211148708</v>
      </c>
      <c r="H497" s="307">
        <f t="shared" ca="1" si="215"/>
        <v>29.86237161897855</v>
      </c>
      <c r="I497" s="304">
        <f t="shared" ca="1" si="216"/>
        <v>40.527539599730133</v>
      </c>
      <c r="J497" s="306">
        <f t="shared" ca="1" si="217"/>
        <v>404.29057320102868</v>
      </c>
      <c r="K497" s="307">
        <f t="shared" ca="1" si="218"/>
        <v>1276.3081147347671</v>
      </c>
      <c r="L497" s="304">
        <f t="shared" ca="1" si="203"/>
        <v>1338.8103940876138</v>
      </c>
      <c r="M497" s="306">
        <f t="shared" ca="1" si="219"/>
        <v>0.8283864485437894</v>
      </c>
      <c r="N497" s="304">
        <f t="shared" ca="1" si="220"/>
        <v>47.463047307390269</v>
      </c>
      <c r="P497" s="310">
        <f t="shared" ca="1" si="221"/>
        <v>23</v>
      </c>
      <c r="Q497" s="304">
        <f t="shared" ca="1" si="222"/>
        <v>0</v>
      </c>
      <c r="R497" s="306">
        <f t="shared" ca="1" si="223"/>
        <v>0</v>
      </c>
      <c r="S497" s="307">
        <f t="shared" ca="1" si="224"/>
        <v>8.2209999999999983</v>
      </c>
      <c r="T497" s="304">
        <f t="shared" ca="1" si="204"/>
        <v>80.648009999999985</v>
      </c>
      <c r="U497" s="311">
        <f t="shared" ca="1" si="205"/>
        <v>0</v>
      </c>
      <c r="V497" s="306">
        <f t="shared" ca="1" si="206"/>
        <v>1.0780311337738795</v>
      </c>
      <c r="W497" s="304">
        <f t="shared" ca="1" si="207"/>
        <v>5.7141284103935917</v>
      </c>
      <c r="Y497" s="314" t="str">
        <f t="shared" ca="1" si="225"/>
        <v/>
      </c>
      <c r="Z497" s="315" t="str">
        <f t="shared" ca="1" si="226"/>
        <v/>
      </c>
      <c r="AA497" s="316" t="str">
        <f t="shared" ca="1" si="227"/>
        <v/>
      </c>
      <c r="AC497" s="310" t="e">
        <f t="shared" ca="1" si="228"/>
        <v>#N/A</v>
      </c>
      <c r="AD497" s="323" t="e">
        <f t="shared" ca="1" si="229"/>
        <v>#N/A</v>
      </c>
      <c r="AE497" s="324">
        <f t="shared" ca="1" si="208"/>
        <v>1276.3081147347671</v>
      </c>
      <c r="AG497" s="306">
        <f t="shared" ca="1" si="230"/>
        <v>-8.0571124363427256</v>
      </c>
      <c r="AH497" s="304">
        <f t="shared" ca="1" si="231"/>
        <v>-0.72301350870651071</v>
      </c>
    </row>
    <row r="498" spans="1:34" x14ac:dyDescent="0.2">
      <c r="A498" s="347">
        <f t="shared" ca="1" si="209"/>
        <v>0.1</v>
      </c>
      <c r="B498" s="304">
        <f t="shared" ca="1" si="210"/>
        <v>13.399999999999926</v>
      </c>
      <c r="D498" s="306">
        <f t="shared" ca="1" si="211"/>
        <v>-0.46990943778262007</v>
      </c>
      <c r="E498" s="307">
        <f t="shared" ca="1" si="212"/>
        <v>-10.322152626751699</v>
      </c>
      <c r="F498" s="304">
        <f t="shared" ca="1" si="213"/>
        <v>10.332843254868148</v>
      </c>
      <c r="G498" s="306">
        <f t="shared" ca="1" si="214"/>
        <v>27.352283267370446</v>
      </c>
      <c r="H498" s="307">
        <f t="shared" ca="1" si="215"/>
        <v>28.83015635630338</v>
      </c>
      <c r="I498" s="304">
        <f t="shared" ca="1" si="216"/>
        <v>39.740726156769874</v>
      </c>
      <c r="J498" s="306">
        <f t="shared" ca="1" si="217"/>
        <v>407.02815107495462</v>
      </c>
      <c r="K498" s="307">
        <f t="shared" ca="1" si="218"/>
        <v>1279.2427411335311</v>
      </c>
      <c r="L498" s="304">
        <f t="shared" ca="1" si="203"/>
        <v>1342.4358109460304</v>
      </c>
      <c r="M498" s="306">
        <f t="shared" ca="1" si="219"/>
        <v>0.81169699217956237</v>
      </c>
      <c r="N498" s="304">
        <f t="shared" ca="1" si="220"/>
        <v>46.506811895352314</v>
      </c>
      <c r="P498" s="310">
        <f t="shared" ca="1" si="221"/>
        <v>23</v>
      </c>
      <c r="Q498" s="304">
        <f t="shared" ca="1" si="222"/>
        <v>0</v>
      </c>
      <c r="R498" s="306">
        <f t="shared" ca="1" si="223"/>
        <v>0</v>
      </c>
      <c r="S498" s="307">
        <f t="shared" ca="1" si="224"/>
        <v>8.2209999999999983</v>
      </c>
      <c r="T498" s="304">
        <f t="shared" ca="1" si="204"/>
        <v>80.648009999999985</v>
      </c>
      <c r="U498" s="311">
        <f t="shared" ca="1" si="205"/>
        <v>0</v>
      </c>
      <c r="V498" s="306">
        <f t="shared" ca="1" si="206"/>
        <v>1.0777135220973473</v>
      </c>
      <c r="W498" s="304">
        <f t="shared" ca="1" si="207"/>
        <v>5.4927918728284926</v>
      </c>
      <c r="Y498" s="314" t="str">
        <f t="shared" ca="1" si="225"/>
        <v/>
      </c>
      <c r="Z498" s="315" t="str">
        <f t="shared" ca="1" si="226"/>
        <v/>
      </c>
      <c r="AA498" s="316" t="str">
        <f t="shared" ca="1" si="227"/>
        <v/>
      </c>
      <c r="AC498" s="310" t="e">
        <f t="shared" ca="1" si="228"/>
        <v>#N/A</v>
      </c>
      <c r="AD498" s="323" t="e">
        <f t="shared" ca="1" si="229"/>
        <v>#N/A</v>
      </c>
      <c r="AE498" s="324">
        <f t="shared" ca="1" si="208"/>
        <v>1279.2427411335311</v>
      </c>
      <c r="AG498" s="306">
        <f t="shared" ca="1" si="230"/>
        <v>-7.9234796476573131</v>
      </c>
      <c r="AH498" s="304">
        <f t="shared" ca="1" si="231"/>
        <v>-0.69506488388195997</v>
      </c>
    </row>
    <row r="499" spans="1:34" x14ac:dyDescent="0.2">
      <c r="A499" s="347">
        <f t="shared" ca="1" si="209"/>
        <v>0.1</v>
      </c>
      <c r="B499" s="304">
        <f t="shared" ca="1" si="210"/>
        <v>13.499999999999925</v>
      </c>
      <c r="D499" s="306">
        <f t="shared" ca="1" si="211"/>
        <v>-0.45986068546628267</v>
      </c>
      <c r="E499" s="307">
        <f t="shared" ca="1" si="212"/>
        <v>-10.294707449630927</v>
      </c>
      <c r="F499" s="304">
        <f t="shared" ca="1" si="213"/>
        <v>10.304973232547672</v>
      </c>
      <c r="G499" s="306">
        <f t="shared" ca="1" si="214"/>
        <v>27.306297198823817</v>
      </c>
      <c r="H499" s="307">
        <f t="shared" ca="1" si="215"/>
        <v>27.800685611340288</v>
      </c>
      <c r="I499" s="304">
        <f t="shared" ca="1" si="216"/>
        <v>38.96808934463013</v>
      </c>
      <c r="J499" s="306">
        <f t="shared" ca="1" si="217"/>
        <v>409.76108009826436</v>
      </c>
      <c r="K499" s="307">
        <f t="shared" ca="1" si="218"/>
        <v>1282.0742832319133</v>
      </c>
      <c r="L499" s="304">
        <f t="shared" ca="1" si="203"/>
        <v>1345.9638221319028</v>
      </c>
      <c r="M499" s="306">
        <f t="shared" ca="1" si="219"/>
        <v>0.79436935223912097</v>
      </c>
      <c r="N499" s="304">
        <f t="shared" ca="1" si="220"/>
        <v>45.514011257842704</v>
      </c>
      <c r="P499" s="310">
        <f t="shared" ca="1" si="221"/>
        <v>23</v>
      </c>
      <c r="Q499" s="304">
        <f t="shared" ca="1" si="222"/>
        <v>0</v>
      </c>
      <c r="R499" s="306">
        <f t="shared" ca="1" si="223"/>
        <v>0</v>
      </c>
      <c r="S499" s="307">
        <f t="shared" ca="1" si="224"/>
        <v>8.2209999999999983</v>
      </c>
      <c r="T499" s="304">
        <f t="shared" ca="1" si="204"/>
        <v>80.648009999999985</v>
      </c>
      <c r="U499" s="311">
        <f t="shared" ca="1" si="205"/>
        <v>0</v>
      </c>
      <c r="V499" s="306">
        <f t="shared" ca="1" si="206"/>
        <v>1.0774071501623772</v>
      </c>
      <c r="W499" s="304">
        <f t="shared" ca="1" si="207"/>
        <v>5.2797856662282445</v>
      </c>
      <c r="Y499" s="314" t="str">
        <f t="shared" ca="1" si="225"/>
        <v/>
      </c>
      <c r="Z499" s="315" t="str">
        <f t="shared" ca="1" si="226"/>
        <v/>
      </c>
      <c r="AA499" s="316" t="str">
        <f t="shared" ca="1" si="227"/>
        <v/>
      </c>
      <c r="AC499" s="310" t="e">
        <f t="shared" ca="1" si="228"/>
        <v>#N/A</v>
      </c>
      <c r="AD499" s="323" t="e">
        <f t="shared" ca="1" si="229"/>
        <v>#N/A</v>
      </c>
      <c r="AE499" s="324">
        <f t="shared" ca="1" si="208"/>
        <v>1282.0742832319133</v>
      </c>
      <c r="AG499" s="306">
        <f t="shared" ca="1" si="230"/>
        <v>-7.7848669379424287</v>
      </c>
      <c r="AH499" s="304">
        <f t="shared" ca="1" si="231"/>
        <v>-0.66814157314541955</v>
      </c>
    </row>
    <row r="500" spans="1:34" x14ac:dyDescent="0.2">
      <c r="A500" s="347">
        <f t="shared" ca="1" si="209"/>
        <v>0.1</v>
      </c>
      <c r="B500" s="304">
        <f t="shared" ca="1" si="210"/>
        <v>13.599999999999925</v>
      </c>
      <c r="D500" s="306">
        <f t="shared" ca="1" si="211"/>
        <v>-0.45003401965185125</v>
      </c>
      <c r="E500" s="307">
        <f t="shared" ca="1" si="212"/>
        <v>-10.268182015805781</v>
      </c>
      <c r="F500" s="304">
        <f t="shared" ca="1" si="213"/>
        <v>10.278039332896196</v>
      </c>
      <c r="G500" s="306">
        <f t="shared" ca="1" si="214"/>
        <v>27.261293796858631</v>
      </c>
      <c r="H500" s="307">
        <f t="shared" ca="1" si="215"/>
        <v>26.77386740975971</v>
      </c>
      <c r="I500" s="304">
        <f t="shared" ca="1" si="216"/>
        <v>38.210183401209108</v>
      </c>
      <c r="J500" s="306">
        <f t="shared" ca="1" si="217"/>
        <v>412.48945964804847</v>
      </c>
      <c r="K500" s="307">
        <f t="shared" ca="1" si="218"/>
        <v>1284.8030108829682</v>
      </c>
      <c r="L500" s="304">
        <f t="shared" ca="1" si="203"/>
        <v>1349.3948017888165</v>
      </c>
      <c r="M500" s="306">
        <f t="shared" ca="1" si="219"/>
        <v>0.7763778670532544</v>
      </c>
      <c r="N500" s="304">
        <f t="shared" ca="1" si="220"/>
        <v>44.483175089520408</v>
      </c>
      <c r="P500" s="310">
        <f t="shared" ca="1" si="221"/>
        <v>23</v>
      </c>
      <c r="Q500" s="304">
        <f t="shared" ca="1" si="222"/>
        <v>0</v>
      </c>
      <c r="R500" s="306">
        <f t="shared" ca="1" si="223"/>
        <v>0</v>
      </c>
      <c r="S500" s="307">
        <f t="shared" ca="1" si="224"/>
        <v>8.2209999999999983</v>
      </c>
      <c r="T500" s="304">
        <f t="shared" ca="1" si="204"/>
        <v>80.648009999999985</v>
      </c>
      <c r="U500" s="311">
        <f t="shared" ca="1" si="205"/>
        <v>0</v>
      </c>
      <c r="V500" s="306">
        <f t="shared" ca="1" si="206"/>
        <v>1.0771119798452533</v>
      </c>
      <c r="W500" s="304">
        <f t="shared" ca="1" si="207"/>
        <v>5.0750148257931125</v>
      </c>
      <c r="Y500" s="314" t="str">
        <f t="shared" ca="1" si="225"/>
        <v/>
      </c>
      <c r="Z500" s="315" t="str">
        <f t="shared" ca="1" si="226"/>
        <v/>
      </c>
      <c r="AA500" s="316" t="str">
        <f t="shared" ca="1" si="227"/>
        <v/>
      </c>
      <c r="AC500" s="310" t="e">
        <f t="shared" ca="1" si="228"/>
        <v>#N/A</v>
      </c>
      <c r="AD500" s="323" t="e">
        <f t="shared" ca="1" si="229"/>
        <v>#N/A</v>
      </c>
      <c r="AE500" s="324">
        <f t="shared" ca="1" si="208"/>
        <v>1284.8030108829682</v>
      </c>
      <c r="AG500" s="306">
        <f t="shared" ca="1" si="230"/>
        <v>-7.6408997135667951</v>
      </c>
      <c r="AH500" s="304">
        <f t="shared" ca="1" si="231"/>
        <v>-0.64223156139499404</v>
      </c>
    </row>
    <row r="501" spans="1:34" x14ac:dyDescent="0.2">
      <c r="A501" s="347">
        <f t="shared" ca="1" si="209"/>
        <v>0.1</v>
      </c>
      <c r="B501" s="304">
        <f t="shared" ca="1" si="210"/>
        <v>13.699999999999925</v>
      </c>
      <c r="D501" s="306">
        <f t="shared" ca="1" si="211"/>
        <v>-0.44043315872866562</v>
      </c>
      <c r="E501" s="307">
        <f t="shared" ca="1" si="212"/>
        <v>-10.242558303451533</v>
      </c>
      <c r="F501" s="304">
        <f t="shared" ca="1" si="213"/>
        <v>10.252023310884134</v>
      </c>
      <c r="G501" s="306">
        <f t="shared" ca="1" si="214"/>
        <v>27.217250480985765</v>
      </c>
      <c r="H501" s="307">
        <f t="shared" ca="1" si="215"/>
        <v>25.749611579414555</v>
      </c>
      <c r="I501" s="304">
        <f t="shared" ca="1" si="216"/>
        <v>37.467602274971377</v>
      </c>
      <c r="J501" s="306">
        <f t="shared" ca="1" si="217"/>
        <v>415.21338686194071</v>
      </c>
      <c r="K501" s="307">
        <f t="shared" ca="1" si="218"/>
        <v>1287.4291848324269</v>
      </c>
      <c r="L501" s="304">
        <f t="shared" ca="1" si="203"/>
        <v>1352.7291164855035</v>
      </c>
      <c r="M501" s="306">
        <f t="shared" ca="1" si="219"/>
        <v>0.75769662671164928</v>
      </c>
      <c r="N501" s="304">
        <f t="shared" ca="1" si="220"/>
        <v>43.4128188618769</v>
      </c>
      <c r="P501" s="310">
        <f t="shared" ca="1" si="221"/>
        <v>23</v>
      </c>
      <c r="Q501" s="304">
        <f t="shared" ca="1" si="222"/>
        <v>0</v>
      </c>
      <c r="R501" s="306">
        <f t="shared" ca="1" si="223"/>
        <v>0</v>
      </c>
      <c r="S501" s="307">
        <f t="shared" ca="1" si="224"/>
        <v>8.2209999999999983</v>
      </c>
      <c r="T501" s="304">
        <f t="shared" ca="1" si="204"/>
        <v>80.648009999999985</v>
      </c>
      <c r="U501" s="311">
        <f t="shared" ca="1" si="205"/>
        <v>0</v>
      </c>
      <c r="V501" s="306">
        <f t="shared" ca="1" si="206"/>
        <v>1.0768279743668223</v>
      </c>
      <c r="W501" s="304">
        <f t="shared" ca="1" si="207"/>
        <v>4.8783880920572589</v>
      </c>
      <c r="Y501" s="314" t="str">
        <f t="shared" ca="1" si="225"/>
        <v/>
      </c>
      <c r="Z501" s="315" t="str">
        <f t="shared" ca="1" si="226"/>
        <v/>
      </c>
      <c r="AA501" s="316" t="str">
        <f t="shared" ca="1" si="227"/>
        <v/>
      </c>
      <c r="AC501" s="310" t="e">
        <f t="shared" ca="1" si="228"/>
        <v>#N/A</v>
      </c>
      <c r="AD501" s="323" t="e">
        <f t="shared" ca="1" si="229"/>
        <v>#N/A</v>
      </c>
      <c r="AE501" s="324">
        <f t="shared" ca="1" si="208"/>
        <v>1287.4291848324269</v>
      </c>
      <c r="AG501" s="306">
        <f t="shared" ca="1" si="230"/>
        <v>-7.4911882177008255</v>
      </c>
      <c r="AH501" s="304">
        <f t="shared" ca="1" si="231"/>
        <v>-0.61732329714062928</v>
      </c>
    </row>
    <row r="502" spans="1:34" x14ac:dyDescent="0.2">
      <c r="A502" s="347">
        <f t="shared" ca="1" si="209"/>
        <v>0.1</v>
      </c>
      <c r="B502" s="304">
        <f t="shared" ca="1" si="210"/>
        <v>13.799999999999924</v>
      </c>
      <c r="D502" s="306">
        <f t="shared" ca="1" si="211"/>
        <v>-0.43106230551398433</v>
      </c>
      <c r="E502" s="307">
        <f t="shared" ca="1" si="212"/>
        <v>-10.217818083654937</v>
      </c>
      <c r="F502" s="304">
        <f t="shared" ca="1" si="213"/>
        <v>10.226906722069037</v>
      </c>
      <c r="G502" s="306">
        <f t="shared" ca="1" si="214"/>
        <v>27.174144250434367</v>
      </c>
      <c r="H502" s="307">
        <f t="shared" ca="1" si="215"/>
        <v>24.727829771049063</v>
      </c>
      <c r="I502" s="304">
        <f t="shared" ca="1" si="216"/>
        <v>36.740980946749303</v>
      </c>
      <c r="J502" s="306">
        <f t="shared" ca="1" si="217"/>
        <v>417.93295659851174</v>
      </c>
      <c r="K502" s="307">
        <f t="shared" ca="1" si="218"/>
        <v>1289.9530568999501</v>
      </c>
      <c r="L502" s="304">
        <f t="shared" ca="1" si="203"/>
        <v>1355.9671254188647</v>
      </c>
      <c r="M502" s="306">
        <f t="shared" ca="1" si="219"/>
        <v>0.73829965902207284</v>
      </c>
      <c r="N502" s="304">
        <f t="shared" ca="1" si="220"/>
        <v>42.301454477912543</v>
      </c>
      <c r="P502" s="310">
        <f t="shared" ca="1" si="221"/>
        <v>23</v>
      </c>
      <c r="Q502" s="304">
        <f t="shared" ca="1" si="222"/>
        <v>0</v>
      </c>
      <c r="R502" s="306">
        <f t="shared" ca="1" si="223"/>
        <v>0</v>
      </c>
      <c r="S502" s="307">
        <f t="shared" ca="1" si="224"/>
        <v>8.2209999999999983</v>
      </c>
      <c r="T502" s="304">
        <f t="shared" ca="1" si="204"/>
        <v>80.648009999999985</v>
      </c>
      <c r="U502" s="311">
        <f t="shared" ca="1" si="205"/>
        <v>0</v>
      </c>
      <c r="V502" s="306">
        <f t="shared" ca="1" si="206"/>
        <v>1.0765550982682597</v>
      </c>
      <c r="W502" s="304">
        <f t="shared" ca="1" si="207"/>
        <v>4.6898178072801038</v>
      </c>
      <c r="Y502" s="314" t="str">
        <f t="shared" ca="1" si="225"/>
        <v/>
      </c>
      <c r="Z502" s="315" t="str">
        <f t="shared" ca="1" si="226"/>
        <v/>
      </c>
      <c r="AA502" s="316" t="str">
        <f t="shared" ca="1" si="227"/>
        <v/>
      </c>
      <c r="AC502" s="310" t="e">
        <f t="shared" ca="1" si="228"/>
        <v>#N/A</v>
      </c>
      <c r="AD502" s="323" t="e">
        <f t="shared" ca="1" si="229"/>
        <v>#N/A</v>
      </c>
      <c r="AE502" s="324">
        <f t="shared" ca="1" si="208"/>
        <v>1289.9530568999501</v>
      </c>
      <c r="AG502" s="306">
        <f t="shared" ca="1" si="230"/>
        <v>-7.335328681251406</v>
      </c>
      <c r="AH502" s="304">
        <f t="shared" ca="1" si="231"/>
        <v>-0.59340567960798685</v>
      </c>
    </row>
    <row r="503" spans="1:34" x14ac:dyDescent="0.2">
      <c r="A503" s="347">
        <f t="shared" ca="1" si="209"/>
        <v>0.1</v>
      </c>
      <c r="B503" s="304">
        <f t="shared" ca="1" si="210"/>
        <v>13.899999999999924</v>
      </c>
      <c r="D503" s="306">
        <f t="shared" ca="1" si="211"/>
        <v>-0.4219261591958558</v>
      </c>
      <c r="E503" s="307">
        <f t="shared" ca="1" si="212"/>
        <v>-10.193942844506719</v>
      </c>
      <c r="F503" s="304">
        <f t="shared" ca="1" si="213"/>
        <v>10.202670846444253</v>
      </c>
      <c r="G503" s="306">
        <f t="shared" ca="1" si="214"/>
        <v>27.131951634514781</v>
      </c>
      <c r="H503" s="307">
        <f t="shared" ca="1" si="215"/>
        <v>23.70843548659839</v>
      </c>
      <c r="I503" s="304">
        <f t="shared" ca="1" si="216"/>
        <v>36.03099655463123</v>
      </c>
      <c r="J503" s="306">
        <f t="shared" ca="1" si="217"/>
        <v>420.6482613927592</v>
      </c>
      <c r="K503" s="307">
        <f t="shared" ca="1" si="218"/>
        <v>1292.3748701628324</v>
      </c>
      <c r="L503" s="304">
        <f t="shared" ca="1" si="203"/>
        <v>1359.1091806183742</v>
      </c>
      <c r="M503" s="306">
        <f t="shared" ca="1" si="219"/>
        <v>0.71816115444054385</v>
      </c>
      <c r="N503" s="304">
        <f t="shared" ca="1" si="220"/>
        <v>41.147603159686064</v>
      </c>
      <c r="P503" s="310">
        <f t="shared" ca="1" si="221"/>
        <v>23</v>
      </c>
      <c r="Q503" s="304">
        <f t="shared" ca="1" si="222"/>
        <v>0</v>
      </c>
      <c r="R503" s="306">
        <f t="shared" ca="1" si="223"/>
        <v>0</v>
      </c>
      <c r="S503" s="307">
        <f t="shared" ca="1" si="224"/>
        <v>8.2209999999999983</v>
      </c>
      <c r="T503" s="304">
        <f t="shared" ca="1" si="204"/>
        <v>80.648009999999985</v>
      </c>
      <c r="U503" s="311">
        <f t="shared" ca="1" si="205"/>
        <v>0</v>
      </c>
      <c r="V503" s="306">
        <f t="shared" ca="1" si="206"/>
        <v>1.0762933173867832</v>
      </c>
      <c r="W503" s="304">
        <f t="shared" ca="1" si="207"/>
        <v>4.509219813932356</v>
      </c>
      <c r="Y503" s="314" t="str">
        <f t="shared" ca="1" si="225"/>
        <v/>
      </c>
      <c r="Z503" s="315" t="str">
        <f t="shared" ca="1" si="226"/>
        <v/>
      </c>
      <c r="AA503" s="316" t="str">
        <f t="shared" ca="1" si="227"/>
        <v/>
      </c>
      <c r="AC503" s="310" t="e">
        <f t="shared" ca="1" si="228"/>
        <v>#N/A</v>
      </c>
      <c r="AD503" s="323" t="e">
        <f t="shared" ca="1" si="229"/>
        <v>#N/A</v>
      </c>
      <c r="AE503" s="324">
        <f t="shared" ca="1" si="208"/>
        <v>1292.3748701628324</v>
      </c>
      <c r="AG503" s="306">
        <f t="shared" ca="1" si="230"/>
        <v>-7.1729049926497037</v>
      </c>
      <c r="AH503" s="304">
        <f t="shared" ca="1" si="231"/>
        <v>-0.57046804613551938</v>
      </c>
    </row>
    <row r="504" spans="1:34" x14ac:dyDescent="0.2">
      <c r="A504" s="347">
        <f t="shared" ca="1" si="209"/>
        <v>0.1</v>
      </c>
      <c r="B504" s="304">
        <f t="shared" ca="1" si="210"/>
        <v>13.999999999999924</v>
      </c>
      <c r="D504" s="306">
        <f t="shared" ca="1" si="211"/>
        <v>-0.41302992509151409</v>
      </c>
      <c r="E504" s="307">
        <f t="shared" ca="1" si="212"/>
        <v>-10.170913710335894</v>
      </c>
      <c r="F504" s="304">
        <f t="shared" ca="1" si="213"/>
        <v>10.179296607434118</v>
      </c>
      <c r="G504" s="306">
        <f t="shared" ca="1" si="214"/>
        <v>27.090648642005629</v>
      </c>
      <c r="H504" s="307">
        <f t="shared" ca="1" si="215"/>
        <v>22.691344115564799</v>
      </c>
      <c r="I504" s="304">
        <f t="shared" ca="1" si="216"/>
        <v>35.338369255181803</v>
      </c>
      <c r="J504" s="306">
        <f t="shared" ca="1" si="217"/>
        <v>423.35939140658519</v>
      </c>
      <c r="K504" s="307">
        <f t="shared" ca="1" si="218"/>
        <v>1294.6948591429405</v>
      </c>
      <c r="L504" s="304">
        <f t="shared" ca="1" si="203"/>
        <v>1362.1556271525337</v>
      </c>
      <c r="M504" s="306">
        <f t="shared" ca="1" si="219"/>
        <v>0.69725573443496702</v>
      </c>
      <c r="N504" s="304">
        <f t="shared" ca="1" si="220"/>
        <v>39.949810824418151</v>
      </c>
      <c r="P504" s="310">
        <f t="shared" ca="1" si="221"/>
        <v>23</v>
      </c>
      <c r="Q504" s="304">
        <f t="shared" ca="1" si="222"/>
        <v>0</v>
      </c>
      <c r="R504" s="306">
        <f t="shared" ca="1" si="223"/>
        <v>0</v>
      </c>
      <c r="S504" s="307">
        <f t="shared" ca="1" si="224"/>
        <v>8.2209999999999983</v>
      </c>
      <c r="T504" s="304">
        <f t="shared" ca="1" si="204"/>
        <v>80.648009999999985</v>
      </c>
      <c r="U504" s="311">
        <f t="shared" ca="1" si="205"/>
        <v>0</v>
      </c>
      <c r="V504" s="306">
        <f t="shared" ca="1" si="206"/>
        <v>1.0760425988312159</v>
      </c>
      <c r="W504" s="304">
        <f t="shared" ca="1" si="207"/>
        <v>4.3365133549537305</v>
      </c>
      <c r="Y504" s="314" t="str">
        <f t="shared" ca="1" si="225"/>
        <v/>
      </c>
      <c r="Z504" s="315" t="str">
        <f t="shared" ca="1" si="226"/>
        <v/>
      </c>
      <c r="AA504" s="316" t="str">
        <f t="shared" ca="1" si="227"/>
        <v/>
      </c>
      <c r="AC504" s="310">
        <f t="shared" ca="1" si="228"/>
        <v>13.999999999999924</v>
      </c>
      <c r="AD504" s="323">
        <f t="shared" ca="1" si="229"/>
        <v>423.35939140658519</v>
      </c>
      <c r="AE504" s="324">
        <f t="shared" ca="1" si="208"/>
        <v>1294.6948591429405</v>
      </c>
      <c r="AG504" s="306">
        <f t="shared" ca="1" si="230"/>
        <v>-7.0034909833770085</v>
      </c>
      <c r="AH504" s="304">
        <f t="shared" ca="1" si="231"/>
        <v>-0.54850015982634193</v>
      </c>
    </row>
    <row r="505" spans="1:34" x14ac:dyDescent="0.2">
      <c r="A505" s="347">
        <f t="shared" ca="1" si="209"/>
        <v>0.1</v>
      </c>
      <c r="B505" s="304">
        <f t="shared" ca="1" si="210"/>
        <v>14.099999999999923</v>
      </c>
      <c r="D505" s="306">
        <f t="shared" ca="1" si="211"/>
        <v>-0.40437932147902811</v>
      </c>
      <c r="E505" s="307">
        <f t="shared" ca="1" si="212"/>
        <v>-10.148711356016461</v>
      </c>
      <c r="F505" s="304">
        <f t="shared" ca="1" si="213"/>
        <v>10.156764485965859</v>
      </c>
      <c r="G505" s="306">
        <f t="shared" ca="1" si="214"/>
        <v>27.050210709857726</v>
      </c>
      <c r="H505" s="307">
        <f t="shared" ca="1" si="215"/>
        <v>21.676472979963155</v>
      </c>
      <c r="I505" s="304">
        <f t="shared" ca="1" si="216"/>
        <v>34.663862743479328</v>
      </c>
      <c r="J505" s="306">
        <f t="shared" ca="1" si="217"/>
        <v>426.06643437417836</v>
      </c>
      <c r="K505" s="307">
        <f t="shared" ca="1" si="218"/>
        <v>1296.9132499977168</v>
      </c>
      <c r="L505" s="304">
        <f t="shared" ca="1" si="203"/>
        <v>1365.1068033381</v>
      </c>
      <c r="M505" s="306">
        <f t="shared" ca="1" si="219"/>
        <v>0.67555876758842948</v>
      </c>
      <c r="N505" s="304">
        <f t="shared" ca="1" si="220"/>
        <v>38.706666195876281</v>
      </c>
      <c r="P505" s="310">
        <f t="shared" ca="1" si="221"/>
        <v>23</v>
      </c>
      <c r="Q505" s="304">
        <f t="shared" ca="1" si="222"/>
        <v>0</v>
      </c>
      <c r="R505" s="306">
        <f t="shared" ca="1" si="223"/>
        <v>0</v>
      </c>
      <c r="S505" s="307">
        <f t="shared" ca="1" si="224"/>
        <v>8.2209999999999983</v>
      </c>
      <c r="T505" s="304">
        <f t="shared" ca="1" si="204"/>
        <v>80.648009999999985</v>
      </c>
      <c r="U505" s="311">
        <f t="shared" ca="1" si="205"/>
        <v>0</v>
      </c>
      <c r="V505" s="306">
        <f t="shared" ca="1" si="206"/>
        <v>1.0758029109573075</v>
      </c>
      <c r="W505" s="304">
        <f t="shared" ca="1" si="207"/>
        <v>4.1716209754517815</v>
      </c>
      <c r="Y505" s="314" t="str">
        <f t="shared" ca="1" si="225"/>
        <v/>
      </c>
      <c r="Z505" s="315" t="str">
        <f t="shared" ca="1" si="226"/>
        <v/>
      </c>
      <c r="AA505" s="316" t="str">
        <f t="shared" ca="1" si="227"/>
        <v/>
      </c>
      <c r="AC505" s="310" t="e">
        <f t="shared" ca="1" si="228"/>
        <v>#N/A</v>
      </c>
      <c r="AD505" s="323" t="e">
        <f t="shared" ca="1" si="229"/>
        <v>#N/A</v>
      </c>
      <c r="AE505" s="324">
        <f t="shared" ca="1" si="208"/>
        <v>1296.9132499977168</v>
      </c>
      <c r="AG505" s="306">
        <f t="shared" ca="1" si="230"/>
        <v>-6.8266534339248377</v>
      </c>
      <c r="AH505" s="304">
        <f t="shared" ca="1" si="231"/>
        <v>-0.52749219741561015</v>
      </c>
    </row>
    <row r="506" spans="1:34" x14ac:dyDescent="0.2">
      <c r="A506" s="347">
        <f t="shared" ca="1" si="209"/>
        <v>0.1</v>
      </c>
      <c r="B506" s="304">
        <f t="shared" ca="1" si="210"/>
        <v>14.199999999999923</v>
      </c>
      <c r="D506" s="306">
        <f t="shared" ca="1" si="211"/>
        <v>-0.39598058264309588</v>
      </c>
      <c r="E506" s="307">
        <f t="shared" ca="1" si="212"/>
        <v>-10.127315916401535</v>
      </c>
      <c r="F506" s="304">
        <f t="shared" ca="1" si="213"/>
        <v>10.135054429672801</v>
      </c>
      <c r="G506" s="306">
        <f t="shared" ca="1" si="214"/>
        <v>27.010612651593416</v>
      </c>
      <c r="H506" s="307">
        <f t="shared" ca="1" si="215"/>
        <v>20.663741388323</v>
      </c>
      <c r="I506" s="304">
        <f t="shared" ca="1" si="216"/>
        <v>34.008284343346567</v>
      </c>
      <c r="J506" s="306">
        <f t="shared" ca="1" si="217"/>
        <v>428.76947554225092</v>
      </c>
      <c r="K506" s="307">
        <f t="shared" ca="1" si="218"/>
        <v>1299.0302607161311</v>
      </c>
      <c r="L506" s="304">
        <f t="shared" ca="1" si="203"/>
        <v>1367.9630409528602</v>
      </c>
      <c r="M506" s="306">
        <f t="shared" ca="1" si="219"/>
        <v>0.65304673733496754</v>
      </c>
      <c r="N506" s="304">
        <f t="shared" ca="1" si="220"/>
        <v>37.416821874082089</v>
      </c>
      <c r="P506" s="310">
        <f t="shared" ca="1" si="221"/>
        <v>23</v>
      </c>
      <c r="Q506" s="304">
        <f t="shared" ca="1" si="222"/>
        <v>0</v>
      </c>
      <c r="R506" s="306">
        <f t="shared" ca="1" si="223"/>
        <v>0</v>
      </c>
      <c r="S506" s="307">
        <f t="shared" ca="1" si="224"/>
        <v>8.2209999999999983</v>
      </c>
      <c r="T506" s="304">
        <f t="shared" ca="1" si="204"/>
        <v>80.648009999999985</v>
      </c>
      <c r="U506" s="311">
        <f t="shared" ca="1" si="205"/>
        <v>0</v>
      </c>
      <c r="V506" s="306">
        <f t="shared" ca="1" si="206"/>
        <v>1.075574223342715</v>
      </c>
      <c r="W506" s="304">
        <f t="shared" ca="1" si="207"/>
        <v>4.0144684255030416</v>
      </c>
      <c r="Y506" s="314" t="str">
        <f t="shared" ca="1" si="225"/>
        <v/>
      </c>
      <c r="Z506" s="315" t="str">
        <f t="shared" ca="1" si="226"/>
        <v/>
      </c>
      <c r="AA506" s="316" t="str">
        <f t="shared" ca="1" si="227"/>
        <v/>
      </c>
      <c r="AC506" s="310" t="e">
        <f t="shared" ca="1" si="228"/>
        <v>#N/A</v>
      </c>
      <c r="AD506" s="323" t="e">
        <f t="shared" ca="1" si="229"/>
        <v>#N/A</v>
      </c>
      <c r="AE506" s="324">
        <f t="shared" ca="1" si="208"/>
        <v>1299.0302607161311</v>
      </c>
      <c r="AG506" s="306">
        <f t="shared" ca="1" si="230"/>
        <v>-6.6419559101862262</v>
      </c>
      <c r="AH506" s="304">
        <f t="shared" ca="1" si="231"/>
        <v>-0.50743473731319577</v>
      </c>
    </row>
    <row r="507" spans="1:34" x14ac:dyDescent="0.2">
      <c r="A507" s="347">
        <f t="shared" ca="1" si="209"/>
        <v>0.1</v>
      </c>
      <c r="B507" s="304">
        <f t="shared" ca="1" si="210"/>
        <v>14.299999999999923</v>
      </c>
      <c r="D507" s="306">
        <f t="shared" ca="1" si="211"/>
        <v>-0.38784045715582316</v>
      </c>
      <c r="E507" s="307">
        <f t="shared" ca="1" si="212"/>
        <v>-10.106706891101345</v>
      </c>
      <c r="F507" s="304">
        <f t="shared" ca="1" si="213"/>
        <v>10.114145757444978</v>
      </c>
      <c r="G507" s="306">
        <f t="shared" ca="1" si="214"/>
        <v>26.971828605877832</v>
      </c>
      <c r="H507" s="307">
        <f t="shared" ca="1" si="215"/>
        <v>19.653070699212865</v>
      </c>
      <c r="I507" s="304">
        <f t="shared" ca="1" si="216"/>
        <v>33.372484568175459</v>
      </c>
      <c r="J507" s="306">
        <f t="shared" ca="1" si="217"/>
        <v>431.4685976051245</v>
      </c>
      <c r="K507" s="307">
        <f t="shared" ca="1" si="218"/>
        <v>1301.0461013205079</v>
      </c>
      <c r="L507" s="304">
        <f t="shared" ca="1" si="203"/>
        <v>1370.7246654527767</v>
      </c>
      <c r="M507" s="306">
        <f t="shared" ca="1" si="219"/>
        <v>0.62969766447458098</v>
      </c>
      <c r="N507" s="304">
        <f t="shared" ca="1" si="220"/>
        <v>36.079018543638483</v>
      </c>
      <c r="P507" s="310">
        <f t="shared" ca="1" si="221"/>
        <v>23</v>
      </c>
      <c r="Q507" s="304">
        <f t="shared" ca="1" si="222"/>
        <v>0</v>
      </c>
      <c r="R507" s="306">
        <f t="shared" ca="1" si="223"/>
        <v>0</v>
      </c>
      <c r="S507" s="307">
        <f t="shared" ca="1" si="224"/>
        <v>8.2209999999999983</v>
      </c>
      <c r="T507" s="304">
        <f t="shared" ca="1" si="204"/>
        <v>80.648009999999985</v>
      </c>
      <c r="U507" s="311">
        <f t="shared" ca="1" si="205"/>
        <v>0</v>
      </c>
      <c r="V507" s="306">
        <f t="shared" ca="1" si="206"/>
        <v>1.0753565067615323</v>
      </c>
      <c r="W507" s="304">
        <f t="shared" ca="1" si="207"/>
        <v>3.8649845637097977</v>
      </c>
      <c r="Y507" s="314" t="str">
        <f t="shared" ca="1" si="225"/>
        <v/>
      </c>
      <c r="Z507" s="315" t="str">
        <f t="shared" ca="1" si="226"/>
        <v/>
      </c>
      <c r="AA507" s="316" t="str">
        <f t="shared" ca="1" si="227"/>
        <v/>
      </c>
      <c r="AC507" s="310" t="e">
        <f t="shared" ca="1" si="228"/>
        <v>#N/A</v>
      </c>
      <c r="AD507" s="323" t="e">
        <f t="shared" ca="1" si="229"/>
        <v>#N/A</v>
      </c>
      <c r="AE507" s="324">
        <f t="shared" ca="1" si="208"/>
        <v>1301.0461013205079</v>
      </c>
      <c r="AG507" s="306">
        <f t="shared" ca="1" si="230"/>
        <v>-6.4489635416454254</v>
      </c>
      <c r="AH507" s="304">
        <f t="shared" ca="1" si="231"/>
        <v>-0.48831874778044548</v>
      </c>
    </row>
    <row r="508" spans="1:34" x14ac:dyDescent="0.2">
      <c r="A508" s="347">
        <f t="shared" ca="1" si="209"/>
        <v>0.1</v>
      </c>
      <c r="B508" s="304">
        <f t="shared" ca="1" si="210"/>
        <v>14.399999999999922</v>
      </c>
      <c r="D508" s="306">
        <f t="shared" ca="1" si="211"/>
        <v>-0.37996620029548522</v>
      </c>
      <c r="E508" s="307">
        <f t="shared" ca="1" si="212"/>
        <v>-10.086863045025101</v>
      </c>
      <c r="F508" s="304">
        <f t="shared" ca="1" si="213"/>
        <v>10.094017059746831</v>
      </c>
      <c r="G508" s="306">
        <f t="shared" ca="1" si="214"/>
        <v>26.933831985848283</v>
      </c>
      <c r="H508" s="307">
        <f t="shared" ca="1" si="215"/>
        <v>18.644384394710354</v>
      </c>
      <c r="I508" s="304">
        <f t="shared" ca="1" si="216"/>
        <v>32.757356042568865</v>
      </c>
      <c r="J508" s="306">
        <f t="shared" ca="1" si="217"/>
        <v>434.16388063471078</v>
      </c>
      <c r="K508" s="307">
        <f t="shared" ca="1" si="218"/>
        <v>1302.9609740752041</v>
      </c>
      <c r="L508" s="304">
        <f t="shared" ca="1" si="203"/>
        <v>1373.3919961943845</v>
      </c>
      <c r="M508" s="306">
        <f t="shared" ca="1" si="219"/>
        <v>0.60549158645349399</v>
      </c>
      <c r="N508" s="304">
        <f t="shared" ca="1" si="220"/>
        <v>34.692112434465812</v>
      </c>
      <c r="P508" s="310">
        <f t="shared" ca="1" si="221"/>
        <v>23</v>
      </c>
      <c r="Q508" s="304">
        <f t="shared" ca="1" si="222"/>
        <v>0</v>
      </c>
      <c r="R508" s="306">
        <f t="shared" ca="1" si="223"/>
        <v>0</v>
      </c>
      <c r="S508" s="307">
        <f t="shared" ca="1" si="224"/>
        <v>8.2209999999999983</v>
      </c>
      <c r="T508" s="304">
        <f t="shared" ca="1" si="204"/>
        <v>80.648009999999985</v>
      </c>
      <c r="U508" s="311">
        <f t="shared" ca="1" si="205"/>
        <v>0</v>
      </c>
      <c r="V508" s="306">
        <f t="shared" ca="1" si="206"/>
        <v>1.0751497331582642</v>
      </c>
      <c r="W508" s="304">
        <f t="shared" ca="1" si="207"/>
        <v>3.723101261158368</v>
      </c>
      <c r="Y508" s="314" t="str">
        <f t="shared" ca="1" si="225"/>
        <v/>
      </c>
      <c r="Z508" s="315" t="str">
        <f t="shared" ca="1" si="226"/>
        <v/>
      </c>
      <c r="AA508" s="316" t="str">
        <f t="shared" ca="1" si="227"/>
        <v/>
      </c>
      <c r="AC508" s="310" t="e">
        <f t="shared" ca="1" si="228"/>
        <v>#N/A</v>
      </c>
      <c r="AD508" s="323" t="e">
        <f t="shared" ca="1" si="229"/>
        <v>#N/A</v>
      </c>
      <c r="AE508" s="324">
        <f t="shared" ca="1" si="208"/>
        <v>1302.9609740752041</v>
      </c>
      <c r="AG508" s="306">
        <f t="shared" ca="1" si="230"/>
        <v>-6.2472488484231157</v>
      </c>
      <c r="AH508" s="304">
        <f t="shared" ca="1" si="231"/>
        <v>-0.4701355751988564</v>
      </c>
    </row>
    <row r="509" spans="1:34" x14ac:dyDescent="0.2">
      <c r="A509" s="347">
        <f t="shared" ca="1" si="209"/>
        <v>0.1</v>
      </c>
      <c r="B509" s="304">
        <f t="shared" ca="1" si="210"/>
        <v>14.499999999999922</v>
      </c>
      <c r="D509" s="306">
        <f t="shared" ca="1" si="211"/>
        <v>-0.37236555939809413</v>
      </c>
      <c r="E509" s="307">
        <f t="shared" ca="1" si="212"/>
        <v>-10.067762305356965</v>
      </c>
      <c r="F509" s="304">
        <f t="shared" ca="1" si="213"/>
        <v>10.074646095371909</v>
      </c>
      <c r="G509" s="306">
        <f t="shared" ca="1" si="214"/>
        <v>26.896595429908473</v>
      </c>
      <c r="H509" s="307">
        <f t="shared" ca="1" si="215"/>
        <v>17.637608164174658</v>
      </c>
      <c r="I509" s="304">
        <f t="shared" ca="1" si="216"/>
        <v>32.16383166653398</v>
      </c>
      <c r="J509" s="306">
        <f t="shared" ca="1" si="217"/>
        <v>436.8554020054986</v>
      </c>
      <c r="K509" s="307">
        <f t="shared" ca="1" si="218"/>
        <v>1304.7750737031483</v>
      </c>
      <c r="L509" s="304">
        <f t="shared" ca="1" si="203"/>
        <v>1375.9653466633679</v>
      </c>
      <c r="M509" s="306">
        <f t="shared" ca="1" si="219"/>
        <v>0.58041109373671729</v>
      </c>
      <c r="N509" s="304">
        <f t="shared" ca="1" si="220"/>
        <v>33.255106053685907</v>
      </c>
      <c r="P509" s="310">
        <f t="shared" ca="1" si="221"/>
        <v>23</v>
      </c>
      <c r="Q509" s="304">
        <f t="shared" ca="1" si="222"/>
        <v>0</v>
      </c>
      <c r="R509" s="306">
        <f t="shared" ca="1" si="223"/>
        <v>0</v>
      </c>
      <c r="S509" s="307">
        <f t="shared" ca="1" si="224"/>
        <v>8.2209999999999983</v>
      </c>
      <c r="T509" s="304">
        <f t="shared" ca="1" si="204"/>
        <v>80.648009999999985</v>
      </c>
      <c r="U509" s="311">
        <f t="shared" ca="1" si="205"/>
        <v>0</v>
      </c>
      <c r="V509" s="306">
        <f t="shared" ca="1" si="206"/>
        <v>1.0749538756211299</v>
      </c>
      <c r="W509" s="304">
        <f t="shared" ca="1" si="207"/>
        <v>3.5887533054186003</v>
      </c>
      <c r="Y509" s="314" t="str">
        <f t="shared" ca="1" si="225"/>
        <v/>
      </c>
      <c r="Z509" s="315" t="str">
        <f t="shared" ca="1" si="226"/>
        <v/>
      </c>
      <c r="AA509" s="316" t="str">
        <f t="shared" ca="1" si="227"/>
        <v/>
      </c>
      <c r="AC509" s="310" t="e">
        <f t="shared" ca="1" si="228"/>
        <v>#N/A</v>
      </c>
      <c r="AD509" s="323" t="e">
        <f t="shared" ca="1" si="229"/>
        <v>#N/A</v>
      </c>
      <c r="AE509" s="324">
        <f t="shared" ca="1" si="208"/>
        <v>1304.7750737031483</v>
      </c>
      <c r="AG509" s="306">
        <f t="shared" ca="1" si="230"/>
        <v>-6.0363987121803291</v>
      </c>
      <c r="AH509" s="304">
        <f t="shared" ca="1" si="231"/>
        <v>-0.45287693238758897</v>
      </c>
    </row>
    <row r="510" spans="1:34" x14ac:dyDescent="0.2">
      <c r="A510" s="347">
        <f t="shared" ca="1" si="209"/>
        <v>0.1</v>
      </c>
      <c r="B510" s="304">
        <f t="shared" ca="1" si="210"/>
        <v>14.599999999999921</v>
      </c>
      <c r="D510" s="306">
        <f t="shared" ca="1" si="211"/>
        <v>-0.36504675084797122</v>
      </c>
      <c r="E510" s="307">
        <f t="shared" ca="1" si="212"/>
        <v>-10.049381655936353</v>
      </c>
      <c r="F510" s="304">
        <f t="shared" ca="1" si="213"/>
        <v>10.056009685604661</v>
      </c>
      <c r="G510" s="306">
        <f t="shared" ca="1" si="214"/>
        <v>26.860090754823677</v>
      </c>
      <c r="H510" s="307">
        <f t="shared" ca="1" si="215"/>
        <v>16.632669998581022</v>
      </c>
      <c r="I510" s="304">
        <f t="shared" ca="1" si="216"/>
        <v>31.592881898286226</v>
      </c>
      <c r="J510" s="306">
        <f t="shared" ca="1" si="217"/>
        <v>439.54323631473522</v>
      </c>
      <c r="K510" s="307">
        <f t="shared" ca="1" si="218"/>
        <v>1306.4885876112862</v>
      </c>
      <c r="L510" s="304">
        <f t="shared" ca="1" si="203"/>
        <v>1378.4450247102945</v>
      </c>
      <c r="M510" s="306">
        <f t="shared" ca="1" si="219"/>
        <v>0.55444192136627091</v>
      </c>
      <c r="N510" s="304">
        <f t="shared" ca="1" si="220"/>
        <v>31.767182079411583</v>
      </c>
      <c r="P510" s="310">
        <f t="shared" ca="1" si="221"/>
        <v>23</v>
      </c>
      <c r="Q510" s="304">
        <f t="shared" ca="1" si="222"/>
        <v>0</v>
      </c>
      <c r="R510" s="306">
        <f t="shared" ca="1" si="223"/>
        <v>0</v>
      </c>
      <c r="S510" s="307">
        <f t="shared" ca="1" si="224"/>
        <v>8.2209999999999983</v>
      </c>
      <c r="T510" s="304">
        <f t="shared" ca="1" si="204"/>
        <v>80.648009999999985</v>
      </c>
      <c r="U510" s="311">
        <f t="shared" ca="1" si="205"/>
        <v>0</v>
      </c>
      <c r="V510" s="306">
        <f t="shared" ca="1" si="206"/>
        <v>1.0747689083545744</v>
      </c>
      <c r="W510" s="304">
        <f t="shared" ca="1" si="207"/>
        <v>3.4618783042201078</v>
      </c>
      <c r="Y510" s="314" t="str">
        <f t="shared" ca="1" si="225"/>
        <v/>
      </c>
      <c r="Z510" s="315" t="str">
        <f t="shared" ca="1" si="226"/>
        <v/>
      </c>
      <c r="AA510" s="316" t="str">
        <f t="shared" ca="1" si="227"/>
        <v/>
      </c>
      <c r="AC510" s="310" t="e">
        <f t="shared" ca="1" si="228"/>
        <v>#N/A</v>
      </c>
      <c r="AD510" s="323" t="e">
        <f t="shared" ca="1" si="229"/>
        <v>#N/A</v>
      </c>
      <c r="AE510" s="324">
        <f t="shared" ca="1" si="208"/>
        <v>1306.4885876112862</v>
      </c>
      <c r="AG510" s="306">
        <f t="shared" ca="1" si="230"/>
        <v>-5.8160225637808471</v>
      </c>
      <c r="AH510" s="304">
        <f t="shared" ca="1" si="231"/>
        <v>-0.43653488692599451</v>
      </c>
    </row>
    <row r="511" spans="1:34" x14ac:dyDescent="0.2">
      <c r="A511" s="347">
        <f t="shared" ca="1" si="209"/>
        <v>0.1</v>
      </c>
      <c r="B511" s="304">
        <f t="shared" ca="1" si="210"/>
        <v>14.699999999999921</v>
      </c>
      <c r="D511" s="306">
        <f t="shared" ca="1" si="211"/>
        <v>-0.35801842735691297</v>
      </c>
      <c r="E511" s="307">
        <f t="shared" ca="1" si="212"/>
        <v>-10.0316970303635</v>
      </c>
      <c r="F511" s="304">
        <f t="shared" ca="1" si="213"/>
        <v>10.038083607110023</v>
      </c>
      <c r="G511" s="306">
        <f t="shared" ca="1" si="214"/>
        <v>26.824288912087987</v>
      </c>
      <c r="H511" s="307">
        <f t="shared" ca="1" si="215"/>
        <v>15.629500295544672</v>
      </c>
      <c r="I511" s="304">
        <f t="shared" ca="1" si="216"/>
        <v>31.04551103022138</v>
      </c>
      <c r="J511" s="306">
        <f t="shared" ca="1" si="217"/>
        <v>442.22745529808083</v>
      </c>
      <c r="K511" s="307">
        <f t="shared" ca="1" si="218"/>
        <v>1308.1016961259925</v>
      </c>
      <c r="L511" s="304">
        <f t="shared" ca="1" si="203"/>
        <v>1380.8313327945286</v>
      </c>
      <c r="M511" s="306">
        <f t="shared" ca="1" si="219"/>
        <v>0.5275735909321535</v>
      </c>
      <c r="N511" s="304">
        <f t="shared" ca="1" si="220"/>
        <v>30.227740142973754</v>
      </c>
      <c r="P511" s="310">
        <f t="shared" ca="1" si="221"/>
        <v>23</v>
      </c>
      <c r="Q511" s="304">
        <f t="shared" ca="1" si="222"/>
        <v>0</v>
      </c>
      <c r="R511" s="306">
        <f t="shared" ca="1" si="223"/>
        <v>0</v>
      </c>
      <c r="S511" s="307">
        <f t="shared" ca="1" si="224"/>
        <v>8.2209999999999983</v>
      </c>
      <c r="T511" s="304">
        <f t="shared" ca="1" si="204"/>
        <v>80.648009999999985</v>
      </c>
      <c r="U511" s="311">
        <f t="shared" ca="1" si="205"/>
        <v>0</v>
      </c>
      <c r="V511" s="306">
        <f t="shared" ca="1" si="206"/>
        <v>1.0745948066508735</v>
      </c>
      <c r="W511" s="304">
        <f t="shared" ca="1" si="207"/>
        <v>3.3424165884396073</v>
      </c>
      <c r="Y511" s="314" t="str">
        <f t="shared" ca="1" si="225"/>
        <v/>
      </c>
      <c r="Z511" s="315" t="str">
        <f t="shared" ca="1" si="226"/>
        <v/>
      </c>
      <c r="AA511" s="316" t="str">
        <f t="shared" ca="1" si="227"/>
        <v/>
      </c>
      <c r="AC511" s="310" t="e">
        <f t="shared" ca="1" si="228"/>
        <v>#N/A</v>
      </c>
      <c r="AD511" s="323" t="e">
        <f t="shared" ca="1" si="229"/>
        <v>#N/A</v>
      </c>
      <c r="AE511" s="324">
        <f t="shared" ca="1" si="208"/>
        <v>1308.1016961259925</v>
      </c>
      <c r="AG511" s="306">
        <f t="shared" ca="1" si="230"/>
        <v>-5.5857618260542417</v>
      </c>
      <c r="AH511" s="304">
        <f t="shared" ca="1" si="231"/>
        <v>-0.42110184943682138</v>
      </c>
    </row>
    <row r="512" spans="1:34" x14ac:dyDescent="0.2">
      <c r="A512" s="347">
        <f t="shared" ca="1" si="209"/>
        <v>0.1</v>
      </c>
      <c r="B512" s="304">
        <f t="shared" ca="1" si="210"/>
        <v>14.799999999999921</v>
      </c>
      <c r="D512" s="306">
        <f t="shared" ca="1" si="211"/>
        <v>-0.35128963417194253</v>
      </c>
      <c r="E512" s="307">
        <f t="shared" ca="1" si="212"/>
        <v>-10.014683205549503</v>
      </c>
      <c r="F512" s="304">
        <f t="shared" ca="1" si="213"/>
        <v>10.020842485269984</v>
      </c>
      <c r="G512" s="306">
        <f t="shared" ca="1" si="214"/>
        <v>26.789159948670793</v>
      </c>
      <c r="H512" s="307">
        <f t="shared" ca="1" si="215"/>
        <v>14.628031974989721</v>
      </c>
      <c r="I512" s="304">
        <f t="shared" ca="1" si="216"/>
        <v>30.522752336851749</v>
      </c>
      <c r="J512" s="306">
        <f t="shared" ca="1" si="217"/>
        <v>444.90812774111879</v>
      </c>
      <c r="K512" s="307">
        <f t="shared" ca="1" si="218"/>
        <v>1309.6145727395192</v>
      </c>
      <c r="L512" s="304">
        <f t="shared" ca="1" si="203"/>
        <v>1383.1245682373735</v>
      </c>
      <c r="M512" s="306">
        <f t="shared" ca="1" si="219"/>
        <v>0.49980009466075759</v>
      </c>
      <c r="N512" s="304">
        <f t="shared" ca="1" si="220"/>
        <v>28.636436024300441</v>
      </c>
      <c r="P512" s="310">
        <f t="shared" ca="1" si="221"/>
        <v>23</v>
      </c>
      <c r="Q512" s="304">
        <f t="shared" ca="1" si="222"/>
        <v>0</v>
      </c>
      <c r="R512" s="306">
        <f t="shared" ca="1" si="223"/>
        <v>0</v>
      </c>
      <c r="S512" s="307">
        <f t="shared" ca="1" si="224"/>
        <v>8.2209999999999983</v>
      </c>
      <c r="T512" s="304">
        <f t="shared" ca="1" si="204"/>
        <v>80.648009999999985</v>
      </c>
      <c r="U512" s="311">
        <f t="shared" ca="1" si="205"/>
        <v>0</v>
      </c>
      <c r="V512" s="306">
        <f t="shared" ca="1" si="206"/>
        <v>1.0744315468607117</v>
      </c>
      <c r="W512" s="304">
        <f t="shared" ca="1" si="207"/>
        <v>3.2303111140362746</v>
      </c>
      <c r="Y512" s="314" t="str">
        <f t="shared" ca="1" si="225"/>
        <v/>
      </c>
      <c r="Z512" s="315" t="str">
        <f t="shared" ca="1" si="226"/>
        <v/>
      </c>
      <c r="AA512" s="316" t="str">
        <f t="shared" ca="1" si="227"/>
        <v/>
      </c>
      <c r="AC512" s="310" t="e">
        <f t="shared" ca="1" si="228"/>
        <v>#N/A</v>
      </c>
      <c r="AD512" s="323" t="e">
        <f t="shared" ca="1" si="229"/>
        <v>#N/A</v>
      </c>
      <c r="AE512" s="324">
        <f t="shared" ca="1" si="208"/>
        <v>1309.6145727395192</v>
      </c>
      <c r="AG512" s="306">
        <f t="shared" ca="1" si="230"/>
        <v>-5.3453006007287076</v>
      </c>
      <c r="AH512" s="304">
        <f t="shared" ca="1" si="231"/>
        <v>-0.40657056178562317</v>
      </c>
    </row>
    <row r="513" spans="1:34" x14ac:dyDescent="0.2">
      <c r="A513" s="347">
        <f t="shared" ca="1" si="209"/>
        <v>0.1</v>
      </c>
      <c r="B513" s="304">
        <f t="shared" ca="1" si="210"/>
        <v>14.89999999999992</v>
      </c>
      <c r="D513" s="306">
        <f t="shared" ca="1" si="211"/>
        <v>-0.34486975290619476</v>
      </c>
      <c r="E513" s="307">
        <f t="shared" ca="1" si="212"/>
        <v>-9.9983136978682658</v>
      </c>
      <c r="F513" s="304">
        <f t="shared" ca="1" si="213"/>
        <v>10.00425969012449</v>
      </c>
      <c r="G513" s="306">
        <f t="shared" ca="1" si="214"/>
        <v>26.754672973380174</v>
      </c>
      <c r="H513" s="307">
        <f t="shared" ca="1" si="215"/>
        <v>13.628200605202894</v>
      </c>
      <c r="I513" s="304">
        <f t="shared" ca="1" si="216"/>
        <v>30.025661985178147</v>
      </c>
      <c r="J513" s="306">
        <f t="shared" ca="1" si="217"/>
        <v>447.58531938722132</v>
      </c>
      <c r="K513" s="307">
        <f t="shared" ca="1" si="218"/>
        <v>1311.0273843685288</v>
      </c>
      <c r="L513" s="304">
        <f t="shared" ca="1" si="203"/>
        <v>1385.3250234855166</v>
      </c>
      <c r="M513" s="306">
        <f t="shared" ca="1" si="219"/>
        <v>0.47112060917678111</v>
      </c>
      <c r="N513" s="304">
        <f t="shared" ca="1" si="220"/>
        <v>26.99322254746188</v>
      </c>
      <c r="P513" s="310">
        <f t="shared" ca="1" si="221"/>
        <v>23</v>
      </c>
      <c r="Q513" s="304">
        <f t="shared" ca="1" si="222"/>
        <v>0</v>
      </c>
      <c r="R513" s="306">
        <f t="shared" ca="1" si="223"/>
        <v>0</v>
      </c>
      <c r="S513" s="307">
        <f t="shared" ca="1" si="224"/>
        <v>8.2209999999999983</v>
      </c>
      <c r="T513" s="304">
        <f t="shared" ca="1" si="204"/>
        <v>80.648009999999985</v>
      </c>
      <c r="U513" s="311">
        <f t="shared" ca="1" si="205"/>
        <v>0</v>
      </c>
      <c r="V513" s="306">
        <f t="shared" ca="1" si="206"/>
        <v>1.0742791063626111</v>
      </c>
      <c r="W513" s="304">
        <f t="shared" ca="1" si="207"/>
        <v>3.1255073625799108</v>
      </c>
      <c r="Y513" s="314" t="str">
        <f t="shared" ca="1" si="225"/>
        <v/>
      </c>
      <c r="Z513" s="315" t="str">
        <f t="shared" ca="1" si="226"/>
        <v/>
      </c>
      <c r="AA513" s="316" t="str">
        <f t="shared" ca="1" si="227"/>
        <v/>
      </c>
      <c r="AC513" s="310" t="e">
        <f t="shared" ca="1" si="228"/>
        <v>#N/A</v>
      </c>
      <c r="AD513" s="323" t="e">
        <f t="shared" ca="1" si="229"/>
        <v>#N/A</v>
      </c>
      <c r="AE513" s="324">
        <f t="shared" ca="1" si="208"/>
        <v>1311.0273843685288</v>
      </c>
      <c r="AG513" s="306">
        <f t="shared" ca="1" si="230"/>
        <v>-5.0943775228527013</v>
      </c>
      <c r="AH513" s="304">
        <f t="shared" ca="1" si="231"/>
        <v>-0.39293408515220474</v>
      </c>
    </row>
    <row r="514" spans="1:34" x14ac:dyDescent="0.2">
      <c r="A514" s="347">
        <f t="shared" ca="1" si="209"/>
        <v>0.1</v>
      </c>
      <c r="B514" s="304">
        <f t="shared" ca="1" si="210"/>
        <v>14.99999999999992</v>
      </c>
      <c r="D514" s="306">
        <f t="shared" ca="1" si="211"/>
        <v>-0.33876843182472433</v>
      </c>
      <c r="E514" s="307">
        <f t="shared" ca="1" si="212"/>
        <v>-9.9825606645317961</v>
      </c>
      <c r="F514" s="304">
        <f t="shared" ca="1" si="213"/>
        <v>9.9883072375382245</v>
      </c>
      <c r="G514" s="306">
        <f t="shared" ca="1" si="214"/>
        <v>26.720796130197702</v>
      </c>
      <c r="H514" s="307">
        <f t="shared" ca="1" si="215"/>
        <v>12.629944538749713</v>
      </c>
      <c r="I514" s="304">
        <f t="shared" ca="1" si="216"/>
        <v>29.555311618784906</v>
      </c>
      <c r="J514" s="306">
        <f t="shared" ca="1" si="217"/>
        <v>450.25909284240021</v>
      </c>
      <c r="K514" s="307">
        <f t="shared" ca="1" si="218"/>
        <v>1312.3402916257264</v>
      </c>
      <c r="L514" s="304">
        <f t="shared" ca="1" si="203"/>
        <v>1387.43298638585</v>
      </c>
      <c r="M514" s="306">
        <f t="shared" ca="1" si="219"/>
        <v>0.44154022182412483</v>
      </c>
      <c r="N514" s="304">
        <f t="shared" ca="1" si="220"/>
        <v>25.298391195792515</v>
      </c>
      <c r="P514" s="310">
        <f t="shared" ca="1" si="221"/>
        <v>23</v>
      </c>
      <c r="Q514" s="304">
        <f t="shared" ca="1" si="222"/>
        <v>0</v>
      </c>
      <c r="R514" s="306">
        <f t="shared" ca="1" si="223"/>
        <v>0</v>
      </c>
      <c r="S514" s="307">
        <f t="shared" ca="1" si="224"/>
        <v>8.2209999999999983</v>
      </c>
      <c r="T514" s="304">
        <f t="shared" ca="1" si="204"/>
        <v>80.648009999999985</v>
      </c>
      <c r="U514" s="311">
        <f t="shared" ca="1" si="205"/>
        <v>0</v>
      </c>
      <c r="V514" s="306">
        <f t="shared" ca="1" si="206"/>
        <v>1.0741374635310985</v>
      </c>
      <c r="W514" s="304">
        <f t="shared" ca="1" si="207"/>
        <v>3.027953240030774</v>
      </c>
      <c r="Y514" s="314" t="str">
        <f t="shared" ca="1" si="225"/>
        <v/>
      </c>
      <c r="Z514" s="315" t="str">
        <f t="shared" ca="1" si="226"/>
        <v/>
      </c>
      <c r="AA514" s="316" t="str">
        <f t="shared" ca="1" si="227"/>
        <v/>
      </c>
      <c r="AC514" s="310">
        <f t="shared" ca="1" si="228"/>
        <v>14.99999999999992</v>
      </c>
      <c r="AD514" s="323">
        <f t="shared" ca="1" si="229"/>
        <v>450.25909284240021</v>
      </c>
      <c r="AE514" s="324">
        <f t="shared" ca="1" si="208"/>
        <v>1312.3402916257264</v>
      </c>
      <c r="AG514" s="306">
        <f t="shared" ca="1" si="230"/>
        <v>-4.832798623012982</v>
      </c>
      <c r="AH514" s="304">
        <f t="shared" ca="1" si="231"/>
        <v>-0.38018578793089786</v>
      </c>
    </row>
    <row r="515" spans="1:34" x14ac:dyDescent="0.2">
      <c r="A515" s="347">
        <f t="shared" ca="1" si="209"/>
        <v>0.1</v>
      </c>
      <c r="B515" s="304">
        <f t="shared" ca="1" si="210"/>
        <v>15.09999999999992</v>
      </c>
      <c r="D515" s="306">
        <f t="shared" ca="1" si="211"/>
        <v>-0.33299550165534181</v>
      </c>
      <c r="E515" s="307">
        <f t="shared" ca="1" si="212"/>
        <v>-9.9673948132783057</v>
      </c>
      <c r="F515" s="304">
        <f t="shared" ca="1" si="213"/>
        <v>9.9729556986828118</v>
      </c>
      <c r="G515" s="306">
        <f t="shared" ca="1" si="214"/>
        <v>26.687496580032168</v>
      </c>
      <c r="H515" s="307">
        <f t="shared" ca="1" si="215"/>
        <v>11.633205057421883</v>
      </c>
      <c r="I515" s="304">
        <f t="shared" ca="1" si="216"/>
        <v>29.112779558421671</v>
      </c>
      <c r="J515" s="306">
        <f t="shared" ca="1" si="217"/>
        <v>452.92950747791173</v>
      </c>
      <c r="K515" s="307">
        <f t="shared" ca="1" si="218"/>
        <v>1313.553449105535</v>
      </c>
      <c r="L515" s="304">
        <f t="shared" ca="1" si="203"/>
        <v>1389.4487404727211</v>
      </c>
      <c r="M515" s="306">
        <f t="shared" ca="1" si="219"/>
        <v>0.41107064743839239</v>
      </c>
      <c r="N515" s="304">
        <f t="shared" ca="1" si="220"/>
        <v>23.55261317993013</v>
      </c>
      <c r="P515" s="310">
        <f t="shared" ca="1" si="221"/>
        <v>23</v>
      </c>
      <c r="Q515" s="304">
        <f t="shared" ca="1" si="222"/>
        <v>0</v>
      </c>
      <c r="R515" s="306">
        <f t="shared" ca="1" si="223"/>
        <v>0</v>
      </c>
      <c r="S515" s="307">
        <f t="shared" ca="1" si="224"/>
        <v>8.2209999999999983</v>
      </c>
      <c r="T515" s="304">
        <f t="shared" ca="1" si="204"/>
        <v>80.648009999999985</v>
      </c>
      <c r="U515" s="311">
        <f t="shared" ca="1" si="205"/>
        <v>0</v>
      </c>
      <c r="V515" s="306">
        <f t="shared" ca="1" si="206"/>
        <v>1.0740065977035087</v>
      </c>
      <c r="W515" s="304">
        <f t="shared" ca="1" si="207"/>
        <v>2.9375989734517094</v>
      </c>
      <c r="Y515" s="314" t="str">
        <f t="shared" ca="1" si="225"/>
        <v/>
      </c>
      <c r="Z515" s="315" t="str">
        <f t="shared" ca="1" si="226"/>
        <v/>
      </c>
      <c r="AA515" s="316" t="str">
        <f t="shared" ca="1" si="227"/>
        <v/>
      </c>
      <c r="AC515" s="310" t="e">
        <f t="shared" ca="1" si="228"/>
        <v>#N/A</v>
      </c>
      <c r="AD515" s="323" t="e">
        <f t="shared" ca="1" si="229"/>
        <v>#N/A</v>
      </c>
      <c r="AE515" s="324">
        <f t="shared" ca="1" si="208"/>
        <v>1313.553449105535</v>
      </c>
      <c r="AG515" s="306">
        <f t="shared" ca="1" si="230"/>
        <v>-4.5604509381611189</v>
      </c>
      <c r="AH515" s="304">
        <f t="shared" ca="1" si="231"/>
        <v>-0.36831933341816991</v>
      </c>
    </row>
    <row r="516" spans="1:34" x14ac:dyDescent="0.2">
      <c r="A516" s="347">
        <f t="shared" ca="1" si="209"/>
        <v>0.1</v>
      </c>
      <c r="B516" s="304">
        <f t="shared" ca="1" si="210"/>
        <v>15.199999999999919</v>
      </c>
      <c r="D516" s="306">
        <f t="shared" ca="1" si="211"/>
        <v>-0.32756087635022818</v>
      </c>
      <c r="E516" s="307">
        <f t="shared" ca="1" si="212"/>
        <v>-9.952785323904159</v>
      </c>
      <c r="F516" s="304">
        <f t="shared" ca="1" si="213"/>
        <v>9.9581741213656905</v>
      </c>
      <c r="G516" s="306">
        <f t="shared" ca="1" si="214"/>
        <v>26.654740492397146</v>
      </c>
      <c r="H516" s="307">
        <f t="shared" ca="1" si="215"/>
        <v>10.637926525031467</v>
      </c>
      <c r="I516" s="304">
        <f t="shared" ca="1" si="216"/>
        <v>28.699140605060009</v>
      </c>
      <c r="J516" s="306">
        <f t="shared" ca="1" si="217"/>
        <v>455.59661933153319</v>
      </c>
      <c r="K516" s="307">
        <f t="shared" ca="1" si="218"/>
        <v>1314.6670056846576</v>
      </c>
      <c r="L516" s="304">
        <f t="shared" ref="L516:L579" ca="1" si="232">SQRT(pos_x^2+pos_z^2)</f>
        <v>1391.3725652686219</v>
      </c>
      <c r="M516" s="306">
        <f t="shared" ca="1" si="219"/>
        <v>0.3797309084595033</v>
      </c>
      <c r="N516" s="304">
        <f t="shared" ca="1" si="220"/>
        <v>21.756978405398147</v>
      </c>
      <c r="P516" s="310">
        <f t="shared" ca="1" si="221"/>
        <v>23</v>
      </c>
      <c r="Q516" s="304">
        <f t="shared" ca="1" si="222"/>
        <v>0</v>
      </c>
      <c r="R516" s="306">
        <f t="shared" ca="1" si="223"/>
        <v>0</v>
      </c>
      <c r="S516" s="307">
        <f t="shared" ca="1" si="224"/>
        <v>8.2209999999999983</v>
      </c>
      <c r="T516" s="304">
        <f t="shared" ref="T516:T579" ca="1" si="233">m*g</f>
        <v>80.648009999999985</v>
      </c>
      <c r="U516" s="311">
        <f t="shared" ref="U516:U579" ca="1" si="234">IF(pos_xz&lt;L_rampe,Poids*COS(Beta),0)</f>
        <v>0</v>
      </c>
      <c r="V516" s="306">
        <f t="shared" ref="V516:V579" ca="1" si="235">Rho_moyen*(20000-Alt_rampe-pos_z)/(20000+Alt_rampe+pos_z)</f>
        <v>1.0738864891453206</v>
      </c>
      <c r="W516" s="304">
        <f t="shared" ref="W516:W579" ca="1" si="236">1/2*Rho*Sref*Cx*vit_xz^2</f>
        <v>2.854397005363674</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1314.6670056846576</v>
      </c>
      <c r="AG516" s="306">
        <f t="shared" ca="1" si="230"/>
        <v>-4.2773164988570471</v>
      </c>
      <c r="AH516" s="304">
        <f t="shared" ca="1" si="231"/>
        <v>-0.35732866724871792</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-0.32247443870830761</v>
      </c>
      <c r="E517" s="307">
        <f t="shared" ref="E517:E580" ca="1" si="241">IF(AND(L516&lt;L_rampe,Poussee&lt;Poids*SIN(M516)),0,(-W516+Poussee)/m*SIN(M516)+U516/m*COS(M516)-Poids/m)</f>
        <v>-9.9386997855468984</v>
      </c>
      <c r="F517" s="304">
        <f t="shared" ref="F517:F580" ca="1" si="242">SQRT(acc_x^2+acc_z^2)</f>
        <v>9.9439299671131138</v>
      </c>
      <c r="G517" s="306">
        <f t="shared" ref="G517:G580" ca="1" si="243">G516+acc_x*pas</f>
        <v>26.622493048526316</v>
      </c>
      <c r="H517" s="307">
        <f t="shared" ref="H517:H580" ca="1" si="244">H516+acc_z*pas</f>
        <v>9.6440565464767776</v>
      </c>
      <c r="I517" s="304">
        <f t="shared" ref="I517:I580" ca="1" si="245">SQRT(vit_x^2+vit_z^2)</f>
        <v>28.315454486736986</v>
      </c>
      <c r="J517" s="306">
        <f t="shared" ref="J517:J580" ca="1" si="246">J516+0.5*(vit_x+G516)*pas*(K516&gt;=0)</f>
        <v>458.26048100857935</v>
      </c>
      <c r="K517" s="307">
        <f t="shared" ref="K517:K580" ca="1" si="247">K516+0.5*(vit_z+H516)*pas</f>
        <v>1315.6811048382331</v>
      </c>
      <c r="L517" s="304">
        <f t="shared" ca="1" si="232"/>
        <v>1393.2047365992437</v>
      </c>
      <c r="M517" s="306">
        <f t="shared" ref="M517:M580" ca="1" si="248">IF(AND(L516&gt;L_rampe,G517&gt;0),ATAN2(G517,H517),$M$4)</f>
        <v>0.34754794668652894</v>
      </c>
      <c r="N517" s="304">
        <f t="shared" ref="N517:N580" ca="1" si="249">DEGREES(Beta)</f>
        <v>19.913030523575852</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8.2209999999999983</v>
      </c>
      <c r="T517" s="304">
        <f t="shared" ca="1" si="233"/>
        <v>80.648009999999985</v>
      </c>
      <c r="U517" s="311">
        <f t="shared" ca="1" si="234"/>
        <v>0</v>
      </c>
      <c r="V517" s="306">
        <f t="shared" ca="1" si="235"/>
        <v>1.0737771190139442</v>
      </c>
      <c r="W517" s="304">
        <f t="shared" ca="1" si="236"/>
        <v>2.7783018854963948</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1315.6811048382331</v>
      </c>
      <c r="AG517" s="306">
        <f t="shared" ref="AG517:AG580" ca="1" si="259">IF(AND(L516&lt;L_rampe,Poussee&lt;Poids*SIN(M516)),0,(-W516+Poussee)/m-Poids*SIN(M516)/m)</f>
        <v>-3.9834862000027558</v>
      </c>
      <c r="AH517" s="304">
        <f t="shared" ref="AH517:AH580" ca="1" si="260">IF(AND(L516&lt;L_rampe,Poussee&lt;Poids*SIN(M516)), g*SIN(M516), (-W516+Poussee)/m)</f>
        <v>-0.3472080045449063</v>
      </c>
    </row>
    <row r="518" spans="1:34" x14ac:dyDescent="0.2">
      <c r="A518" s="347">
        <f t="shared" ca="1" si="238"/>
        <v>0.1</v>
      </c>
      <c r="B518" s="304">
        <f t="shared" ca="1" si="239"/>
        <v>15.399999999999919</v>
      </c>
      <c r="D518" s="306">
        <f t="shared" ca="1" si="240"/>
        <v>-0.31774591138421043</v>
      </c>
      <c r="E518" s="307">
        <f t="shared" ca="1" si="241"/>
        <v>-9.9251041538903042</v>
      </c>
      <c r="F518" s="304">
        <f t="shared" ca="1" si="242"/>
        <v>9.9301890681785085</v>
      </c>
      <c r="G518" s="306">
        <f t="shared" ca="1" si="243"/>
        <v>26.590718457387894</v>
      </c>
      <c r="H518" s="307">
        <f t="shared" ca="1" si="244"/>
        <v>8.6515461310877466</v>
      </c>
      <c r="I518" s="304">
        <f t="shared" ca="1" si="245"/>
        <v>27.962753057208236</v>
      </c>
      <c r="J518" s="306">
        <f t="shared" ca="1" si="246"/>
        <v>460.92114158387506</v>
      </c>
      <c r="K518" s="307">
        <f t="shared" ca="1" si="247"/>
        <v>1316.5958849721112</v>
      </c>
      <c r="L518" s="304">
        <f t="shared" ca="1" si="232"/>
        <v>1394.9455269237144</v>
      </c>
      <c r="M518" s="306">
        <f t="shared" ca="1" si="248"/>
        <v>0.31455713134511598</v>
      </c>
      <c r="N518" s="304">
        <f t="shared" ca="1" si="249"/>
        <v>18.022796041817443</v>
      </c>
      <c r="P518" s="310">
        <f t="shared" ca="1" si="250"/>
        <v>23</v>
      </c>
      <c r="Q518" s="304">
        <f t="shared" ca="1" si="251"/>
        <v>0</v>
      </c>
      <c r="R518" s="306">
        <f t="shared" ca="1" si="252"/>
        <v>0</v>
      </c>
      <c r="S518" s="307">
        <f t="shared" ca="1" si="253"/>
        <v>8.2209999999999983</v>
      </c>
      <c r="T518" s="304">
        <f t="shared" ca="1" si="233"/>
        <v>80.648009999999985</v>
      </c>
      <c r="U518" s="311">
        <f t="shared" ca="1" si="234"/>
        <v>0</v>
      </c>
      <c r="V518" s="306">
        <f t="shared" ca="1" si="235"/>
        <v>1.0736784693209056</v>
      </c>
      <c r="W518" s="304">
        <f t="shared" ca="1" si="236"/>
        <v>2.7092701597371303</v>
      </c>
      <c r="Y518" s="314" t="str">
        <f t="shared" ca="1" si="254"/>
        <v/>
      </c>
      <c r="Z518" s="315" t="str">
        <f t="shared" ca="1" si="255"/>
        <v/>
      </c>
      <c r="AA518" s="316" t="str">
        <f t="shared" ca="1" si="256"/>
        <v/>
      </c>
      <c r="AC518" s="310" t="e">
        <f t="shared" ca="1" si="257"/>
        <v>#N/A</v>
      </c>
      <c r="AD518" s="323" t="e">
        <f t="shared" ca="1" si="258"/>
        <v>#N/A</v>
      </c>
      <c r="AE518" s="324">
        <f t="shared" ca="1" si="237"/>
        <v>1316.5958849721112</v>
      </c>
      <c r="AG518" s="306">
        <f t="shared" ca="1" si="259"/>
        <v>-3.6791729426631794</v>
      </c>
      <c r="AH518" s="304">
        <f t="shared" ca="1" si="260"/>
        <v>-0.33795181674934865</v>
      </c>
    </row>
    <row r="519" spans="1:34" x14ac:dyDescent="0.2">
      <c r="A519" s="347">
        <f t="shared" ca="1" si="238"/>
        <v>0.1</v>
      </c>
      <c r="B519" s="304">
        <f t="shared" ca="1" si="239"/>
        <v>15.499999999999918</v>
      </c>
      <c r="D519" s="306">
        <f t="shared" ca="1" si="240"/>
        <v>-0.31338471454823558</v>
      </c>
      <c r="E519" s="307">
        <f t="shared" ca="1" si="241"/>
        <v>-9.9119627325616158</v>
      </c>
      <c r="F519" s="304">
        <f t="shared" ca="1" si="242"/>
        <v>9.9169156087466437</v>
      </c>
      <c r="G519" s="306">
        <f t="shared" ca="1" si="243"/>
        <v>26.55937998593307</v>
      </c>
      <c r="H519" s="307">
        <f t="shared" ca="1" si="244"/>
        <v>7.6603498578315854</v>
      </c>
      <c r="I519" s="304">
        <f t="shared" ca="1" si="245"/>
        <v>27.642026430447579</v>
      </c>
      <c r="J519" s="306">
        <f t="shared" ca="1" si="246"/>
        <v>463.57864650604108</v>
      </c>
      <c r="K519" s="307">
        <f t="shared" ca="1" si="247"/>
        <v>1317.4114797715572</v>
      </c>
      <c r="L519" s="304">
        <f t="shared" ca="1" si="232"/>
        <v>1396.5952056806786</v>
      </c>
      <c r="M519" s="306">
        <f t="shared" ca="1" si="248"/>
        <v>0.28080262607362838</v>
      </c>
      <c r="N519" s="304">
        <f t="shared" ca="1" si="249"/>
        <v>16.088805350209114</v>
      </c>
      <c r="P519" s="310">
        <f t="shared" ca="1" si="250"/>
        <v>23</v>
      </c>
      <c r="Q519" s="304">
        <f t="shared" ca="1" si="251"/>
        <v>0</v>
      </c>
      <c r="R519" s="306">
        <f t="shared" ca="1" si="252"/>
        <v>0</v>
      </c>
      <c r="S519" s="307">
        <f t="shared" ca="1" si="253"/>
        <v>8.2209999999999983</v>
      </c>
      <c r="T519" s="304">
        <f t="shared" ca="1" si="233"/>
        <v>80.648009999999985</v>
      </c>
      <c r="U519" s="311">
        <f t="shared" ca="1" si="234"/>
        <v>0</v>
      </c>
      <c r="V519" s="306">
        <f t="shared" ca="1" si="235"/>
        <v>1.0735905228923743</v>
      </c>
      <c r="W519" s="304">
        <f t="shared" ca="1" si="236"/>
        <v>2.6472602561431078</v>
      </c>
      <c r="Y519" s="314" t="str">
        <f t="shared" ca="1" si="254"/>
        <v/>
      </c>
      <c r="Z519" s="315" t="str">
        <f t="shared" ca="1" si="255"/>
        <v/>
      </c>
      <c r="AA519" s="316" t="str">
        <f t="shared" ca="1" si="256"/>
        <v/>
      </c>
      <c r="AC519" s="310" t="e">
        <f t="shared" ca="1" si="257"/>
        <v>#N/A</v>
      </c>
      <c r="AD519" s="323" t="e">
        <f t="shared" ca="1" si="258"/>
        <v>#N/A</v>
      </c>
      <c r="AE519" s="324">
        <f t="shared" ca="1" si="237"/>
        <v>1317.4114797715572</v>
      </c>
      <c r="AG519" s="306">
        <f t="shared" ca="1" si="259"/>
        <v>-3.3647233286111167</v>
      </c>
      <c r="AH519" s="304">
        <f t="shared" ca="1" si="260"/>
        <v>-0.32955481811666837</v>
      </c>
    </row>
    <row r="520" spans="1:34" x14ac:dyDescent="0.2">
      <c r="A520" s="347">
        <f t="shared" ca="1" si="238"/>
        <v>0.1</v>
      </c>
      <c r="B520" s="304">
        <f t="shared" ca="1" si="239"/>
        <v>15.599999999999918</v>
      </c>
      <c r="D520" s="306">
        <f t="shared" ca="1" si="240"/>
        <v>-0.30939981229902891</v>
      </c>
      <c r="E520" s="307">
        <f t="shared" ca="1" si="241"/>
        <v>-9.8992381828722404</v>
      </c>
      <c r="F520" s="304">
        <f t="shared" ca="1" si="242"/>
        <v>9.9040721344852081</v>
      </c>
      <c r="G520" s="306">
        <f t="shared" ca="1" si="243"/>
        <v>26.528440004703167</v>
      </c>
      <c r="H520" s="307">
        <f t="shared" ca="1" si="244"/>
        <v>6.6704260395443615</v>
      </c>
      <c r="I520" s="304">
        <f t="shared" ca="1" si="245"/>
        <v>27.354208316677106</v>
      </c>
      <c r="J520" s="306">
        <f t="shared" ca="1" si="246"/>
        <v>466.2330375055729</v>
      </c>
      <c r="K520" s="307">
        <f t="shared" ca="1" si="247"/>
        <v>1318.1280185664259</v>
      </c>
      <c r="L520" s="304">
        <f t="shared" ca="1" si="232"/>
        <v>1398.1540396506834</v>
      </c>
      <c r="M520" s="306">
        <f t="shared" ca="1" si="248"/>
        <v>0.24633757756769978</v>
      </c>
      <c r="N520" s="304">
        <f t="shared" ca="1" si="249"/>
        <v>14.114103530105741</v>
      </c>
      <c r="P520" s="310">
        <f t="shared" ca="1" si="250"/>
        <v>23</v>
      </c>
      <c r="Q520" s="304">
        <f t="shared" ca="1" si="251"/>
        <v>0</v>
      </c>
      <c r="R520" s="306">
        <f t="shared" ca="1" si="252"/>
        <v>0</v>
      </c>
      <c r="S520" s="307">
        <f t="shared" ca="1" si="253"/>
        <v>8.2209999999999983</v>
      </c>
      <c r="T520" s="304">
        <f t="shared" ca="1" si="233"/>
        <v>80.648009999999985</v>
      </c>
      <c r="U520" s="311">
        <f t="shared" ca="1" si="234"/>
        <v>0</v>
      </c>
      <c r="V520" s="306">
        <f t="shared" ca="1" si="235"/>
        <v>1.0735132633280384</v>
      </c>
      <c r="W520" s="304">
        <f t="shared" ca="1" si="236"/>
        <v>2.5922323679569943</v>
      </c>
      <c r="Y520" s="314" t="str">
        <f t="shared" ca="1" si="254"/>
        <v/>
      </c>
      <c r="Z520" s="315" t="str">
        <f t="shared" ca="1" si="255"/>
        <v/>
      </c>
      <c r="AA520" s="316" t="str">
        <f t="shared" ca="1" si="256"/>
        <v/>
      </c>
      <c r="AC520" s="310" t="e">
        <f t="shared" ca="1" si="257"/>
        <v>#N/A</v>
      </c>
      <c r="AD520" s="323" t="e">
        <f t="shared" ca="1" si="258"/>
        <v>#N/A</v>
      </c>
      <c r="AE520" s="324">
        <f t="shared" ca="1" si="237"/>
        <v>1318.1280185664259</v>
      </c>
      <c r="AG520" s="306">
        <f t="shared" ca="1" si="259"/>
        <v>-3.0406271117899268</v>
      </c>
      <c r="AH520" s="304">
        <f t="shared" ca="1" si="260"/>
        <v>-0.32201195184808518</v>
      </c>
    </row>
    <row r="521" spans="1:34" x14ac:dyDescent="0.2">
      <c r="A521" s="347">
        <f t="shared" ca="1" si="238"/>
        <v>0.1</v>
      </c>
      <c r="B521" s="304">
        <f t="shared" ca="1" si="239"/>
        <v>15.699999999999918</v>
      </c>
      <c r="D521" s="306">
        <f t="shared" ca="1" si="240"/>
        <v>-0.30579955082527882</v>
      </c>
      <c r="E521" s="307">
        <f t="shared" ca="1" si="241"/>
        <v>-9.8868915656685541</v>
      </c>
      <c r="F521" s="304">
        <f t="shared" ca="1" si="242"/>
        <v>9.8916195942106953</v>
      </c>
      <c r="G521" s="306">
        <f t="shared" ca="1" si="243"/>
        <v>26.497860049620641</v>
      </c>
      <c r="H521" s="307">
        <f t="shared" ca="1" si="244"/>
        <v>5.6817368829775061</v>
      </c>
      <c r="I521" s="304">
        <f t="shared" ca="1" si="245"/>
        <v>27.100160907578918</v>
      </c>
      <c r="J521" s="306">
        <f t="shared" ca="1" si="246"/>
        <v>468.88435250828911</v>
      </c>
      <c r="K521" s="307">
        <f t="shared" ca="1" si="247"/>
        <v>1318.7456267125519</v>
      </c>
      <c r="L521" s="304">
        <f t="shared" ca="1" si="232"/>
        <v>1399.622293335098</v>
      </c>
      <c r="M521" s="306">
        <f t="shared" ca="1" si="248"/>
        <v>0.21122409151731955</v>
      </c>
      <c r="N521" s="304">
        <f t="shared" ca="1" si="249"/>
        <v>12.102248975427463</v>
      </c>
      <c r="P521" s="310">
        <f t="shared" ca="1" si="250"/>
        <v>23</v>
      </c>
      <c r="Q521" s="304">
        <f t="shared" ca="1" si="251"/>
        <v>0</v>
      </c>
      <c r="R521" s="306">
        <f t="shared" ca="1" si="252"/>
        <v>0</v>
      </c>
      <c r="S521" s="307">
        <f t="shared" ca="1" si="253"/>
        <v>8.2209999999999983</v>
      </c>
      <c r="T521" s="304">
        <f t="shared" ca="1" si="233"/>
        <v>80.648009999999985</v>
      </c>
      <c r="U521" s="311">
        <f t="shared" ca="1" si="234"/>
        <v>0</v>
      </c>
      <c r="V521" s="306">
        <f t="shared" ca="1" si="235"/>
        <v>1.0734466749583345</v>
      </c>
      <c r="W521" s="304">
        <f t="shared" ca="1" si="236"/>
        <v>2.5441483336489878</v>
      </c>
      <c r="Y521" s="314" t="str">
        <f t="shared" ca="1" si="254"/>
        <v/>
      </c>
      <c r="Z521" s="315" t="str">
        <f t="shared" ca="1" si="255"/>
        <v/>
      </c>
      <c r="AA521" s="316" t="str">
        <f t="shared" ca="1" si="256"/>
        <v/>
      </c>
      <c r="AC521" s="310" t="e">
        <f t="shared" ca="1" si="257"/>
        <v>#N/A</v>
      </c>
      <c r="AD521" s="323" t="e">
        <f t="shared" ca="1" si="258"/>
        <v>#N/A</v>
      </c>
      <c r="AE521" s="324">
        <f t="shared" ca="1" si="237"/>
        <v>1318.7456267125519</v>
      </c>
      <c r="AG521" s="306">
        <f t="shared" ca="1" si="259"/>
        <v>-2.7075235784530811</v>
      </c>
      <c r="AH521" s="304">
        <f t="shared" ca="1" si="260"/>
        <v>-0.31531837586145173</v>
      </c>
    </row>
    <row r="522" spans="1:34" x14ac:dyDescent="0.2">
      <c r="A522" s="347">
        <f t="shared" ca="1" si="238"/>
        <v>0.1</v>
      </c>
      <c r="B522" s="304">
        <f t="shared" ca="1" si="239"/>
        <v>15.799999999999917</v>
      </c>
      <c r="D522" s="306">
        <f t="shared" ca="1" si="240"/>
        <v>-0.30259149220524584</v>
      </c>
      <c r="E522" s="307">
        <f t="shared" ca="1" si="241"/>
        <v>-9.8748824183733426</v>
      </c>
      <c r="F522" s="304">
        <f t="shared" ca="1" si="242"/>
        <v>9.8795174167493602</v>
      </c>
      <c r="G522" s="306">
        <f t="shared" ca="1" si="243"/>
        <v>26.467600900400118</v>
      </c>
      <c r="H522" s="307">
        <f t="shared" ca="1" si="244"/>
        <v>4.694248641140172</v>
      </c>
      <c r="I522" s="304">
        <f t="shared" ca="1" si="245"/>
        <v>26.8806597338627</v>
      </c>
      <c r="J522" s="306">
        <f t="shared" ca="1" si="246"/>
        <v>471.53262555579016</v>
      </c>
      <c r="K522" s="307">
        <f t="shared" ca="1" si="247"/>
        <v>1319.2644259887579</v>
      </c>
      <c r="L522" s="304">
        <f t="shared" ca="1" si="232"/>
        <v>1401.0002293515101</v>
      </c>
      <c r="M522" s="306">
        <f t="shared" ca="1" si="248"/>
        <v>0.17553296751753844</v>
      </c>
      <c r="N522" s="304">
        <f t="shared" ca="1" si="249"/>
        <v>10.057298204161924</v>
      </c>
      <c r="P522" s="310">
        <f t="shared" ca="1" si="250"/>
        <v>23</v>
      </c>
      <c r="Q522" s="304">
        <f t="shared" ca="1" si="251"/>
        <v>0</v>
      </c>
      <c r="R522" s="306">
        <f t="shared" ca="1" si="252"/>
        <v>0</v>
      </c>
      <c r="S522" s="307">
        <f t="shared" ca="1" si="253"/>
        <v>8.2209999999999983</v>
      </c>
      <c r="T522" s="304">
        <f t="shared" ca="1" si="233"/>
        <v>80.648009999999985</v>
      </c>
      <c r="U522" s="311">
        <f t="shared" ca="1" si="234"/>
        <v>0</v>
      </c>
      <c r="V522" s="306">
        <f t="shared" ca="1" si="235"/>
        <v>1.0733907428000979</v>
      </c>
      <c r="W522" s="304">
        <f t="shared" ca="1" si="236"/>
        <v>2.5029715141022852</v>
      </c>
      <c r="Y522" s="314" t="str">
        <f t="shared" ca="1" si="254"/>
        <v/>
      </c>
      <c r="Z522" s="315" t="str">
        <f t="shared" ca="1" si="255"/>
        <v/>
      </c>
      <c r="AA522" s="316" t="str">
        <f t="shared" ca="1" si="256"/>
        <v/>
      </c>
      <c r="AC522" s="310" t="e">
        <f t="shared" ca="1" si="257"/>
        <v>#N/A</v>
      </c>
      <c r="AD522" s="323" t="e">
        <f t="shared" ca="1" si="258"/>
        <v>#N/A</v>
      </c>
      <c r="AE522" s="324">
        <f t="shared" ca="1" si="237"/>
        <v>1319.2644259887579</v>
      </c>
      <c r="AG522" s="306">
        <f t="shared" ca="1" si="259"/>
        <v>-2.3662040562373616</v>
      </c>
      <c r="AH522" s="304">
        <f t="shared" ca="1" si="260"/>
        <v>-0.30946944819960936</v>
      </c>
    </row>
    <row r="523" spans="1:34" x14ac:dyDescent="0.2">
      <c r="A523" s="347">
        <f t="shared" ca="1" si="238"/>
        <v>0.1</v>
      </c>
      <c r="B523" s="304">
        <f t="shared" ca="1" si="239"/>
        <v>15.899999999999917</v>
      </c>
      <c r="D523" s="306">
        <f t="shared" ca="1" si="240"/>
        <v>-0.29978224854845276</v>
      </c>
      <c r="E523" s="307">
        <f t="shared" ca="1" si="241"/>
        <v>-9.8631688692973025</v>
      </c>
      <c r="F523" s="304">
        <f t="shared" ca="1" si="242"/>
        <v>9.8677236250728164</v>
      </c>
      <c r="G523" s="306">
        <f t="shared" ca="1" si="243"/>
        <v>26.437622675545274</v>
      </c>
      <c r="H523" s="307">
        <f t="shared" ca="1" si="244"/>
        <v>3.707931754210442</v>
      </c>
      <c r="I523" s="304">
        <f t="shared" ca="1" si="245"/>
        <v>26.696378979711607</v>
      </c>
      <c r="J523" s="306">
        <f t="shared" ca="1" si="246"/>
        <v>474.17788673458745</v>
      </c>
      <c r="K523" s="307">
        <f t="shared" ca="1" si="247"/>
        <v>1319.6845350085255</v>
      </c>
      <c r="L523" s="304">
        <f t="shared" ca="1" si="232"/>
        <v>1402.2881088452357</v>
      </c>
      <c r="M523" s="306">
        <f t="shared" ca="1" si="248"/>
        <v>0.13934317394411955</v>
      </c>
      <c r="N523" s="304">
        <f t="shared" ca="1" si="249"/>
        <v>7.9837757709553516</v>
      </c>
      <c r="P523" s="310">
        <f t="shared" ca="1" si="250"/>
        <v>23</v>
      </c>
      <c r="Q523" s="304">
        <f t="shared" ca="1" si="251"/>
        <v>0</v>
      </c>
      <c r="R523" s="306">
        <f t="shared" ca="1" si="252"/>
        <v>0</v>
      </c>
      <c r="S523" s="307">
        <f t="shared" ca="1" si="253"/>
        <v>8.2209999999999983</v>
      </c>
      <c r="T523" s="304">
        <f t="shared" ca="1" si="233"/>
        <v>80.648009999999985</v>
      </c>
      <c r="U523" s="311">
        <f t="shared" ca="1" si="234"/>
        <v>0</v>
      </c>
      <c r="V523" s="306">
        <f t="shared" ca="1" si="235"/>
        <v>1.0733454525107218</v>
      </c>
      <c r="W523" s="304">
        <f t="shared" ca="1" si="236"/>
        <v>2.4686666671584434</v>
      </c>
      <c r="Y523" s="314" t="str">
        <f t="shared" ca="1" si="254"/>
        <v/>
      </c>
      <c r="Z523" s="315" t="str">
        <f t="shared" ca="1" si="255"/>
        <v/>
      </c>
      <c r="AA523" s="316" t="str">
        <f t="shared" ca="1" si="256"/>
        <v/>
      </c>
      <c r="AC523" s="310" t="e">
        <f t="shared" ca="1" si="257"/>
        <v>#N/A</v>
      </c>
      <c r="AD523" s="323" t="e">
        <f t="shared" ca="1" si="258"/>
        <v>#N/A</v>
      </c>
      <c r="AE523" s="324">
        <f t="shared" ca="1" si="237"/>
        <v>1319.6845350085255</v>
      </c>
      <c r="AG523" s="306">
        <f t="shared" ca="1" si="259"/>
        <v>-2.0176098544679015</v>
      </c>
      <c r="AH523" s="304">
        <f t="shared" ca="1" si="260"/>
        <v>-0.30446071209126452</v>
      </c>
    </row>
    <row r="524" spans="1:34" x14ac:dyDescent="0.2">
      <c r="A524" s="347">
        <f t="shared" ca="1" si="238"/>
        <v>0.1</v>
      </c>
      <c r="B524" s="304">
        <f t="shared" ca="1" si="239"/>
        <v>15.999999999999917</v>
      </c>
      <c r="D524" s="306">
        <f t="shared" ca="1" si="240"/>
        <v>-0.29737732183731103</v>
      </c>
      <c r="E524" s="307">
        <f t="shared" ca="1" si="241"/>
        <v>-9.8517077899989314</v>
      </c>
      <c r="F524" s="304">
        <f t="shared" ca="1" si="242"/>
        <v>9.8561949884866209</v>
      </c>
      <c r="G524" s="306">
        <f t="shared" ca="1" si="243"/>
        <v>26.407884943361545</v>
      </c>
      <c r="H524" s="307">
        <f t="shared" ca="1" si="244"/>
        <v>2.7227609752105488</v>
      </c>
      <c r="I524" s="304">
        <f t="shared" ca="1" si="245"/>
        <v>26.54787777789311</v>
      </c>
      <c r="J524" s="306">
        <f t="shared" ca="1" si="246"/>
        <v>476.82016211553281</v>
      </c>
      <c r="K524" s="307">
        <f t="shared" ca="1" si="247"/>
        <v>1320.0060696449966</v>
      </c>
      <c r="L524" s="304">
        <f t="shared" ca="1" si="232"/>
        <v>1403.4861919162279</v>
      </c>
      <c r="M524" s="306">
        <f t="shared" ca="1" si="248"/>
        <v>0.10274105609538819</v>
      </c>
      <c r="N524" s="304">
        <f t="shared" ca="1" si="249"/>
        <v>5.8866288969825851</v>
      </c>
      <c r="P524" s="310">
        <f t="shared" ca="1" si="250"/>
        <v>23</v>
      </c>
      <c r="Q524" s="304">
        <f t="shared" ca="1" si="251"/>
        <v>0</v>
      </c>
      <c r="R524" s="306">
        <f t="shared" ca="1" si="252"/>
        <v>0</v>
      </c>
      <c r="S524" s="307">
        <f t="shared" ca="1" si="253"/>
        <v>8.2209999999999983</v>
      </c>
      <c r="T524" s="304">
        <f t="shared" ca="1" si="233"/>
        <v>80.648009999999985</v>
      </c>
      <c r="U524" s="311">
        <f t="shared" ca="1" si="234"/>
        <v>0</v>
      </c>
      <c r="V524" s="306">
        <f t="shared" ca="1" si="235"/>
        <v>1.0733107903409667</v>
      </c>
      <c r="W524" s="304">
        <f t="shared" ca="1" si="236"/>
        <v>2.441199819842347</v>
      </c>
      <c r="Y524" s="314" t="str">
        <f t="shared" ca="1" si="254"/>
        <v/>
      </c>
      <c r="Z524" s="315" t="str">
        <f t="shared" ca="1" si="255"/>
        <v/>
      </c>
      <c r="AA524" s="316" t="str">
        <f t="shared" ca="1" si="256"/>
        <v/>
      </c>
      <c r="AC524" s="310">
        <f t="shared" ca="1" si="257"/>
        <v>15.999999999999917</v>
      </c>
      <c r="AD524" s="323">
        <f t="shared" ca="1" si="258"/>
        <v>476.82016211553281</v>
      </c>
      <c r="AE524" s="324">
        <f t="shared" ca="1" si="237"/>
        <v>1320.0060696449966</v>
      </c>
      <c r="AG524" s="306">
        <f t="shared" ca="1" si="259"/>
        <v>-1.6628251197840158</v>
      </c>
      <c r="AH524" s="304">
        <f t="shared" ca="1" si="260"/>
        <v>-0.30028788069072421</v>
      </c>
    </row>
    <row r="525" spans="1:34" x14ac:dyDescent="0.2">
      <c r="A525" s="347">
        <f t="shared" ca="1" si="238"/>
        <v>0.1</v>
      </c>
      <c r="B525" s="304">
        <f t="shared" ca="1" si="239"/>
        <v>16.099999999999916</v>
      </c>
      <c r="D525" s="306">
        <f t="shared" ca="1" si="240"/>
        <v>-0.29538095523150054</v>
      </c>
      <c r="E525" s="307">
        <f t="shared" ca="1" si="241"/>
        <v>-9.8404549849202123</v>
      </c>
      <c r="F525" s="304">
        <f t="shared" ca="1" si="242"/>
        <v>9.8448872120992093</v>
      </c>
      <c r="G525" s="306">
        <f t="shared" ca="1" si="243"/>
        <v>26.378346847838394</v>
      </c>
      <c r="H525" s="307">
        <f t="shared" ca="1" si="244"/>
        <v>1.7387154767185276</v>
      </c>
      <c r="I525" s="304">
        <f t="shared" ca="1" si="245"/>
        <v>26.435588019445419</v>
      </c>
      <c r="J525" s="306">
        <f t="shared" ca="1" si="246"/>
        <v>479.45947370509282</v>
      </c>
      <c r="K525" s="307">
        <f t="shared" ca="1" si="247"/>
        <v>1320.2291434675931</v>
      </c>
      <c r="L525" s="304">
        <f t="shared" ca="1" si="232"/>
        <v>1404.59473806032</v>
      </c>
      <c r="M525" s="306">
        <f t="shared" ca="1" si="248"/>
        <v>6.5819285521189999E-2</v>
      </c>
      <c r="N525" s="304">
        <f t="shared" ca="1" si="249"/>
        <v>3.771167270930714</v>
      </c>
      <c r="P525" s="310">
        <f t="shared" ca="1" si="250"/>
        <v>23</v>
      </c>
      <c r="Q525" s="304">
        <f t="shared" ca="1" si="251"/>
        <v>0</v>
      </c>
      <c r="R525" s="306">
        <f t="shared" ca="1" si="252"/>
        <v>0</v>
      </c>
      <c r="S525" s="307">
        <f t="shared" ca="1" si="253"/>
        <v>8.2209999999999983</v>
      </c>
      <c r="T525" s="304">
        <f t="shared" ca="1" si="233"/>
        <v>80.648009999999985</v>
      </c>
      <c r="U525" s="311">
        <f t="shared" ca="1" si="234"/>
        <v>0</v>
      </c>
      <c r="V525" s="306">
        <f t="shared" ca="1" si="235"/>
        <v>1.0732867430865931</v>
      </c>
      <c r="W525" s="304">
        <f t="shared" ca="1" si="236"/>
        <v>2.4205381386891087</v>
      </c>
      <c r="Y525" s="314" t="str">
        <f t="shared" ca="1" si="254"/>
        <v/>
      </c>
      <c r="Z525" s="315" t="str">
        <f t="shared" ca="1" si="255"/>
        <v/>
      </c>
      <c r="AA525" s="316" t="str">
        <f t="shared" ca="1" si="256"/>
        <v/>
      </c>
      <c r="AC525" s="310" t="e">
        <f t="shared" ca="1" si="257"/>
        <v>#N/A</v>
      </c>
      <c r="AD525" s="323" t="e">
        <f t="shared" ca="1" si="258"/>
        <v>#N/A</v>
      </c>
      <c r="AE525" s="324">
        <f t="shared" ca="1" si="237"/>
        <v>1320.2291434675931</v>
      </c>
      <c r="AG525" s="306">
        <f t="shared" ca="1" si="259"/>
        <v>-1.3030643496587606</v>
      </c>
      <c r="AH525" s="304">
        <f t="shared" ca="1" si="260"/>
        <v>-0.2969468215353786</v>
      </c>
    </row>
    <row r="526" spans="1:34" x14ac:dyDescent="0.2">
      <c r="A526" s="347">
        <f t="shared" ca="1" si="238"/>
        <v>0.1</v>
      </c>
      <c r="B526" s="304">
        <f t="shared" ca="1" si="239"/>
        <v>16.199999999999918</v>
      </c>
      <c r="D526" s="306">
        <f t="shared" ca="1" si="240"/>
        <v>-0.29379600167834397</v>
      </c>
      <c r="E526" s="307">
        <f t="shared" ca="1" si="241"/>
        <v>-9.8293654158110382</v>
      </c>
      <c r="F526" s="304">
        <f t="shared" ca="1" si="242"/>
        <v>9.8337551610839018</v>
      </c>
      <c r="G526" s="306">
        <f t="shared" ca="1" si="243"/>
        <v>26.348967247670558</v>
      </c>
      <c r="H526" s="307">
        <f t="shared" ca="1" si="244"/>
        <v>0.75577893513742367</v>
      </c>
      <c r="I526" s="304">
        <f t="shared" ca="1" si="245"/>
        <v>26.359804187770692</v>
      </c>
      <c r="J526" s="306">
        <f t="shared" ca="1" si="246"/>
        <v>482.09583940986829</v>
      </c>
      <c r="K526" s="307">
        <f t="shared" ca="1" si="247"/>
        <v>1320.353868188186</v>
      </c>
      <c r="L526" s="304">
        <f t="shared" ca="1" si="232"/>
        <v>1405.6140066233727</v>
      </c>
      <c r="M526" s="306">
        <f t="shared" ca="1" si="248"/>
        <v>2.8675574285476249E-2</v>
      </c>
      <c r="N526" s="304">
        <f t="shared" ca="1" si="249"/>
        <v>1.6429893816716603</v>
      </c>
      <c r="P526" s="310">
        <f t="shared" ca="1" si="250"/>
        <v>23</v>
      </c>
      <c r="Q526" s="304">
        <f t="shared" ca="1" si="251"/>
        <v>0</v>
      </c>
      <c r="R526" s="306">
        <f t="shared" ca="1" si="252"/>
        <v>0</v>
      </c>
      <c r="S526" s="307">
        <f t="shared" ca="1" si="253"/>
        <v>8.2209999999999983</v>
      </c>
      <c r="T526" s="304">
        <f t="shared" ca="1" si="233"/>
        <v>80.648009999999985</v>
      </c>
      <c r="U526" s="311">
        <f t="shared" ca="1" si="234"/>
        <v>0</v>
      </c>
      <c r="V526" s="306">
        <f t="shared" ca="1" si="235"/>
        <v>1.0732732980390274</v>
      </c>
      <c r="W526" s="304">
        <f t="shared" ca="1" si="236"/>
        <v>2.4066497986929511</v>
      </c>
      <c r="Y526" s="314" t="str">
        <f t="shared" ca="1" si="254"/>
        <v>Apogée</v>
      </c>
      <c r="Z526" s="315" t="str">
        <f t="shared" ca="1" si="255"/>
        <v>Para</v>
      </c>
      <c r="AA526" s="316" t="str">
        <f t="shared" ca="1" si="256"/>
        <v/>
      </c>
      <c r="AC526" s="310" t="e">
        <f t="shared" ca="1" si="257"/>
        <v>#N/A</v>
      </c>
      <c r="AD526" s="323" t="e">
        <f t="shared" ca="1" si="258"/>
        <v>#N/A</v>
      </c>
      <c r="AE526" s="324">
        <f t="shared" ca="1" si="237"/>
        <v>1320.353868188186</v>
      </c>
      <c r="AG526" s="306">
        <f t="shared" ca="1" si="259"/>
        <v>-0.93965462736444449</v>
      </c>
      <c r="AH526" s="304">
        <f t="shared" ca="1" si="260"/>
        <v>-0.29443354077230377</v>
      </c>
    </row>
    <row r="527" spans="1:34" x14ac:dyDescent="0.2">
      <c r="A527" s="347">
        <f t="shared" ca="1" si="238"/>
        <v>0.1</v>
      </c>
      <c r="B527" s="304">
        <f t="shared" ca="1" si="239"/>
        <v>16.299999999999919</v>
      </c>
      <c r="D527" s="306">
        <f t="shared" ca="1" si="240"/>
        <v>-0.29262381537463411</v>
      </c>
      <c r="E527" s="307">
        <f t="shared" ca="1" si="241"/>
        <v>-9.8183934566960787</v>
      </c>
      <c r="F527" s="304">
        <f t="shared" ca="1" si="242"/>
        <v>9.8227531154873677</v>
      </c>
      <c r="G527" s="306">
        <f t="shared" ca="1" si="243"/>
        <v>26.319704866133094</v>
      </c>
      <c r="H527" s="307">
        <f t="shared" ca="1" si="244"/>
        <v>-0.22606041053218429</v>
      </c>
      <c r="I527" s="304">
        <f t="shared" ca="1" si="245"/>
        <v>26.320675666660993</v>
      </c>
      <c r="J527" s="306">
        <f t="shared" ca="1" si="246"/>
        <v>484.72927301555848</v>
      </c>
      <c r="K527" s="307">
        <f t="shared" ca="1" si="247"/>
        <v>1320.3803541144161</v>
      </c>
      <c r="L527" s="304">
        <f t="shared" ca="1" si="232"/>
        <v>1406.5442572665472</v>
      </c>
      <c r="M527" s="306">
        <f t="shared" ca="1" si="248"/>
        <v>-8.5888064858703813E-3</v>
      </c>
      <c r="N527" s="304">
        <f t="shared" ca="1" si="249"/>
        <v>-0.49210236269496077</v>
      </c>
      <c r="P527" s="310">
        <f t="shared" ca="1" si="250"/>
        <v>23</v>
      </c>
      <c r="Q527" s="304">
        <f t="shared" ca="1" si="251"/>
        <v>0</v>
      </c>
      <c r="R527" s="306">
        <f t="shared" ca="1" si="252"/>
        <v>0</v>
      </c>
      <c r="S527" s="307">
        <f t="shared" ca="1" si="253"/>
        <v>8.2209999999999983</v>
      </c>
      <c r="T527" s="304">
        <f t="shared" ca="1" si="233"/>
        <v>80.648009999999985</v>
      </c>
      <c r="U527" s="311">
        <f t="shared" ca="1" si="234"/>
        <v>0</v>
      </c>
      <c r="V527" s="306">
        <f t="shared" ca="1" si="235"/>
        <v>1.0732704429353186</v>
      </c>
      <c r="W527" s="304">
        <f t="shared" ca="1" si="236"/>
        <v>2.3995038514861555</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-0.5740129999021929</v>
      </c>
      <c r="AH527" s="304">
        <f t="shared" ca="1" si="260"/>
        <v>-0.29274416721724261</v>
      </c>
    </row>
    <row r="528" spans="1:34" x14ac:dyDescent="0.2">
      <c r="A528" s="347">
        <f t="shared" ca="1" si="238"/>
        <v>0.1</v>
      </c>
      <c r="B528" s="304">
        <f t="shared" ca="1" si="239"/>
        <v>16.39999999999992</v>
      </c>
      <c r="D528" s="306">
        <f t="shared" ca="1" si="240"/>
        <v>-0.29186417092979294</v>
      </c>
      <c r="E528" s="307">
        <f t="shared" ca="1" si="241"/>
        <v>-9.8074931734745654</v>
      </c>
      <c r="F528" s="304">
        <f t="shared" ca="1" si="242"/>
        <v>9.8118350496745883</v>
      </c>
      <c r="G528" s="306">
        <f t="shared" ca="1" si="243"/>
        <v>26.290518449040114</v>
      </c>
      <c r="H528" s="307">
        <f t="shared" ca="1" si="244"/>
        <v>-1.2068097278796408</v>
      </c>
      <c r="I528" s="304">
        <f t="shared" ca="1" si="245"/>
        <v>26.318201877001847</v>
      </c>
      <c r="J528" s="306">
        <f t="shared" ca="1" si="246"/>
        <v>487.35978418131714</v>
      </c>
      <c r="K528" s="307">
        <f t="shared" ca="1" si="247"/>
        <v>1320.3087106074956</v>
      </c>
      <c r="L528" s="304">
        <f t="shared" ca="1" si="232"/>
        <v>1407.3857504406133</v>
      </c>
      <c r="M528" s="306">
        <f t="shared" ca="1" si="248"/>
        <v>-4.5870650617746034E-2</v>
      </c>
      <c r="N528" s="304">
        <f t="shared" ca="1" si="249"/>
        <v>-2.6281946839160102</v>
      </c>
      <c r="P528" s="310">
        <f t="shared" ca="1" si="250"/>
        <v>23</v>
      </c>
      <c r="Q528" s="304">
        <f t="shared" ca="1" si="251"/>
        <v>0</v>
      </c>
      <c r="R528" s="306">
        <f t="shared" ca="1" si="252"/>
        <v>0</v>
      </c>
      <c r="S528" s="307">
        <f t="shared" ca="1" si="253"/>
        <v>8.2209999999999983</v>
      </c>
      <c r="T528" s="304">
        <f t="shared" ca="1" si="233"/>
        <v>80.648009999999985</v>
      </c>
      <c r="U528" s="311">
        <f t="shared" ca="1" si="234"/>
        <v>0</v>
      </c>
      <c r="V528" s="306">
        <f t="shared" ca="1" si="235"/>
        <v>1.0732781659076551</v>
      </c>
      <c r="W528" s="304">
        <f t="shared" ca="1" si="236"/>
        <v>2.3990700934299212</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-0.20761978058585154</v>
      </c>
      <c r="AH528" s="304">
        <f t="shared" ca="1" si="260"/>
        <v>-0.29187493631993139</v>
      </c>
    </row>
    <row r="529" spans="1:34" x14ac:dyDescent="0.2">
      <c r="A529" s="347">
        <f t="shared" ca="1" si="238"/>
        <v>0.1</v>
      </c>
      <c r="B529" s="304">
        <f t="shared" ca="1" si="239"/>
        <v>16.499999999999922</v>
      </c>
      <c r="D529" s="306">
        <f t="shared" ca="1" si="240"/>
        <v>-0.29151521400902675</v>
      </c>
      <c r="E529" s="307">
        <f t="shared" ca="1" si="241"/>
        <v>-9.7966186208243506</v>
      </c>
      <c r="F529" s="304">
        <f t="shared" ca="1" si="242"/>
        <v>9.8009549290812039</v>
      </c>
      <c r="G529" s="306">
        <f t="shared" ca="1" si="243"/>
        <v>26.261366927639212</v>
      </c>
      <c r="H529" s="307">
        <f t="shared" ca="1" si="244"/>
        <v>-2.1864715899620757</v>
      </c>
      <c r="I529" s="304">
        <f t="shared" ca="1" si="245"/>
        <v>26.352230473373861</v>
      </c>
      <c r="J529" s="306">
        <f t="shared" ca="1" si="246"/>
        <v>489.98737845015108</v>
      </c>
      <c r="K529" s="307">
        <f t="shared" ca="1" si="247"/>
        <v>1320.1390465416036</v>
      </c>
      <c r="L529" s="304">
        <f t="shared" ca="1" si="232"/>
        <v>1408.138747866923</v>
      </c>
      <c r="M529" s="306">
        <f t="shared" ca="1" si="248"/>
        <v>-8.3066519820894913E-2</v>
      </c>
      <c r="N529" s="304">
        <f t="shared" ca="1" si="249"/>
        <v>-4.7593610045770776</v>
      </c>
      <c r="P529" s="310">
        <f t="shared" ca="1" si="250"/>
        <v>23</v>
      </c>
      <c r="Q529" s="304">
        <f t="shared" ca="1" si="251"/>
        <v>0</v>
      </c>
      <c r="R529" s="306">
        <f t="shared" ca="1" si="252"/>
        <v>0</v>
      </c>
      <c r="S529" s="307">
        <f t="shared" ca="1" si="253"/>
        <v>8.2209999999999983</v>
      </c>
      <c r="T529" s="304">
        <f t="shared" ca="1" si="233"/>
        <v>80.648009999999985</v>
      </c>
      <c r="U529" s="311">
        <f t="shared" ca="1" si="234"/>
        <v>0</v>
      </c>
      <c r="V529" s="306">
        <f t="shared" ca="1" si="235"/>
        <v>1.0732964554327531</v>
      </c>
      <c r="W529" s="304">
        <f t="shared" ca="1" si="236"/>
        <v>2.4053189343544585</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0.15801111942573193</v>
      </c>
      <c r="AH529" s="304">
        <f t="shared" ca="1" si="260"/>
        <v>-0.29182217411871081</v>
      </c>
    </row>
    <row r="530" spans="1:34" x14ac:dyDescent="0.2">
      <c r="A530" s="347">
        <f t="shared" ca="1" si="238"/>
        <v>0.1</v>
      </c>
      <c r="B530" s="304">
        <f t="shared" ca="1" si="239"/>
        <v>16.599999999999923</v>
      </c>
      <c r="D530" s="306">
        <f t="shared" ca="1" si="240"/>
        <v>-0.2915734458541801</v>
      </c>
      <c r="E530" s="307">
        <f t="shared" ca="1" si="241"/>
        <v>-9.7857241480420978</v>
      </c>
      <c r="F530" s="304">
        <f t="shared" ca="1" si="242"/>
        <v>9.7900670159045138</v>
      </c>
      <c r="G530" s="306">
        <f t="shared" ca="1" si="243"/>
        <v>26.232209583053795</v>
      </c>
      <c r="H530" s="307">
        <f t="shared" ca="1" si="244"/>
        <v>-3.1650440047662856</v>
      </c>
      <c r="I530" s="304">
        <f t="shared" ca="1" si="245"/>
        <v>26.42245868880045</v>
      </c>
      <c r="J530" s="306">
        <f t="shared" ca="1" si="246"/>
        <v>492.61205727568574</v>
      </c>
      <c r="K530" s="307">
        <f t="shared" ca="1" si="247"/>
        <v>1319.8714707618672</v>
      </c>
      <c r="L530" s="304">
        <f t="shared" ca="1" si="232"/>
        <v>1408.8035130224789</v>
      </c>
      <c r="M530" s="306">
        <f t="shared" ca="1" si="248"/>
        <v>-0.12007445596042175</v>
      </c>
      <c r="N530" s="304">
        <f t="shared" ca="1" si="249"/>
        <v>-6.8797595538616383</v>
      </c>
      <c r="P530" s="310">
        <f t="shared" ca="1" si="250"/>
        <v>23</v>
      </c>
      <c r="Q530" s="304">
        <f t="shared" ca="1" si="251"/>
        <v>0</v>
      </c>
      <c r="R530" s="306">
        <f t="shared" ca="1" si="252"/>
        <v>0</v>
      </c>
      <c r="S530" s="307">
        <f t="shared" ca="1" si="253"/>
        <v>8.2209999999999983</v>
      </c>
      <c r="T530" s="304">
        <f t="shared" ca="1" si="233"/>
        <v>80.648009999999985</v>
      </c>
      <c r="U530" s="311">
        <f t="shared" ca="1" si="234"/>
        <v>0</v>
      </c>
      <c r="V530" s="306">
        <f t="shared" ca="1" si="235"/>
        <v>1.0733253002814178</v>
      </c>
      <c r="W530" s="304">
        <f t="shared" ca="1" si="236"/>
        <v>2.418221267719515</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0.52136348013687162</v>
      </c>
      <c r="AH530" s="304">
        <f t="shared" ca="1" si="260"/>
        <v>-0.29258228127411007</v>
      </c>
    </row>
    <row r="531" spans="1:34" x14ac:dyDescent="0.2">
      <c r="A531" s="347">
        <f t="shared" ca="1" si="238"/>
        <v>0.1</v>
      </c>
      <c r="B531" s="304">
        <f t="shared" ca="1" si="239"/>
        <v>16.699999999999925</v>
      </c>
      <c r="D531" s="306">
        <f t="shared" ca="1" si="240"/>
        <v>-0.29203374249381214</v>
      </c>
      <c r="E531" s="307">
        <f t="shared" ca="1" si="241"/>
        <v>-9.7747647048967394</v>
      </c>
      <c r="F531" s="304">
        <f t="shared" ca="1" si="242"/>
        <v>9.7791261748097913</v>
      </c>
      <c r="G531" s="306">
        <f t="shared" ca="1" si="243"/>
        <v>26.203006208804414</v>
      </c>
      <c r="H531" s="307">
        <f t="shared" ca="1" si="244"/>
        <v>-4.1425204752559592</v>
      </c>
      <c r="I531" s="304">
        <f t="shared" ca="1" si="245"/>
        <v>26.52843776528421</v>
      </c>
      <c r="J531" s="306">
        <f t="shared" ca="1" si="246"/>
        <v>495.23381806527863</v>
      </c>
      <c r="K531" s="307">
        <f t="shared" ca="1" si="247"/>
        <v>1319.5060925378662</v>
      </c>
      <c r="L531" s="304">
        <f t="shared" ca="1" si="232"/>
        <v>1409.3803116263762</v>
      </c>
      <c r="M531" s="306">
        <f t="shared" ca="1" si="248"/>
        <v>-0.15679563236250288</v>
      </c>
      <c r="N531" s="304">
        <f t="shared" ca="1" si="249"/>
        <v>-8.9837279804562797</v>
      </c>
      <c r="P531" s="310">
        <f t="shared" ca="1" si="250"/>
        <v>23</v>
      </c>
      <c r="Q531" s="304">
        <f t="shared" ca="1" si="251"/>
        <v>0</v>
      </c>
      <c r="R531" s="306">
        <f t="shared" ca="1" si="252"/>
        <v>0</v>
      </c>
      <c r="S531" s="307">
        <f t="shared" ca="1" si="253"/>
        <v>8.2209999999999983</v>
      </c>
      <c r="T531" s="304">
        <f t="shared" ca="1" si="233"/>
        <v>80.648009999999985</v>
      </c>
      <c r="U531" s="311">
        <f t="shared" ca="1" si="234"/>
        <v>0</v>
      </c>
      <c r="V531" s="306">
        <f t="shared" ca="1" si="235"/>
        <v>1.0733646894686131</v>
      </c>
      <c r="W531" s="304">
        <f t="shared" ca="1" si="236"/>
        <v>2.4377483429769997</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0.88095019327930757</v>
      </c>
      <c r="AH531" s="304">
        <f t="shared" ca="1" si="260"/>
        <v>-0.29415171727521172</v>
      </c>
    </row>
    <row r="532" spans="1:34" x14ac:dyDescent="0.2">
      <c r="A532" s="347">
        <f t="shared" ca="1" si="238"/>
        <v>0.1</v>
      </c>
      <c r="B532" s="304">
        <f t="shared" ca="1" si="239"/>
        <v>16.799999999999926</v>
      </c>
      <c r="D532" s="306">
        <f t="shared" ca="1" si="240"/>
        <v>-0.29288940779408862</v>
      </c>
      <c r="E532" s="307">
        <f t="shared" ca="1" si="241"/>
        <v>-9.7636961385611958</v>
      </c>
      <c r="F532" s="304">
        <f t="shared" ca="1" si="242"/>
        <v>9.7680881697163624</v>
      </c>
      <c r="G532" s="306">
        <f t="shared" ca="1" si="243"/>
        <v>26.173717268025005</v>
      </c>
      <c r="H532" s="307">
        <f t="shared" ca="1" si="244"/>
        <v>-5.118890089112079</v>
      </c>
      <c r="I532" s="304">
        <f t="shared" ca="1" si="245"/>
        <v>26.669580262368587</v>
      </c>
      <c r="J532" s="306">
        <f t="shared" ca="1" si="246"/>
        <v>497.85265423912011</v>
      </c>
      <c r="K532" s="307">
        <f t="shared" ca="1" si="247"/>
        <v>1319.0430220096478</v>
      </c>
      <c r="L532" s="304">
        <f t="shared" ca="1" si="232"/>
        <v>1409.8694121248539</v>
      </c>
      <c r="M532" s="306">
        <f t="shared" ca="1" si="248"/>
        <v>-0.19313587848734651</v>
      </c>
      <c r="N532" s="304">
        <f t="shared" ca="1" si="249"/>
        <v>-11.065870709876465</v>
      </c>
      <c r="P532" s="310">
        <f t="shared" ca="1" si="250"/>
        <v>23</v>
      </c>
      <c r="Q532" s="304">
        <f t="shared" ca="1" si="251"/>
        <v>0</v>
      </c>
      <c r="R532" s="306">
        <f t="shared" ca="1" si="252"/>
        <v>0</v>
      </c>
      <c r="S532" s="307">
        <f t="shared" ca="1" si="253"/>
        <v>8.2209999999999983</v>
      </c>
      <c r="T532" s="304">
        <f t="shared" ca="1" si="233"/>
        <v>80.648009999999985</v>
      </c>
      <c r="U532" s="311">
        <f t="shared" ca="1" si="234"/>
        <v>0</v>
      </c>
      <c r="V532" s="306">
        <f t="shared" ca="1" si="235"/>
        <v>1.0734146122043429</v>
      </c>
      <c r="W532" s="304">
        <f t="shared" ca="1" si="236"/>
        <v>2.4638716409035757</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1.2353433129836113</v>
      </c>
      <c r="AH532" s="304">
        <f t="shared" ca="1" si="260"/>
        <v>-0.29652698491387913</v>
      </c>
    </row>
    <row r="533" spans="1:34" x14ac:dyDescent="0.2">
      <c r="A533" s="347">
        <f t="shared" ca="1" si="238"/>
        <v>0.1</v>
      </c>
      <c r="B533" s="304">
        <f t="shared" ca="1" si="239"/>
        <v>16.899999999999928</v>
      </c>
      <c r="D533" s="306">
        <f t="shared" ca="1" si="240"/>
        <v>-0.29413225790989633</v>
      </c>
      <c r="E533" s="307">
        <f t="shared" ca="1" si="241"/>
        <v>-9.7524754732205174</v>
      </c>
      <c r="F533" s="304">
        <f t="shared" ca="1" si="242"/>
        <v>9.7569099432612845</v>
      </c>
      <c r="G533" s="306">
        <f t="shared" ca="1" si="243"/>
        <v>26.144304042234015</v>
      </c>
      <c r="H533" s="307">
        <f t="shared" ca="1" si="244"/>
        <v>-6.0941376364341311</v>
      </c>
      <c r="I533" s="304">
        <f t="shared" ca="1" si="245"/>
        <v>26.845169907910378</v>
      </c>
      <c r="J533" s="306">
        <f t="shared" ca="1" si="246"/>
        <v>500.46855530463307</v>
      </c>
      <c r="K533" s="307">
        <f t="shared" ca="1" si="247"/>
        <v>1318.4823706233703</v>
      </c>
      <c r="L533" s="304">
        <f t="shared" ca="1" si="232"/>
        <v>1410.2710861722044</v>
      </c>
      <c r="M533" s="306">
        <f t="shared" ca="1" si="248"/>
        <v>-0.22900702169372816</v>
      </c>
      <c r="N533" s="304">
        <f t="shared" ca="1" si="249"/>
        <v>-13.121135821911508</v>
      </c>
      <c r="P533" s="310">
        <f t="shared" ca="1" si="250"/>
        <v>23</v>
      </c>
      <c r="Q533" s="304">
        <f t="shared" ca="1" si="251"/>
        <v>0</v>
      </c>
      <c r="R533" s="306">
        <f t="shared" ca="1" si="252"/>
        <v>0</v>
      </c>
      <c r="S533" s="307">
        <f t="shared" ca="1" si="253"/>
        <v>8.2209999999999983</v>
      </c>
      <c r="T533" s="304">
        <f t="shared" ca="1" si="233"/>
        <v>80.648009999999985</v>
      </c>
      <c r="U533" s="311">
        <f t="shared" ca="1" si="234"/>
        <v>0</v>
      </c>
      <c r="V533" s="306">
        <f t="shared" ca="1" si="235"/>
        <v>1.0734750578456493</v>
      </c>
      <c r="W533" s="304">
        <f t="shared" ca="1" si="236"/>
        <v>2.49656275263423</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1.5832013504095452</v>
      </c>
      <c r="AH533" s="304">
        <f t="shared" ca="1" si="260"/>
        <v>-0.2997046151202501</v>
      </c>
    </row>
    <row r="534" spans="1:34" x14ac:dyDescent="0.2">
      <c r="A534" s="347">
        <f t="shared" ca="1" si="238"/>
        <v>0.1</v>
      </c>
      <c r="B534" s="304">
        <f t="shared" ca="1" si="239"/>
        <v>16.999999999999929</v>
      </c>
      <c r="D534" s="306">
        <f t="shared" ca="1" si="240"/>
        <v>-0.29575273330414042</v>
      </c>
      <c r="E534" s="307">
        <f t="shared" ca="1" si="241"/>
        <v>-9.7410611649789782</v>
      </c>
      <c r="F534" s="304">
        <f t="shared" ca="1" si="242"/>
        <v>9.7455498715628401</v>
      </c>
      <c r="G534" s="306">
        <f t="shared" ca="1" si="243"/>
        <v>26.1147287689036</v>
      </c>
      <c r="H534" s="307">
        <f t="shared" ca="1" si="244"/>
        <v>-7.0682437529320286</v>
      </c>
      <c r="I534" s="304">
        <f t="shared" ca="1" si="245"/>
        <v>27.054373554459989</v>
      </c>
      <c r="J534" s="306">
        <f t="shared" ca="1" si="246"/>
        <v>503.08150694518997</v>
      </c>
      <c r="K534" s="307">
        <f t="shared" ca="1" si="247"/>
        <v>1317.8242515539021</v>
      </c>
      <c r="L534" s="304">
        <f t="shared" ca="1" si="232"/>
        <v>1410.5856091049013</v>
      </c>
      <c r="M534" s="306">
        <f t="shared" ca="1" si="248"/>
        <v>-0.26432800289156255</v>
      </c>
      <c r="N534" s="304">
        <f t="shared" ca="1" si="249"/>
        <v>-15.144878972808355</v>
      </c>
      <c r="P534" s="310">
        <f t="shared" ca="1" si="250"/>
        <v>23</v>
      </c>
      <c r="Q534" s="304">
        <f t="shared" ca="1" si="251"/>
        <v>0</v>
      </c>
      <c r="R534" s="306">
        <f t="shared" ca="1" si="252"/>
        <v>0</v>
      </c>
      <c r="S534" s="307">
        <f t="shared" ca="1" si="253"/>
        <v>8.2209999999999983</v>
      </c>
      <c r="T534" s="304">
        <f t="shared" ca="1" si="233"/>
        <v>80.648009999999985</v>
      </c>
      <c r="U534" s="311">
        <f t="shared" ca="1" si="234"/>
        <v>0</v>
      </c>
      <c r="V534" s="306">
        <f t="shared" ca="1" si="235"/>
        <v>1.0735460158500127</v>
      </c>
      <c r="W534" s="304">
        <f t="shared" ca="1" si="236"/>
        <v>2.5357932630699431</v>
      </c>
      <c r="Y534" s="314" t="str">
        <f t="shared" ca="1" si="254"/>
        <v/>
      </c>
      <c r="Z534" s="315" t="str">
        <f t="shared" ca="1" si="255"/>
        <v/>
      </c>
      <c r="AA534" s="316" t="str">
        <f t="shared" ca="1" si="256"/>
        <v/>
      </c>
      <c r="AC534" s="310">
        <f t="shared" ca="1" si="257"/>
        <v>16.999999999999929</v>
      </c>
      <c r="AD534" s="323">
        <f t="shared" ca="1" si="258"/>
        <v>503.08150694518997</v>
      </c>
      <c r="AE534" s="324" t="e">
        <f t="shared" ca="1" si="237"/>
        <v>#N/A</v>
      </c>
      <c r="AG534" s="306">
        <f t="shared" ca="1" si="259"/>
        <v>1.9232926541569819</v>
      </c>
      <c r="AH534" s="304">
        <f t="shared" ca="1" si="260"/>
        <v>-0.3036811522484163</v>
      </c>
    </row>
    <row r="535" spans="1:34" x14ac:dyDescent="0.2">
      <c r="A535" s="347">
        <f t="shared" ca="1" si="238"/>
        <v>0.1</v>
      </c>
      <c r="B535" s="304">
        <f t="shared" ca="1" si="239"/>
        <v>17.09999999999993</v>
      </c>
      <c r="D535" s="306">
        <f t="shared" ca="1" si="240"/>
        <v>-0.29774003341965843</v>
      </c>
      <c r="E535" s="307">
        <f t="shared" ca="1" si="241"/>
        <v>-9.7294133261026925</v>
      </c>
      <c r="F535" s="304">
        <f t="shared" ca="1" si="242"/>
        <v>9.7339679883203551</v>
      </c>
      <c r="G535" s="306">
        <f t="shared" ca="1" si="243"/>
        <v>26.084954765561633</v>
      </c>
      <c r="H535" s="307">
        <f t="shared" ca="1" si="244"/>
        <v>-8.0411850855422973</v>
      </c>
      <c r="I535" s="304">
        <f t="shared" ca="1" si="245"/>
        <v>27.296254737625535</v>
      </c>
      <c r="J535" s="306">
        <f t="shared" ca="1" si="246"/>
        <v>505.69149112191326</v>
      </c>
      <c r="K535" s="307">
        <f t="shared" ca="1" si="247"/>
        <v>1317.0687801119784</v>
      </c>
      <c r="L535" s="304">
        <f t="shared" ca="1" si="232"/>
        <v>1410.8132604064788</v>
      </c>
      <c r="M535" s="306">
        <f t="shared" ca="1" si="248"/>
        <v>-0.29902573816437505</v>
      </c>
      <c r="N535" s="304">
        <f t="shared" ca="1" si="249"/>
        <v>-17.132912762602718</v>
      </c>
      <c r="P535" s="310">
        <f t="shared" ca="1" si="250"/>
        <v>23</v>
      </c>
      <c r="Q535" s="304">
        <f t="shared" ca="1" si="251"/>
        <v>0</v>
      </c>
      <c r="R535" s="306">
        <f t="shared" ca="1" si="252"/>
        <v>0</v>
      </c>
      <c r="S535" s="307">
        <f t="shared" ca="1" si="253"/>
        <v>8.2209999999999983</v>
      </c>
      <c r="T535" s="304">
        <f t="shared" ca="1" si="233"/>
        <v>80.648009999999985</v>
      </c>
      <c r="U535" s="311">
        <f t="shared" ca="1" si="234"/>
        <v>0</v>
      </c>
      <c r="V535" s="306">
        <f t="shared" ca="1" si="235"/>
        <v>1.0736274757303947</v>
      </c>
      <c r="W535" s="304">
        <f t="shared" ca="1" si="236"/>
        <v>2.5815346392571739</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2.254514029783004</v>
      </c>
      <c r="AH535" s="304">
        <f t="shared" ca="1" si="260"/>
        <v>-0.30845313989416662</v>
      </c>
    </row>
    <row r="536" spans="1:34" x14ac:dyDescent="0.2">
      <c r="A536" s="347">
        <f t="shared" ca="1" si="238"/>
        <v>0.1</v>
      </c>
      <c r="B536" s="304">
        <f t="shared" ca="1" si="239"/>
        <v>17.199999999999932</v>
      </c>
      <c r="D536" s="306">
        <f t="shared" ca="1" si="240"/>
        <v>-0.30008226838163132</v>
      </c>
      <c r="E536" s="307">
        <f t="shared" ca="1" si="241"/>
        <v>-9.7174939143029757</v>
      </c>
      <c r="F536" s="304">
        <f t="shared" ca="1" si="242"/>
        <v>9.7221261739555942</v>
      </c>
      <c r="G536" s="306">
        <f t="shared" ca="1" si="243"/>
        <v>26.05494653872347</v>
      </c>
      <c r="H536" s="307">
        <f t="shared" ca="1" si="244"/>
        <v>-9.0129344769725943</v>
      </c>
      <c r="I536" s="304">
        <f t="shared" ca="1" si="245"/>
        <v>27.56978830208784</v>
      </c>
      <c r="J536" s="306">
        <f t="shared" ca="1" si="246"/>
        <v>508.29848618712754</v>
      </c>
      <c r="K536" s="307">
        <f t="shared" ca="1" si="247"/>
        <v>1316.2160741338528</v>
      </c>
      <c r="L536" s="304">
        <f t="shared" ca="1" si="232"/>
        <v>1410.9543241609408</v>
      </c>
      <c r="M536" s="306">
        <f t="shared" ca="1" si="248"/>
        <v>-0.33303571435585083</v>
      </c>
      <c r="N536" s="304">
        <f t="shared" ca="1" si="249"/>
        <v>-19.081540859714696</v>
      </c>
      <c r="P536" s="310">
        <f t="shared" ca="1" si="250"/>
        <v>23</v>
      </c>
      <c r="Q536" s="304">
        <f t="shared" ca="1" si="251"/>
        <v>0</v>
      </c>
      <c r="R536" s="306">
        <f t="shared" ca="1" si="252"/>
        <v>0</v>
      </c>
      <c r="S536" s="307">
        <f t="shared" ca="1" si="253"/>
        <v>8.2209999999999983</v>
      </c>
      <c r="T536" s="304">
        <f t="shared" ca="1" si="233"/>
        <v>80.648009999999985</v>
      </c>
      <c r="U536" s="311">
        <f t="shared" ca="1" si="234"/>
        <v>0</v>
      </c>
      <c r="V536" s="306">
        <f t="shared" ca="1" si="235"/>
        <v>1.0737194270121431</v>
      </c>
      <c r="W536" s="304">
        <f t="shared" ca="1" si="236"/>
        <v>2.6337581242482773</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2.5759041088863874</v>
      </c>
      <c r="AH536" s="304">
        <f t="shared" ca="1" si="260"/>
        <v>-0.31401710731750082</v>
      </c>
    </row>
    <row r="537" spans="1:34" x14ac:dyDescent="0.2">
      <c r="A537" s="347">
        <f t="shared" ca="1" si="238"/>
        <v>0.1</v>
      </c>
      <c r="B537" s="304">
        <f t="shared" ca="1" si="239"/>
        <v>17.299999999999933</v>
      </c>
      <c r="D537" s="306">
        <f t="shared" ca="1" si="240"/>
        <v>-0.30276662180389602</v>
      </c>
      <c r="E537" s="307">
        <f t="shared" ca="1" si="241"/>
        <v>-9.7052668845404373</v>
      </c>
      <c r="F537" s="304">
        <f t="shared" ca="1" si="242"/>
        <v>9.709988307275955</v>
      </c>
      <c r="G537" s="306">
        <f t="shared" ca="1" si="243"/>
        <v>26.024669876543079</v>
      </c>
      <c r="H537" s="307">
        <f t="shared" ca="1" si="244"/>
        <v>-9.9834611654266379</v>
      </c>
      <c r="I537" s="304">
        <f t="shared" ca="1" si="245"/>
        <v>27.873875565206763</v>
      </c>
      <c r="J537" s="306">
        <f t="shared" ca="1" si="246"/>
        <v>510.90246700789089</v>
      </c>
      <c r="K537" s="307">
        <f t="shared" ca="1" si="247"/>
        <v>1315.2662543517329</v>
      </c>
      <c r="L537" s="304">
        <f t="shared" ca="1" si="232"/>
        <v>1411.0090894927596</v>
      </c>
      <c r="M537" s="306">
        <f t="shared" ca="1" si="248"/>
        <v>-0.36630232166817078</v>
      </c>
      <c r="N537" s="304">
        <f t="shared" ca="1" si="249"/>
        <v>-20.987577057429672</v>
      </c>
      <c r="P537" s="310">
        <f t="shared" ca="1" si="250"/>
        <v>23</v>
      </c>
      <c r="Q537" s="304">
        <f t="shared" ca="1" si="251"/>
        <v>0</v>
      </c>
      <c r="R537" s="306">
        <f t="shared" ca="1" si="252"/>
        <v>0</v>
      </c>
      <c r="S537" s="307">
        <f t="shared" ca="1" si="253"/>
        <v>8.2209999999999983</v>
      </c>
      <c r="T537" s="304">
        <f t="shared" ca="1" si="233"/>
        <v>80.648009999999985</v>
      </c>
      <c r="U537" s="311">
        <f t="shared" ca="1" si="234"/>
        <v>0</v>
      </c>
      <c r="V537" s="306">
        <f t="shared" ca="1" si="235"/>
        <v>1.0738218591919368</v>
      </c>
      <c r="W537" s="304">
        <f t="shared" ca="1" si="236"/>
        <v>2.6924346368547472</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2.886651340774264</v>
      </c>
      <c r="AH537" s="304">
        <f t="shared" ca="1" si="260"/>
        <v>-0.32036955653184257</v>
      </c>
    </row>
    <row r="538" spans="1:34" x14ac:dyDescent="0.2">
      <c r="A538" s="347">
        <f t="shared" ca="1" si="238"/>
        <v>0.1</v>
      </c>
      <c r="B538" s="304">
        <f t="shared" ca="1" si="239"/>
        <v>17.399999999999935</v>
      </c>
      <c r="D538" s="306">
        <f t="shared" ca="1" si="240"/>
        <v>-0.30577951885265142</v>
      </c>
      <c r="E538" s="307">
        <f t="shared" ca="1" si="241"/>
        <v>-9.6926983025671412</v>
      </c>
      <c r="F538" s="304">
        <f t="shared" ca="1" si="242"/>
        <v>9.6975203788771545</v>
      </c>
      <c r="G538" s="306">
        <f t="shared" ca="1" si="243"/>
        <v>25.994091924657813</v>
      </c>
      <c r="H538" s="307">
        <f t="shared" ca="1" si="244"/>
        <v>-10.952730995683352</v>
      </c>
      <c r="I538" s="304">
        <f t="shared" ca="1" si="245"/>
        <v>28.20735952285083</v>
      </c>
      <c r="J538" s="306">
        <f t="shared" ca="1" si="246"/>
        <v>513.50340509795092</v>
      </c>
      <c r="K538" s="307">
        <f t="shared" ca="1" si="247"/>
        <v>1314.2194447436773</v>
      </c>
      <c r="L538" s="304">
        <f t="shared" ca="1" si="232"/>
        <v>1410.9778509918467</v>
      </c>
      <c r="M538" s="306">
        <f t="shared" ca="1" si="248"/>
        <v>-0.39877893931476638</v>
      </c>
      <c r="N538" s="304">
        <f t="shared" ca="1" si="249"/>
        <v>-22.848350181439692</v>
      </c>
      <c r="P538" s="310">
        <f t="shared" ca="1" si="250"/>
        <v>23</v>
      </c>
      <c r="Q538" s="304">
        <f t="shared" ca="1" si="251"/>
        <v>0</v>
      </c>
      <c r="R538" s="306">
        <f t="shared" ca="1" si="252"/>
        <v>0</v>
      </c>
      <c r="S538" s="307">
        <f t="shared" ca="1" si="253"/>
        <v>8.2209999999999983</v>
      </c>
      <c r="T538" s="304">
        <f t="shared" ca="1" si="233"/>
        <v>80.648009999999985</v>
      </c>
      <c r="U538" s="311">
        <f t="shared" ca="1" si="234"/>
        <v>0</v>
      </c>
      <c r="V538" s="306">
        <f t="shared" ca="1" si="235"/>
        <v>1.0739347616989063</v>
      </c>
      <c r="W538" s="304">
        <f t="shared" ca="1" si="236"/>
        <v>2.7575346776041672</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3.1860968113663373</v>
      </c>
      <c r="AH538" s="304">
        <f t="shared" ca="1" si="260"/>
        <v>-0.32750695011005326</v>
      </c>
    </row>
    <row r="539" spans="1:34" x14ac:dyDescent="0.2">
      <c r="A539" s="347">
        <f t="shared" ca="1" si="238"/>
        <v>0.1</v>
      </c>
      <c r="B539" s="304">
        <f t="shared" ca="1" si="239"/>
        <v>17.499999999999936</v>
      </c>
      <c r="D539" s="306">
        <f t="shared" ca="1" si="240"/>
        <v>-0.30910679413301717</v>
      </c>
      <c r="E539" s="307">
        <f t="shared" ca="1" si="241"/>
        <v>-9.6797564210017484</v>
      </c>
      <c r="F539" s="304">
        <f t="shared" ca="1" si="242"/>
        <v>9.6846905670807963</v>
      </c>
      <c r="G539" s="306">
        <f t="shared" ca="1" si="243"/>
        <v>25.96318124524451</v>
      </c>
      <c r="H539" s="307">
        <f t="shared" ca="1" si="244"/>
        <v>-11.920706637783526</v>
      </c>
      <c r="I539" s="304">
        <f t="shared" ca="1" si="245"/>
        <v>28.569039660400076</v>
      </c>
      <c r="J539" s="306">
        <f t="shared" ca="1" si="246"/>
        <v>516.10126875644607</v>
      </c>
      <c r="K539" s="307">
        <f t="shared" ca="1" si="247"/>
        <v>1313.075772862004</v>
      </c>
      <c r="L539" s="304">
        <f t="shared" ca="1" si="232"/>
        <v>1410.8609091222147</v>
      </c>
      <c r="M539" s="306">
        <f t="shared" ca="1" si="248"/>
        <v>-0.43042780040439726</v>
      </c>
      <c r="N539" s="304">
        <f t="shared" ca="1" si="249"/>
        <v>-24.661696348271352</v>
      </c>
      <c r="P539" s="310">
        <f t="shared" ca="1" si="250"/>
        <v>23</v>
      </c>
      <c r="Q539" s="304">
        <f t="shared" ca="1" si="251"/>
        <v>0</v>
      </c>
      <c r="R539" s="306">
        <f t="shared" ca="1" si="252"/>
        <v>0</v>
      </c>
      <c r="S539" s="307">
        <f t="shared" ca="1" si="253"/>
        <v>8.2209999999999983</v>
      </c>
      <c r="T539" s="304">
        <f t="shared" ca="1" si="233"/>
        <v>80.648009999999985</v>
      </c>
      <c r="U539" s="311">
        <f t="shared" ca="1" si="234"/>
        <v>0</v>
      </c>
      <c r="V539" s="306">
        <f t="shared" ca="1" si="235"/>
        <v>1.0740581238580229</v>
      </c>
      <c r="W539" s="304">
        <f t="shared" ca="1" si="236"/>
        <v>2.8290282411112653</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3.4737323669861122</v>
      </c>
      <c r="AH539" s="304">
        <f t="shared" ca="1" si="260"/>
        <v>-0.33542569974506359</v>
      </c>
    </row>
    <row r="540" spans="1:34" x14ac:dyDescent="0.2">
      <c r="A540" s="347">
        <f t="shared" ca="1" si="238"/>
        <v>0.1</v>
      </c>
      <c r="B540" s="304">
        <f t="shared" ca="1" si="239"/>
        <v>17.599999999999937</v>
      </c>
      <c r="D540" s="306">
        <f t="shared" ca="1" si="240"/>
        <v>-0.31273385463110948</v>
      </c>
      <c r="E540" s="307">
        <f t="shared" ca="1" si="241"/>
        <v>-9.666411720060557</v>
      </c>
      <c r="F540" s="304">
        <f t="shared" ca="1" si="242"/>
        <v>9.671469278530358</v>
      </c>
      <c r="G540" s="306">
        <f t="shared" ca="1" si="243"/>
        <v>25.931907859781397</v>
      </c>
      <c r="H540" s="307">
        <f t="shared" ca="1" si="244"/>
        <v>-12.887347809789581</v>
      </c>
      <c r="I540" s="304">
        <f t="shared" ca="1" si="245"/>
        <v>28.957686005941163</v>
      </c>
      <c r="J540" s="306">
        <f t="shared" ca="1" si="246"/>
        <v>518.69602321169737</v>
      </c>
      <c r="K540" s="307">
        <f t="shared" ca="1" si="247"/>
        <v>1311.8353701396254</v>
      </c>
      <c r="L540" s="304">
        <f t="shared" ca="1" si="232"/>
        <v>1410.6585706133847</v>
      </c>
      <c r="M540" s="306">
        <f t="shared" ca="1" si="248"/>
        <v>-0.4612196691350699</v>
      </c>
      <c r="N540" s="304">
        <f t="shared" ca="1" si="249"/>
        <v>-26.425940469859746</v>
      </c>
      <c r="P540" s="310">
        <f t="shared" ca="1" si="250"/>
        <v>23</v>
      </c>
      <c r="Q540" s="304">
        <f t="shared" ca="1" si="251"/>
        <v>0</v>
      </c>
      <c r="R540" s="306">
        <f t="shared" ca="1" si="252"/>
        <v>0</v>
      </c>
      <c r="S540" s="307">
        <f t="shared" ca="1" si="253"/>
        <v>8.2209999999999983</v>
      </c>
      <c r="T540" s="304">
        <f t="shared" ca="1" si="233"/>
        <v>80.648009999999985</v>
      </c>
      <c r="U540" s="311">
        <f t="shared" ca="1" si="234"/>
        <v>0</v>
      </c>
      <c r="V540" s="306">
        <f t="shared" ca="1" si="235"/>
        <v>1.0741919348558189</v>
      </c>
      <c r="W540" s="304">
        <f t="shared" ca="1" si="236"/>
        <v>2.9068847349774778</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3.749194718436081</v>
      </c>
      <c r="AH540" s="304">
        <f t="shared" ca="1" si="260"/>
        <v>-0.34412215559071474</v>
      </c>
    </row>
    <row r="541" spans="1:34" x14ac:dyDescent="0.2">
      <c r="A541" s="347">
        <f t="shared" ca="1" si="238"/>
        <v>0.1</v>
      </c>
      <c r="B541" s="304">
        <f t="shared" ca="1" si="239"/>
        <v>17.699999999999939</v>
      </c>
      <c r="D541" s="306">
        <f t="shared" ca="1" si="240"/>
        <v>-0.31664583377896655</v>
      </c>
      <c r="E541" s="307">
        <f t="shared" ca="1" si="241"/>
        <v>-9.6526369160921135</v>
      </c>
      <c r="F541" s="304">
        <f t="shared" ca="1" si="242"/>
        <v>9.6578291565938272</v>
      </c>
      <c r="G541" s="306">
        <f t="shared" ca="1" si="243"/>
        <v>25.900243276403501</v>
      </c>
      <c r="H541" s="307">
        <f t="shared" ca="1" si="244"/>
        <v>-13.852611501398792</v>
      </c>
      <c r="I541" s="304">
        <f t="shared" ca="1" si="245"/>
        <v>29.372052144607991</v>
      </c>
      <c r="J541" s="306">
        <f t="shared" ca="1" si="246"/>
        <v>521.28763076850657</v>
      </c>
      <c r="K541" s="307">
        <f t="shared" ca="1" si="247"/>
        <v>1310.4983721740659</v>
      </c>
      <c r="L541" s="304">
        <f t="shared" ca="1" si="232"/>
        <v>1410.3711488339229</v>
      </c>
      <c r="M541" s="306">
        <f t="shared" ca="1" si="248"/>
        <v>-0.49113336706611754</v>
      </c>
      <c r="N541" s="304">
        <f t="shared" ca="1" si="249"/>
        <v>-28.139869110937997</v>
      </c>
      <c r="P541" s="310">
        <f t="shared" ca="1" si="250"/>
        <v>23</v>
      </c>
      <c r="Q541" s="304">
        <f t="shared" ca="1" si="251"/>
        <v>0</v>
      </c>
      <c r="R541" s="306">
        <f t="shared" ca="1" si="252"/>
        <v>0</v>
      </c>
      <c r="S541" s="307">
        <f t="shared" ca="1" si="253"/>
        <v>8.2209999999999983</v>
      </c>
      <c r="T541" s="304">
        <f t="shared" ca="1" si="233"/>
        <v>80.648009999999985</v>
      </c>
      <c r="U541" s="311">
        <f t="shared" ca="1" si="234"/>
        <v>0</v>
      </c>
      <c r="V541" s="306">
        <f t="shared" ca="1" si="235"/>
        <v>1.0743361837084571</v>
      </c>
      <c r="W541" s="304">
        <f t="shared" ca="1" si="236"/>
        <v>2.9910729052448239</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4.0122563180537458</v>
      </c>
      <c r="AH541" s="304">
        <f t="shared" ca="1" si="260"/>
        <v>-0.35359259639672525</v>
      </c>
    </row>
    <row r="542" spans="1:34" x14ac:dyDescent="0.2">
      <c r="A542" s="347">
        <f t="shared" ca="1" si="238"/>
        <v>0.1</v>
      </c>
      <c r="B542" s="304">
        <f t="shared" ca="1" si="239"/>
        <v>17.79999999999994</v>
      </c>
      <c r="D542" s="306">
        <f t="shared" ca="1" si="240"/>
        <v>-0.32082773362456884</v>
      </c>
      <c r="E542" s="307">
        <f t="shared" ca="1" si="241"/>
        <v>-9.6384069417670535</v>
      </c>
      <c r="F542" s="304">
        <f t="shared" ca="1" si="242"/>
        <v>9.6437450614253599</v>
      </c>
      <c r="G542" s="306">
        <f t="shared" ca="1" si="243"/>
        <v>25.868160503041043</v>
      </c>
      <c r="H542" s="307">
        <f t="shared" ca="1" si="244"/>
        <v>-14.816452195575497</v>
      </c>
      <c r="I542" s="304">
        <f t="shared" ca="1" si="245"/>
        <v>29.810886995774993</v>
      </c>
      <c r="J542" s="306">
        <f t="shared" ca="1" si="246"/>
        <v>523.87605095747881</v>
      </c>
      <c r="K542" s="307">
        <f t="shared" ca="1" si="247"/>
        <v>1309.0649189892172</v>
      </c>
      <c r="L542" s="304">
        <f t="shared" ca="1" si="232"/>
        <v>1409.9989641467998</v>
      </c>
      <c r="M542" s="306">
        <f t="shared" ca="1" si="248"/>
        <v>-0.52015518604333133</v>
      </c>
      <c r="N542" s="304">
        <f t="shared" ca="1" si="249"/>
        <v>-29.802696852125028</v>
      </c>
      <c r="P542" s="310">
        <f t="shared" ca="1" si="250"/>
        <v>23</v>
      </c>
      <c r="Q542" s="304">
        <f t="shared" ca="1" si="251"/>
        <v>0</v>
      </c>
      <c r="R542" s="306">
        <f t="shared" ca="1" si="252"/>
        <v>0</v>
      </c>
      <c r="S542" s="307">
        <f t="shared" ca="1" si="253"/>
        <v>8.2209999999999983</v>
      </c>
      <c r="T542" s="304">
        <f t="shared" ca="1" si="233"/>
        <v>80.648009999999985</v>
      </c>
      <c r="U542" s="311">
        <f t="shared" ca="1" si="234"/>
        <v>0</v>
      </c>
      <c r="V542" s="306">
        <f t="shared" ca="1" si="235"/>
        <v>1.0744908592321416</v>
      </c>
      <c r="W542" s="304">
        <f t="shared" ca="1" si="236"/>
        <v>3.0815607683510335</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4.2628138439069154</v>
      </c>
      <c r="AH542" s="304">
        <f t="shared" ca="1" si="260"/>
        <v>-0.36383322044092259</v>
      </c>
    </row>
    <row r="543" spans="1:34" x14ac:dyDescent="0.2">
      <c r="A543" s="347">
        <f t="shared" ca="1" si="238"/>
        <v>0.1</v>
      </c>
      <c r="B543" s="304">
        <f t="shared" ca="1" si="239"/>
        <v>17.899999999999942</v>
      </c>
      <c r="D543" s="306">
        <f t="shared" ca="1" si="240"/>
        <v>-0.32526455300703677</v>
      </c>
      <c r="E543" s="307">
        <f t="shared" ca="1" si="241"/>
        <v>-9.6236989021705881</v>
      </c>
      <c r="F543" s="304">
        <f t="shared" ca="1" si="242"/>
        <v>9.629194025933959</v>
      </c>
      <c r="G543" s="306">
        <f t="shared" ca="1" si="243"/>
        <v>25.835634047740339</v>
      </c>
      <c r="H543" s="307">
        <f t="shared" ca="1" si="244"/>
        <v>-15.778822085792555</v>
      </c>
      <c r="I543" s="304">
        <f t="shared" ca="1" si="245"/>
        <v>30.272945232729747</v>
      </c>
      <c r="J543" s="306">
        <f t="shared" ca="1" si="246"/>
        <v>526.46124068501786</v>
      </c>
      <c r="K543" s="307">
        <f t="shared" ca="1" si="247"/>
        <v>1307.5351552751488</v>
      </c>
      <c r="L543" s="304">
        <f t="shared" ca="1" si="232"/>
        <v>1409.5423442465344</v>
      </c>
      <c r="M543" s="306">
        <f t="shared" ca="1" si="248"/>
        <v>-0.54827822380411484</v>
      </c>
      <c r="N543" s="304">
        <f t="shared" ca="1" si="249"/>
        <v>-31.414028222904967</v>
      </c>
      <c r="P543" s="310">
        <f t="shared" ca="1" si="250"/>
        <v>23</v>
      </c>
      <c r="Q543" s="304">
        <f t="shared" ca="1" si="251"/>
        <v>0</v>
      </c>
      <c r="R543" s="306">
        <f t="shared" ca="1" si="252"/>
        <v>0</v>
      </c>
      <c r="S543" s="307">
        <f t="shared" ca="1" si="253"/>
        <v>8.2209999999999983</v>
      </c>
      <c r="T543" s="304">
        <f t="shared" ca="1" si="233"/>
        <v>80.648009999999985</v>
      </c>
      <c r="U543" s="311">
        <f t="shared" ca="1" si="234"/>
        <v>0</v>
      </c>
      <c r="V543" s="306">
        <f t="shared" ca="1" si="235"/>
        <v>1.0746559500158315</v>
      </c>
      <c r="W543" s="304">
        <f t="shared" ca="1" si="236"/>
        <v>3.1783155494650184</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4.5008751025926603</v>
      </c>
      <c r="AH543" s="304">
        <f t="shared" ca="1" si="260"/>
        <v>-0.37484013725228488</v>
      </c>
    </row>
    <row r="544" spans="1:34" x14ac:dyDescent="0.2">
      <c r="A544" s="347">
        <f t="shared" ca="1" si="238"/>
        <v>0.1</v>
      </c>
      <c r="B544" s="304">
        <f t="shared" ca="1" si="239"/>
        <v>17.999999999999943</v>
      </c>
      <c r="D544" s="306">
        <f t="shared" ca="1" si="240"/>
        <v>-0.32994140049632009</v>
      </c>
      <c r="E544" s="307">
        <f t="shared" ca="1" si="241"/>
        <v>-9.6084920111676535</v>
      </c>
      <c r="F544" s="304">
        <f t="shared" ca="1" si="242"/>
        <v>9.6141551920298287</v>
      </c>
      <c r="G544" s="306">
        <f t="shared" ca="1" si="243"/>
        <v>25.802639907690708</v>
      </c>
      <c r="H544" s="307">
        <f t="shared" ca="1" si="244"/>
        <v>-16.739671286909321</v>
      </c>
      <c r="I544" s="304">
        <f t="shared" ca="1" si="245"/>
        <v>30.756996293522057</v>
      </c>
      <c r="J544" s="306">
        <f t="shared" ca="1" si="246"/>
        <v>529.04315438278945</v>
      </c>
      <c r="K544" s="307">
        <f t="shared" ca="1" si="247"/>
        <v>1305.9092306065136</v>
      </c>
      <c r="L544" s="304">
        <f t="shared" ca="1" si="232"/>
        <v>1409.0016244783355</v>
      </c>
      <c r="M544" s="306">
        <f t="shared" ca="1" si="248"/>
        <v>-0.57550167500889704</v>
      </c>
      <c r="N544" s="304">
        <f t="shared" ca="1" si="249"/>
        <v>-32.973817080719321</v>
      </c>
      <c r="P544" s="310">
        <f t="shared" ca="1" si="250"/>
        <v>23</v>
      </c>
      <c r="Q544" s="304">
        <f t="shared" ca="1" si="251"/>
        <v>0</v>
      </c>
      <c r="R544" s="306">
        <f t="shared" ca="1" si="252"/>
        <v>0</v>
      </c>
      <c r="S544" s="307">
        <f t="shared" ca="1" si="253"/>
        <v>8.2209999999999983</v>
      </c>
      <c r="T544" s="304">
        <f t="shared" ca="1" si="233"/>
        <v>80.648009999999985</v>
      </c>
      <c r="U544" s="311">
        <f t="shared" ca="1" si="234"/>
        <v>0</v>
      </c>
      <c r="V544" s="306">
        <f t="shared" ca="1" si="235"/>
        <v>1.074831444396195</v>
      </c>
      <c r="W544" s="304">
        <f t="shared" ca="1" si="236"/>
        <v>3.2813036270255576</v>
      </c>
      <c r="Y544" s="314" t="str">
        <f t="shared" ca="1" si="254"/>
        <v/>
      </c>
      <c r="Z544" s="315" t="str">
        <f t="shared" ca="1" si="255"/>
        <v/>
      </c>
      <c r="AA544" s="316" t="str">
        <f t="shared" ca="1" si="256"/>
        <v/>
      </c>
      <c r="AC544" s="310">
        <f t="shared" ca="1" si="257"/>
        <v>17.999999999999943</v>
      </c>
      <c r="AD544" s="323">
        <f t="shared" ca="1" si="258"/>
        <v>529.04315438278945</v>
      </c>
      <c r="AE544" s="324" t="e">
        <f t="shared" ca="1" si="237"/>
        <v>#N/A</v>
      </c>
      <c r="AG544" s="306">
        <f t="shared" ca="1" si="259"/>
        <v>4.7265450908903635</v>
      </c>
      <c r="AH544" s="304">
        <f t="shared" ca="1" si="260"/>
        <v>-0.38660936011008623</v>
      </c>
    </row>
    <row r="545" spans="1:34" x14ac:dyDescent="0.2">
      <c r="A545" s="347">
        <f t="shared" ca="1" si="238"/>
        <v>0.1</v>
      </c>
      <c r="B545" s="304">
        <f t="shared" ca="1" si="239"/>
        <v>18.099999999999945</v>
      </c>
      <c r="D545" s="306">
        <f t="shared" ca="1" si="240"/>
        <v>-0.33484359161408922</v>
      </c>
      <c r="E545" s="307">
        <f t="shared" ca="1" si="241"/>
        <v>-9.5927675123087983</v>
      </c>
      <c r="F545" s="304">
        <f t="shared" ca="1" si="242"/>
        <v>9.5986097314169481</v>
      </c>
      <c r="G545" s="306">
        <f t="shared" ca="1" si="243"/>
        <v>25.769155548529298</v>
      </c>
      <c r="H545" s="307">
        <f t="shared" ca="1" si="244"/>
        <v>-17.698948038140202</v>
      </c>
      <c r="I545" s="304">
        <f t="shared" ca="1" si="245"/>
        <v>31.261831989521745</v>
      </c>
      <c r="J545" s="306">
        <f t="shared" ca="1" si="246"/>
        <v>531.62174415560048</v>
      </c>
      <c r="K545" s="307">
        <f t="shared" ca="1" si="247"/>
        <v>1304.187299640261</v>
      </c>
      <c r="L545" s="304">
        <f t="shared" ca="1" si="232"/>
        <v>1408.3771481396589</v>
      </c>
      <c r="M545" s="306">
        <f t="shared" ca="1" si="248"/>
        <v>-0.60183010605539422</v>
      </c>
      <c r="N545" s="304">
        <f t="shared" ca="1" si="249"/>
        <v>-34.482325060884818</v>
      </c>
      <c r="P545" s="310">
        <f t="shared" ca="1" si="250"/>
        <v>23</v>
      </c>
      <c r="Q545" s="304">
        <f t="shared" ca="1" si="251"/>
        <v>0</v>
      </c>
      <c r="R545" s="306">
        <f t="shared" ca="1" si="252"/>
        <v>0</v>
      </c>
      <c r="S545" s="307">
        <f t="shared" ca="1" si="253"/>
        <v>8.2209999999999983</v>
      </c>
      <c r="T545" s="304">
        <f t="shared" ca="1" si="233"/>
        <v>80.648009999999985</v>
      </c>
      <c r="U545" s="311">
        <f t="shared" ca="1" si="234"/>
        <v>0</v>
      </c>
      <c r="V545" s="306">
        <f t="shared" ca="1" si="235"/>
        <v>1.0750173304347268</v>
      </c>
      <c r="W545" s="304">
        <f t="shared" ca="1" si="236"/>
        <v>3.3904904832614187</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4.9400118534974444</v>
      </c>
      <c r="AH545" s="304">
        <f t="shared" ca="1" si="260"/>
        <v>-0.3991367992975986</v>
      </c>
    </row>
    <row r="546" spans="1:34" x14ac:dyDescent="0.2">
      <c r="A546" s="347">
        <f t="shared" ca="1" si="238"/>
        <v>0.1</v>
      </c>
      <c r="B546" s="304">
        <f t="shared" ca="1" si="239"/>
        <v>18.199999999999946</v>
      </c>
      <c r="D546" s="306">
        <f t="shared" ca="1" si="240"/>
        <v>-0.3399567304829676</v>
      </c>
      <c r="E546" s="307">
        <f t="shared" ca="1" si="241"/>
        <v>-9.5765085882731817</v>
      </c>
      <c r="F546" s="304">
        <f t="shared" ca="1" si="242"/>
        <v>9.5825407549287611</v>
      </c>
      <c r="G546" s="306">
        <f t="shared" ca="1" si="243"/>
        <v>25.735159875481003</v>
      </c>
      <c r="H546" s="307">
        <f t="shared" ca="1" si="244"/>
        <v>-18.65659889696752</v>
      </c>
      <c r="I546" s="304">
        <f t="shared" ca="1" si="245"/>
        <v>31.786272763866119</v>
      </c>
      <c r="J546" s="306">
        <f t="shared" ca="1" si="246"/>
        <v>534.19695992680101</v>
      </c>
      <c r="K546" s="307">
        <f t="shared" ca="1" si="247"/>
        <v>1302.3695222935057</v>
      </c>
      <c r="L546" s="304">
        <f t="shared" ca="1" si="232"/>
        <v>1407.6692667647649</v>
      </c>
      <c r="M546" s="306">
        <f t="shared" ca="1" si="248"/>
        <v>-0.62727273709442155</v>
      </c>
      <c r="N546" s="304">
        <f t="shared" ca="1" si="249"/>
        <v>-35.94008043912963</v>
      </c>
      <c r="P546" s="310">
        <f t="shared" ca="1" si="250"/>
        <v>23</v>
      </c>
      <c r="Q546" s="304">
        <f t="shared" ca="1" si="251"/>
        <v>0</v>
      </c>
      <c r="R546" s="306">
        <f t="shared" ca="1" si="252"/>
        <v>0</v>
      </c>
      <c r="S546" s="307">
        <f t="shared" ca="1" si="253"/>
        <v>8.2209999999999983</v>
      </c>
      <c r="T546" s="304">
        <f t="shared" ca="1" si="233"/>
        <v>80.648009999999985</v>
      </c>
      <c r="U546" s="311">
        <f t="shared" ca="1" si="234"/>
        <v>0</v>
      </c>
      <c r="V546" s="306">
        <f t="shared" ca="1" si="235"/>
        <v>1.0752135958969342</v>
      </c>
      <c r="W546" s="304">
        <f t="shared" ca="1" si="236"/>
        <v>3.5058406604375016</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5.1415326548021767</v>
      </c>
      <c r="AH546" s="304">
        <f t="shared" ca="1" si="260"/>
        <v>-0.41241825608337424</v>
      </c>
    </row>
    <row r="547" spans="1:34" x14ac:dyDescent="0.2">
      <c r="A547" s="347">
        <f t="shared" ca="1" si="238"/>
        <v>0.1</v>
      </c>
      <c r="B547" s="304">
        <f t="shared" ca="1" si="239"/>
        <v>18.299999999999947</v>
      </c>
      <c r="D547" s="306">
        <f t="shared" ca="1" si="240"/>
        <v>-0.34526677654530907</v>
      </c>
      <c r="E547" s="307">
        <f t="shared" ca="1" si="241"/>
        <v>-9.5597002624572056</v>
      </c>
      <c r="F547" s="304">
        <f t="shared" ca="1" si="242"/>
        <v>9.565933214015784</v>
      </c>
      <c r="G547" s="306">
        <f t="shared" ca="1" si="243"/>
        <v>25.700633197826473</v>
      </c>
      <c r="H547" s="307">
        <f t="shared" ca="1" si="244"/>
        <v>-19.612568923213239</v>
      </c>
      <c r="I547" s="304">
        <f t="shared" ca="1" si="245"/>
        <v>32.32917268562575</v>
      </c>
      <c r="J547" s="306">
        <f t="shared" ca="1" si="246"/>
        <v>536.76874958046642</v>
      </c>
      <c r="K547" s="307">
        <f t="shared" ca="1" si="247"/>
        <v>1300.4560639024967</v>
      </c>
      <c r="L547" s="304">
        <f t="shared" ca="1" si="232"/>
        <v>1406.8783403929965</v>
      </c>
      <c r="M547" s="306">
        <f t="shared" ca="1" si="248"/>
        <v>-0.65184274963852673</v>
      </c>
      <c r="N547" s="304">
        <f t="shared" ca="1" si="249"/>
        <v>-37.347838460490351</v>
      </c>
      <c r="P547" s="310">
        <f t="shared" ca="1" si="250"/>
        <v>23</v>
      </c>
      <c r="Q547" s="304">
        <f t="shared" ca="1" si="251"/>
        <v>0</v>
      </c>
      <c r="R547" s="306">
        <f t="shared" ca="1" si="252"/>
        <v>0</v>
      </c>
      <c r="S547" s="307">
        <f t="shared" ca="1" si="253"/>
        <v>8.2209999999999983</v>
      </c>
      <c r="T547" s="304">
        <f t="shared" ca="1" si="233"/>
        <v>80.648009999999985</v>
      </c>
      <c r="U547" s="311">
        <f t="shared" ca="1" si="234"/>
        <v>0</v>
      </c>
      <c r="V547" s="306">
        <f t="shared" ca="1" si="235"/>
        <v>1.0754202282334897</v>
      </c>
      <c r="W547" s="304">
        <f t="shared" ca="1" si="236"/>
        <v>3.6273177225478892</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5.3314208600908577</v>
      </c>
      <c r="AH547" s="304">
        <f t="shared" ca="1" si="260"/>
        <v>-0.42644941739903935</v>
      </c>
    </row>
    <row r="548" spans="1:34" x14ac:dyDescent="0.2">
      <c r="A548" s="347">
        <f t="shared" ca="1" si="238"/>
        <v>0.1</v>
      </c>
      <c r="B548" s="304">
        <f t="shared" ca="1" si="239"/>
        <v>18.399999999999949</v>
      </c>
      <c r="D548" s="306">
        <f t="shared" ca="1" si="240"/>
        <v>-0.35076009735346031</v>
      </c>
      <c r="E548" s="307">
        <f t="shared" ca="1" si="241"/>
        <v>-9.5423292958618813</v>
      </c>
      <c r="F548" s="304">
        <f t="shared" ca="1" si="242"/>
        <v>9.548773797538578</v>
      </c>
      <c r="G548" s="306">
        <f t="shared" ca="1" si="243"/>
        <v>25.665557188091128</v>
      </c>
      <c r="H548" s="307">
        <f t="shared" ca="1" si="244"/>
        <v>-20.566801852799426</v>
      </c>
      <c r="I548" s="304">
        <f t="shared" ca="1" si="245"/>
        <v>32.889423288155875</v>
      </c>
      <c r="J548" s="306">
        <f t="shared" ca="1" si="246"/>
        <v>539.33705909976231</v>
      </c>
      <c r="K548" s="307">
        <f t="shared" ca="1" si="247"/>
        <v>1298.447095363696</v>
      </c>
      <c r="L548" s="304">
        <f t="shared" ca="1" si="232"/>
        <v>1406.0047378216047</v>
      </c>
      <c r="M548" s="306">
        <f t="shared" ca="1" si="248"/>
        <v>-0.67555663337936089</v>
      </c>
      <c r="N548" s="304">
        <f t="shared" ca="1" si="249"/>
        <v>-38.706543914704049</v>
      </c>
      <c r="P548" s="310">
        <f t="shared" ca="1" si="250"/>
        <v>23</v>
      </c>
      <c r="Q548" s="304">
        <f t="shared" ca="1" si="251"/>
        <v>0</v>
      </c>
      <c r="R548" s="306">
        <f t="shared" ca="1" si="252"/>
        <v>0</v>
      </c>
      <c r="S548" s="307">
        <f t="shared" ca="1" si="253"/>
        <v>8.2209999999999983</v>
      </c>
      <c r="T548" s="304">
        <f t="shared" ca="1" si="233"/>
        <v>80.648009999999985</v>
      </c>
      <c r="U548" s="311">
        <f t="shared" ca="1" si="234"/>
        <v>0</v>
      </c>
      <c r="V548" s="306">
        <f t="shared" ca="1" si="235"/>
        <v>1.0756372145632371</v>
      </c>
      <c r="W548" s="304">
        <f t="shared" ca="1" si="236"/>
        <v>3.7548842221620418</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5.5100338054668327</v>
      </c>
      <c r="AH548" s="304">
        <f t="shared" ca="1" si="260"/>
        <v>-0.44122585117964847</v>
      </c>
    </row>
    <row r="549" spans="1:34" x14ac:dyDescent="0.2">
      <c r="A549" s="347">
        <f t="shared" ca="1" si="238"/>
        <v>0.1</v>
      </c>
      <c r="B549" s="304">
        <f t="shared" ca="1" si="239"/>
        <v>18.49999999999995</v>
      </c>
      <c r="D549" s="306">
        <f t="shared" ca="1" si="240"/>
        <v>-0.3564235086726128</v>
      </c>
      <c r="E549" s="307">
        <f t="shared" ca="1" si="241"/>
        <v>-9.5243840819496981</v>
      </c>
      <c r="F549" s="304">
        <f t="shared" ca="1" si="242"/>
        <v>9.5310508265369815</v>
      </c>
      <c r="G549" s="306">
        <f t="shared" ca="1" si="243"/>
        <v>25.629914837223868</v>
      </c>
      <c r="H549" s="307">
        <f t="shared" ca="1" si="244"/>
        <v>-21.519240260994394</v>
      </c>
      <c r="I549" s="304">
        <f t="shared" ca="1" si="245"/>
        <v>33.465956373212322</v>
      </c>
      <c r="J549" s="306">
        <f t="shared" ca="1" si="246"/>
        <v>541.90183270102807</v>
      </c>
      <c r="K549" s="307">
        <f t="shared" ca="1" si="247"/>
        <v>1296.3427932580064</v>
      </c>
      <c r="L549" s="304">
        <f t="shared" ca="1" si="232"/>
        <v>1405.0488368440092</v>
      </c>
      <c r="M549" s="306">
        <f t="shared" ca="1" si="248"/>
        <v>-0.69843358153375579</v>
      </c>
      <c r="N549" s="304">
        <f t="shared" ca="1" si="249"/>
        <v>-40.01729649209048</v>
      </c>
      <c r="P549" s="310">
        <f t="shared" ca="1" si="250"/>
        <v>23</v>
      </c>
      <c r="Q549" s="304">
        <f t="shared" ca="1" si="251"/>
        <v>0</v>
      </c>
      <c r="R549" s="306">
        <f t="shared" ca="1" si="252"/>
        <v>0</v>
      </c>
      <c r="S549" s="307">
        <f t="shared" ca="1" si="253"/>
        <v>8.2209999999999983</v>
      </c>
      <c r="T549" s="304">
        <f t="shared" ca="1" si="233"/>
        <v>80.648009999999985</v>
      </c>
      <c r="U549" s="311">
        <f t="shared" ca="1" si="234"/>
        <v>0</v>
      </c>
      <c r="V549" s="306">
        <f t="shared" ca="1" si="235"/>
        <v>1.0758645416579422</v>
      </c>
      <c r="W549" s="304">
        <f t="shared" ca="1" si="236"/>
        <v>3.8885016721231414</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5.6777618324991259</v>
      </c>
      <c r="AH549" s="304">
        <f t="shared" ca="1" si="260"/>
        <v>-0.45674300233086518</v>
      </c>
    </row>
    <row r="550" spans="1:34" x14ac:dyDescent="0.2">
      <c r="A550" s="347">
        <f t="shared" ca="1" si="238"/>
        <v>0.1</v>
      </c>
      <c r="B550" s="304">
        <f t="shared" ca="1" si="239"/>
        <v>18.599999999999952</v>
      </c>
      <c r="D550" s="306">
        <f t="shared" ca="1" si="240"/>
        <v>-0.36224430327185986</v>
      </c>
      <c r="E550" s="307">
        <f t="shared" ca="1" si="241"/>
        <v>-9.5058545416638616</v>
      </c>
      <c r="F550" s="304">
        <f t="shared" ca="1" si="242"/>
        <v>9.5127541491685985</v>
      </c>
      <c r="G550" s="306">
        <f t="shared" ca="1" si="243"/>
        <v>25.593690406896684</v>
      </c>
      <c r="H550" s="307">
        <f t="shared" ca="1" si="244"/>
        <v>-22.469825715160781</v>
      </c>
      <c r="I550" s="304">
        <f t="shared" ca="1" si="245"/>
        <v>34.0577459077047</v>
      </c>
      <c r="J550" s="306">
        <f t="shared" ca="1" si="246"/>
        <v>544.46301296323406</v>
      </c>
      <c r="K550" s="307">
        <f t="shared" ca="1" si="247"/>
        <v>1294.1433399591986</v>
      </c>
      <c r="L550" s="304">
        <f t="shared" ca="1" si="232"/>
        <v>1404.0110244744351</v>
      </c>
      <c r="M550" s="306">
        <f t="shared" ca="1" si="248"/>
        <v>-0.72049494034919892</v>
      </c>
      <c r="N550" s="304">
        <f t="shared" ca="1" si="249"/>
        <v>-41.281319242539105</v>
      </c>
      <c r="P550" s="310">
        <f t="shared" ca="1" si="250"/>
        <v>23</v>
      </c>
      <c r="Q550" s="304">
        <f t="shared" ca="1" si="251"/>
        <v>0</v>
      </c>
      <c r="R550" s="306">
        <f t="shared" ca="1" si="252"/>
        <v>0</v>
      </c>
      <c r="S550" s="307">
        <f t="shared" ca="1" si="253"/>
        <v>8.2209999999999983</v>
      </c>
      <c r="T550" s="304">
        <f t="shared" ca="1" si="233"/>
        <v>80.648009999999985</v>
      </c>
      <c r="U550" s="311">
        <f t="shared" ca="1" si="234"/>
        <v>0</v>
      </c>
      <c r="V550" s="306">
        <f t="shared" ca="1" si="235"/>
        <v>1.0761021959286714</v>
      </c>
      <c r="W550" s="304">
        <f t="shared" ca="1" si="236"/>
        <v>4.0281305217967516</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5.8350185767082605</v>
      </c>
      <c r="AH550" s="304">
        <f t="shared" ca="1" si="260"/>
        <v>-0.47299618928635717</v>
      </c>
    </row>
    <row r="551" spans="1:34" x14ac:dyDescent="0.2">
      <c r="A551" s="347">
        <f t="shared" ca="1" si="238"/>
        <v>0.1</v>
      </c>
      <c r="B551" s="304">
        <f t="shared" ca="1" si="239"/>
        <v>18.699999999999953</v>
      </c>
      <c r="D551" s="306">
        <f t="shared" ca="1" si="240"/>
        <v>-0.36821026982821975</v>
      </c>
      <c r="E551" s="307">
        <f t="shared" ca="1" si="241"/>
        <v>-9.4867320203520578</v>
      </c>
      <c r="F551" s="304">
        <f t="shared" ca="1" si="242"/>
        <v>9.4938750375586896</v>
      </c>
      <c r="G551" s="306">
        <f t="shared" ca="1" si="243"/>
        <v>25.556869379913863</v>
      </c>
      <c r="H551" s="307">
        <f t="shared" ca="1" si="244"/>
        <v>-23.418498917195986</v>
      </c>
      <c r="I551" s="304">
        <f t="shared" ca="1" si="245"/>
        <v>34.663809139168308</v>
      </c>
      <c r="J551" s="306">
        <f t="shared" ca="1" si="246"/>
        <v>547.02054095257461</v>
      </c>
      <c r="K551" s="307">
        <f t="shared" ca="1" si="247"/>
        <v>1291.8489237275808</v>
      </c>
      <c r="L551" s="304">
        <f t="shared" ca="1" si="232"/>
        <v>1402.8916971598899</v>
      </c>
      <c r="M551" s="306">
        <f t="shared" ca="1" si="248"/>
        <v>-0.74176371536398999</v>
      </c>
      <c r="N551" s="304">
        <f t="shared" ca="1" si="249"/>
        <v>-42.499930286299929</v>
      </c>
      <c r="P551" s="310">
        <f t="shared" ca="1" si="250"/>
        <v>23</v>
      </c>
      <c r="Q551" s="304">
        <f t="shared" ca="1" si="251"/>
        <v>0</v>
      </c>
      <c r="R551" s="306">
        <f t="shared" ca="1" si="252"/>
        <v>0</v>
      </c>
      <c r="S551" s="307">
        <f t="shared" ca="1" si="253"/>
        <v>8.2209999999999983</v>
      </c>
      <c r="T551" s="304">
        <f t="shared" ca="1" si="233"/>
        <v>80.648009999999985</v>
      </c>
      <c r="U551" s="311">
        <f t="shared" ca="1" si="234"/>
        <v>0</v>
      </c>
      <c r="V551" s="306">
        <f t="shared" ca="1" si="235"/>
        <v>1.0763501634136872</v>
      </c>
      <c r="W551" s="304">
        <f t="shared" ca="1" si="236"/>
        <v>4.1737301375722131</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5.9822325295765157</v>
      </c>
      <c r="AH551" s="304">
        <f t="shared" ca="1" si="260"/>
        <v>-0.48998060111869024</v>
      </c>
    </row>
    <row r="552" spans="1:34" x14ac:dyDescent="0.2">
      <c r="A552" s="347">
        <f t="shared" ca="1" si="238"/>
        <v>0.1</v>
      </c>
      <c r="B552" s="304">
        <f t="shared" ca="1" si="239"/>
        <v>18.799999999999955</v>
      </c>
      <c r="D552" s="306">
        <f t="shared" ca="1" si="240"/>
        <v>-0.37430970335151725</v>
      </c>
      <c r="E552" s="307">
        <f t="shared" ca="1" si="241"/>
        <v>-9.4670091879280491</v>
      </c>
      <c r="F552" s="304">
        <f t="shared" ca="1" si="242"/>
        <v>9.4744060878947547</v>
      </c>
      <c r="G552" s="306">
        <f t="shared" ca="1" si="243"/>
        <v>25.519438409578711</v>
      </c>
      <c r="H552" s="307">
        <f t="shared" ca="1" si="244"/>
        <v>-24.36519983598879</v>
      </c>
      <c r="I552" s="304">
        <f t="shared" ca="1" si="245"/>
        <v>35.283207050776291</v>
      </c>
      <c r="J552" s="306">
        <f t="shared" ca="1" si="246"/>
        <v>549.57435634204921</v>
      </c>
      <c r="K552" s="307">
        <f t="shared" ca="1" si="247"/>
        <v>1289.4597387899216</v>
      </c>
      <c r="L552" s="304">
        <f t="shared" ca="1" si="232"/>
        <v>1401.6912609804451</v>
      </c>
      <c r="M552" s="306">
        <f t="shared" ca="1" si="248"/>
        <v>-0.7622641346242901</v>
      </c>
      <c r="N552" s="304">
        <f t="shared" ca="1" si="249"/>
        <v>-43.674517788163826</v>
      </c>
      <c r="P552" s="310">
        <f t="shared" ca="1" si="250"/>
        <v>23</v>
      </c>
      <c r="Q552" s="304">
        <f t="shared" ca="1" si="251"/>
        <v>0</v>
      </c>
      <c r="R552" s="306">
        <f t="shared" ca="1" si="252"/>
        <v>0</v>
      </c>
      <c r="S552" s="307">
        <f t="shared" ca="1" si="253"/>
        <v>8.2209999999999983</v>
      </c>
      <c r="T552" s="304">
        <f t="shared" ca="1" si="233"/>
        <v>80.648009999999985</v>
      </c>
      <c r="U552" s="311">
        <f t="shared" ca="1" si="234"/>
        <v>0</v>
      </c>
      <c r="V552" s="306">
        <f t="shared" ca="1" si="235"/>
        <v>1.0766084297677496</v>
      </c>
      <c r="W552" s="304">
        <f t="shared" ca="1" si="236"/>
        <v>4.325258787327213</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6.1198398412794353</v>
      </c>
      <c r="AH552" s="304">
        <f t="shared" ca="1" si="260"/>
        <v>-0.50769129516752387</v>
      </c>
    </row>
    <row r="553" spans="1:34" x14ac:dyDescent="0.2">
      <c r="A553" s="347">
        <f t="shared" ca="1" si="238"/>
        <v>0.1</v>
      </c>
      <c r="B553" s="304">
        <f t="shared" ca="1" si="239"/>
        <v>18.899999999999956</v>
      </c>
      <c r="D553" s="306">
        <f t="shared" ca="1" si="240"/>
        <v>-0.38053140847305378</v>
      </c>
      <c r="E553" s="307">
        <f t="shared" ca="1" si="241"/>
        <v>-9.4466799432453001</v>
      </c>
      <c r="F553" s="304">
        <f t="shared" ca="1" si="242"/>
        <v>9.4543411247398677</v>
      </c>
      <c r="G553" s="306">
        <f t="shared" ca="1" si="243"/>
        <v>25.481385268731405</v>
      </c>
      <c r="H553" s="307">
        <f t="shared" ca="1" si="244"/>
        <v>-25.309867830313319</v>
      </c>
      <c r="I553" s="304">
        <f t="shared" ca="1" si="245"/>
        <v>35.915044268404444</v>
      </c>
      <c r="J553" s="306">
        <f t="shared" ca="1" si="246"/>
        <v>552.1243975259647</v>
      </c>
      <c r="K553" s="307">
        <f t="shared" ca="1" si="247"/>
        <v>1286.9759854066065</v>
      </c>
      <c r="L553" s="304">
        <f t="shared" ca="1" si="232"/>
        <v>1400.410131838782</v>
      </c>
      <c r="M553" s="306">
        <f t="shared" ca="1" si="248"/>
        <v>-0.78202126725903454</v>
      </c>
      <c r="N553" s="304">
        <f t="shared" ca="1" si="249"/>
        <v>-44.806518103414867</v>
      </c>
      <c r="P553" s="310">
        <f t="shared" ca="1" si="250"/>
        <v>23</v>
      </c>
      <c r="Q553" s="304">
        <f t="shared" ca="1" si="251"/>
        <v>0</v>
      </c>
      <c r="R553" s="306">
        <f t="shared" ca="1" si="252"/>
        <v>0</v>
      </c>
      <c r="S553" s="307">
        <f t="shared" ca="1" si="253"/>
        <v>8.2209999999999983</v>
      </c>
      <c r="T553" s="304">
        <f t="shared" ca="1" si="233"/>
        <v>80.648009999999985</v>
      </c>
      <c r="U553" s="311">
        <f t="shared" ca="1" si="234"/>
        <v>0</v>
      </c>
      <c r="V553" s="306">
        <f t="shared" ca="1" si="235"/>
        <v>1.0768769802527234</v>
      </c>
      <c r="W553" s="304">
        <f t="shared" ca="1" si="236"/>
        <v>4.4826736285770776</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6.2482782941215138</v>
      </c>
      <c r="AH553" s="304">
        <f t="shared" ca="1" si="260"/>
        <v>-0.52612319514988615</v>
      </c>
    </row>
    <row r="554" spans="1:34" x14ac:dyDescent="0.2">
      <c r="A554" s="347">
        <f t="shared" ca="1" si="238"/>
        <v>0.1</v>
      </c>
      <c r="B554" s="304">
        <f t="shared" ca="1" si="239"/>
        <v>18.999999999999957</v>
      </c>
      <c r="D554" s="306">
        <f t="shared" ca="1" si="240"/>
        <v>-0.38686469684363739</v>
      </c>
      <c r="E554" s="307">
        <f t="shared" ca="1" si="241"/>
        <v>-9.4257393233506033</v>
      </c>
      <c r="F554" s="304">
        <f t="shared" ca="1" si="242"/>
        <v>9.4336751102325866</v>
      </c>
      <c r="G554" s="306">
        <f t="shared" ca="1" si="243"/>
        <v>25.44269879904704</v>
      </c>
      <c r="H554" s="307">
        <f t="shared" ca="1" si="244"/>
        <v>-26.252441762648381</v>
      </c>
      <c r="I554" s="304">
        <f t="shared" ca="1" si="245"/>
        <v>36.558468522084929</v>
      </c>
      <c r="J554" s="306">
        <f t="shared" ca="1" si="246"/>
        <v>554.67060172935362</v>
      </c>
      <c r="K554" s="307">
        <f t="shared" ca="1" si="247"/>
        <v>1284.3978699269585</v>
      </c>
      <c r="L554" s="304">
        <f t="shared" ca="1" si="232"/>
        <v>1399.048735639939</v>
      </c>
      <c r="M554" s="306">
        <f t="shared" ca="1" si="248"/>
        <v>-0.80106069453134465</v>
      </c>
      <c r="N554" s="304">
        <f t="shared" ca="1" si="249"/>
        <v>-45.897396930464517</v>
      </c>
      <c r="P554" s="310">
        <f t="shared" ca="1" si="250"/>
        <v>23</v>
      </c>
      <c r="Q554" s="304">
        <f t="shared" ca="1" si="251"/>
        <v>0</v>
      </c>
      <c r="R554" s="306">
        <f t="shared" ca="1" si="252"/>
        <v>0</v>
      </c>
      <c r="S554" s="307">
        <f t="shared" ca="1" si="253"/>
        <v>8.2209999999999983</v>
      </c>
      <c r="T554" s="304">
        <f t="shared" ca="1" si="233"/>
        <v>80.648009999999985</v>
      </c>
      <c r="U554" s="311">
        <f t="shared" ca="1" si="234"/>
        <v>0</v>
      </c>
      <c r="V554" s="306">
        <f t="shared" ca="1" si="235"/>
        <v>1.0771557997293797</v>
      </c>
      <c r="W554" s="304">
        <f t="shared" ca="1" si="236"/>
        <v>4.6459307000433068</v>
      </c>
      <c r="Y554" s="314" t="str">
        <f t="shared" ca="1" si="254"/>
        <v/>
      </c>
      <c r="Z554" s="315" t="str">
        <f t="shared" ca="1" si="255"/>
        <v/>
      </c>
      <c r="AA554" s="316" t="str">
        <f t="shared" ca="1" si="256"/>
        <v/>
      </c>
      <c r="AC554" s="310">
        <f t="shared" ca="1" si="257"/>
        <v>18.999999999999957</v>
      </c>
      <c r="AD554" s="323">
        <f t="shared" ca="1" si="258"/>
        <v>554.67060172935362</v>
      </c>
      <c r="AE554" s="324" t="e">
        <f t="shared" ca="1" si="237"/>
        <v>#N/A</v>
      </c>
      <c r="AG554" s="306">
        <f t="shared" ca="1" si="259"/>
        <v>6.3679823524830494</v>
      </c>
      <c r="AH554" s="304">
        <f t="shared" ca="1" si="260"/>
        <v>-0.5452710897186569</v>
      </c>
    </row>
    <row r="555" spans="1:34" x14ac:dyDescent="0.2">
      <c r="A555" s="347">
        <f t="shared" ca="1" si="238"/>
        <v>0.1</v>
      </c>
      <c r="B555" s="304">
        <f t="shared" ca="1" si="239"/>
        <v>19.099999999999959</v>
      </c>
      <c r="D555" s="306">
        <f t="shared" ca="1" si="240"/>
        <v>-0.39329937976973067</v>
      </c>
      <c r="E555" s="307">
        <f t="shared" ca="1" si="241"/>
        <v>-9.4041834180312147</v>
      </c>
      <c r="F555" s="304">
        <f t="shared" ca="1" si="242"/>
        <v>9.4124040585867608</v>
      </c>
      <c r="G555" s="306">
        <f t="shared" ca="1" si="243"/>
        <v>25.403368861070067</v>
      </c>
      <c r="H555" s="307">
        <f t="shared" ca="1" si="244"/>
        <v>-27.192860104451501</v>
      </c>
      <c r="I555" s="304">
        <f t="shared" ca="1" si="245"/>
        <v>37.212669753080796</v>
      </c>
      <c r="J555" s="306">
        <f t="shared" ca="1" si="246"/>
        <v>557.21290511235952</v>
      </c>
      <c r="K555" s="307">
        <f t="shared" ca="1" si="247"/>
        <v>1281.7256048336035</v>
      </c>
      <c r="L555" s="304">
        <f t="shared" ca="1" si="232"/>
        <v>1397.6075084621655</v>
      </c>
      <c r="M555" s="306">
        <f t="shared" ca="1" si="248"/>
        <v>-0.8194082296391314</v>
      </c>
      <c r="N555" s="304">
        <f t="shared" ca="1" si="249"/>
        <v>-46.948633256608801</v>
      </c>
      <c r="P555" s="310">
        <f t="shared" ca="1" si="250"/>
        <v>23</v>
      </c>
      <c r="Q555" s="304">
        <f t="shared" ca="1" si="251"/>
        <v>0</v>
      </c>
      <c r="R555" s="306">
        <f t="shared" ca="1" si="252"/>
        <v>0</v>
      </c>
      <c r="S555" s="307">
        <f t="shared" ca="1" si="253"/>
        <v>8.2209999999999983</v>
      </c>
      <c r="T555" s="304">
        <f t="shared" ca="1" si="233"/>
        <v>80.648009999999985</v>
      </c>
      <c r="U555" s="311">
        <f t="shared" ca="1" si="234"/>
        <v>0</v>
      </c>
      <c r="V555" s="306">
        <f t="shared" ca="1" si="235"/>
        <v>1.0774448726503127</v>
      </c>
      <c r="W555" s="304">
        <f t="shared" ca="1" si="236"/>
        <v>4.8149849163902445</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6.4793791815075119</v>
      </c>
      <c r="AH555" s="304">
        <f t="shared" ca="1" si="260"/>
        <v>-0.56512963143696726</v>
      </c>
    </row>
    <row r="556" spans="1:34" x14ac:dyDescent="0.2">
      <c r="A556" s="347">
        <f t="shared" ca="1" si="238"/>
        <v>0.1</v>
      </c>
      <c r="B556" s="304">
        <f t="shared" ca="1" si="239"/>
        <v>19.19999999999996</v>
      </c>
      <c r="D556" s="306">
        <f t="shared" ca="1" si="240"/>
        <v>-0.39982575709047991</v>
      </c>
      <c r="E556" s="307">
        <f t="shared" ca="1" si="241"/>
        <v>-9.3820092898631469</v>
      </c>
      <c r="F556" s="304">
        <f t="shared" ca="1" si="242"/>
        <v>9.3905249560986395</v>
      </c>
      <c r="G556" s="306">
        <f t="shared" ca="1" si="243"/>
        <v>25.36338628536102</v>
      </c>
      <c r="H556" s="307">
        <f t="shared" ca="1" si="244"/>
        <v>-28.131061033437817</v>
      </c>
      <c r="I556" s="304">
        <f t="shared" ca="1" si="245"/>
        <v>37.87687894649509</v>
      </c>
      <c r="J556" s="306">
        <f t="shared" ca="1" si="246"/>
        <v>559.75124286968105</v>
      </c>
      <c r="K556" s="307">
        <f t="shared" ca="1" si="247"/>
        <v>1278.9594087767091</v>
      </c>
      <c r="L556" s="304">
        <f t="shared" ca="1" si="232"/>
        <v>1396.0868967197644</v>
      </c>
      <c r="M556" s="306">
        <f t="shared" ca="1" si="248"/>
        <v>-0.83708968204500989</v>
      </c>
      <c r="N556" s="304">
        <f t="shared" ca="1" si="249"/>
        <v>-47.961705855127072</v>
      </c>
      <c r="P556" s="310">
        <f t="shared" ca="1" si="250"/>
        <v>23</v>
      </c>
      <c r="Q556" s="304">
        <f t="shared" ca="1" si="251"/>
        <v>0</v>
      </c>
      <c r="R556" s="306">
        <f t="shared" ca="1" si="252"/>
        <v>0</v>
      </c>
      <c r="S556" s="307">
        <f t="shared" ca="1" si="253"/>
        <v>8.2209999999999983</v>
      </c>
      <c r="T556" s="304">
        <f t="shared" ca="1" si="233"/>
        <v>80.648009999999985</v>
      </c>
      <c r="U556" s="311">
        <f t="shared" ca="1" si="234"/>
        <v>0</v>
      </c>
      <c r="V556" s="306">
        <f t="shared" ca="1" si="235"/>
        <v>1.0777441830538708</v>
      </c>
      <c r="W556" s="304">
        <f t="shared" ca="1" si="236"/>
        <v>4.9897900658938168</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6.5828855214051476</v>
      </c>
      <c r="AH556" s="304">
        <f t="shared" ca="1" si="260"/>
        <v>-0.58569333613796926</v>
      </c>
    </row>
    <row r="557" spans="1:34" x14ac:dyDescent="0.2">
      <c r="A557" s="347">
        <f t="shared" ca="1" si="238"/>
        <v>0.1</v>
      </c>
      <c r="B557" s="304">
        <f t="shared" ca="1" si="239"/>
        <v>19.299999999999962</v>
      </c>
      <c r="D557" s="306">
        <f t="shared" ca="1" si="240"/>
        <v>-0.40643460317095387</v>
      </c>
      <c r="E557" s="307">
        <f t="shared" ca="1" si="241"/>
        <v>-9.359214899806096</v>
      </c>
      <c r="F557" s="304">
        <f t="shared" ca="1" si="242"/>
        <v>9.3680356867065342</v>
      </c>
      <c r="G557" s="306">
        <f t="shared" ca="1" si="243"/>
        <v>25.322742825043925</v>
      </c>
      <c r="H557" s="307">
        <f t="shared" ca="1" si="244"/>
        <v>-29.066982523418428</v>
      </c>
      <c r="I557" s="304">
        <f t="shared" ca="1" si="245"/>
        <v>38.550366758307575</v>
      </c>
      <c r="J557" s="306">
        <f t="shared" ca="1" si="246"/>
        <v>562.28554932520126</v>
      </c>
      <c r="K557" s="307">
        <f t="shared" ca="1" si="247"/>
        <v>1276.0995065988664</v>
      </c>
      <c r="L557" s="304">
        <f t="shared" ca="1" si="232"/>
        <v>1394.4873573187438</v>
      </c>
      <c r="M557" s="306">
        <f t="shared" ca="1" si="248"/>
        <v>-0.85413066189891462</v>
      </c>
      <c r="N557" s="304">
        <f t="shared" ca="1" si="249"/>
        <v>-48.938082079523276</v>
      </c>
      <c r="P557" s="310">
        <f t="shared" ca="1" si="250"/>
        <v>23</v>
      </c>
      <c r="Q557" s="304">
        <f t="shared" ca="1" si="251"/>
        <v>0</v>
      </c>
      <c r="R557" s="306">
        <f t="shared" ca="1" si="252"/>
        <v>0</v>
      </c>
      <c r="S557" s="307">
        <f t="shared" ca="1" si="253"/>
        <v>8.2209999999999983</v>
      </c>
      <c r="T557" s="304">
        <f t="shared" ca="1" si="233"/>
        <v>80.648009999999985</v>
      </c>
      <c r="U557" s="311">
        <f t="shared" ca="1" si="234"/>
        <v>0</v>
      </c>
      <c r="V557" s="306">
        <f t="shared" ca="1" si="235"/>
        <v>1.078053714559027</v>
      </c>
      <c r="W557" s="304">
        <f t="shared" ca="1" si="236"/>
        <v>5.1702988108214916</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6.6789053049724023</v>
      </c>
      <c r="AH557" s="304">
        <f t="shared" ca="1" si="260"/>
        <v>-0.6069565826412624</v>
      </c>
    </row>
    <row r="558" spans="1:34" x14ac:dyDescent="0.2">
      <c r="A558" s="347">
        <f t="shared" ca="1" si="238"/>
        <v>0.1</v>
      </c>
      <c r="B558" s="304">
        <f t="shared" ca="1" si="239"/>
        <v>19.399999999999963</v>
      </c>
      <c r="D558" s="306">
        <f t="shared" ca="1" si="240"/>
        <v>-0.41311715076353051</v>
      </c>
      <c r="E558" s="307">
        <f t="shared" ca="1" si="241"/>
        <v>-9.3357990382664191</v>
      </c>
      <c r="F558" s="304">
        <f t="shared" ca="1" si="242"/>
        <v>9.3449349630241496</v>
      </c>
      <c r="G558" s="306">
        <f t="shared" ca="1" si="243"/>
        <v>25.281431109967571</v>
      </c>
      <c r="H558" s="307">
        <f t="shared" ca="1" si="244"/>
        <v>-30.000562427245072</v>
      </c>
      <c r="I558" s="304">
        <f t="shared" ca="1" si="245"/>
        <v>39.232441995357171</v>
      </c>
      <c r="J558" s="306">
        <f t="shared" ca="1" si="246"/>
        <v>564.81575802195186</v>
      </c>
      <c r="K558" s="307">
        <f t="shared" ca="1" si="247"/>
        <v>1273.1461293513332</v>
      </c>
      <c r="L558" s="304">
        <f t="shared" ca="1" si="232"/>
        <v>1392.8093578060832</v>
      </c>
      <c r="M558" s="306">
        <f t="shared" ca="1" si="248"/>
        <v>-0.87055642010717837</v>
      </c>
      <c r="N558" s="304">
        <f t="shared" ca="1" si="249"/>
        <v>-49.879208700159161</v>
      </c>
      <c r="P558" s="310">
        <f t="shared" ca="1" si="250"/>
        <v>23</v>
      </c>
      <c r="Q558" s="304">
        <f t="shared" ca="1" si="251"/>
        <v>0</v>
      </c>
      <c r="R558" s="306">
        <f t="shared" ca="1" si="252"/>
        <v>0</v>
      </c>
      <c r="S558" s="307">
        <f t="shared" ca="1" si="253"/>
        <v>8.2209999999999983</v>
      </c>
      <c r="T558" s="304">
        <f t="shared" ca="1" si="233"/>
        <v>80.648009999999985</v>
      </c>
      <c r="U558" s="311">
        <f t="shared" ca="1" si="234"/>
        <v>0</v>
      </c>
      <c r="V558" s="306">
        <f t="shared" ca="1" si="235"/>
        <v>1.0783734503611067</v>
      </c>
      <c r="W558" s="304">
        <f t="shared" ca="1" si="236"/>
        <v>5.3564626903177652</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6.7678279108930273</v>
      </c>
      <c r="AH558" s="304">
        <f t="shared" ca="1" si="260"/>
        <v>-0.62891361279911118</v>
      </c>
    </row>
    <row r="559" spans="1:34" x14ac:dyDescent="0.2">
      <c r="A559" s="347">
        <f t="shared" ca="1" si="238"/>
        <v>0.1</v>
      </c>
      <c r="B559" s="304">
        <f t="shared" ca="1" si="239"/>
        <v>19.499999999999964</v>
      </c>
      <c r="D559" s="306">
        <f t="shared" ca="1" si="240"/>
        <v>-0.41986507337376328</v>
      </c>
      <c r="E559" s="307">
        <f t="shared" ca="1" si="241"/>
        <v>-9.3117612614578942</v>
      </c>
      <c r="F559" s="304">
        <f t="shared" ca="1" si="242"/>
        <v>9.3212222626770931</v>
      </c>
      <c r="G559" s="306">
        <f t="shared" ca="1" si="243"/>
        <v>25.239444602630194</v>
      </c>
      <c r="H559" s="307">
        <f t="shared" ca="1" si="244"/>
        <v>-30.931738553390861</v>
      </c>
      <c r="I559" s="304">
        <f t="shared" ca="1" si="245"/>
        <v>39.922449997270519</v>
      </c>
      <c r="J559" s="306">
        <f t="shared" ca="1" si="246"/>
        <v>567.34180180758176</v>
      </c>
      <c r="K559" s="307">
        <f t="shared" ca="1" si="247"/>
        <v>1270.0995143023015</v>
      </c>
      <c r="L559" s="304">
        <f t="shared" ca="1" si="232"/>
        <v>1391.0533765133584</v>
      </c>
      <c r="M559" s="306">
        <f t="shared" ca="1" si="248"/>
        <v>-0.88639171974093667</v>
      </c>
      <c r="N559" s="304">
        <f t="shared" ca="1" si="249"/>
        <v>-50.786504536498569</v>
      </c>
      <c r="P559" s="310">
        <f t="shared" ca="1" si="250"/>
        <v>23</v>
      </c>
      <c r="Q559" s="304">
        <f t="shared" ca="1" si="251"/>
        <v>0</v>
      </c>
      <c r="R559" s="306">
        <f t="shared" ca="1" si="252"/>
        <v>0</v>
      </c>
      <c r="S559" s="307">
        <f t="shared" ca="1" si="253"/>
        <v>8.2209999999999983</v>
      </c>
      <c r="T559" s="304">
        <f t="shared" ca="1" si="233"/>
        <v>80.648009999999985</v>
      </c>
      <c r="U559" s="311">
        <f t="shared" ca="1" si="234"/>
        <v>0</v>
      </c>
      <c r="V559" s="306">
        <f t="shared" ca="1" si="235"/>
        <v>1.0787033732283076</v>
      </c>
      <c r="W559" s="304">
        <f t="shared" ca="1" si="236"/>
        <v>5.5482321256041729</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6.8500269530964486</v>
      </c>
      <c r="AH559" s="304">
        <f t="shared" ca="1" si="260"/>
        <v>-0.6515585318474354</v>
      </c>
    </row>
    <row r="560" spans="1:34" x14ac:dyDescent="0.2">
      <c r="A560" s="347">
        <f t="shared" ca="1" si="238"/>
        <v>0.1</v>
      </c>
      <c r="B560" s="304">
        <f t="shared" ca="1" si="239"/>
        <v>19.599999999999966</v>
      </c>
      <c r="D560" s="306">
        <f t="shared" ca="1" si="240"/>
        <v>-0.42667046666140657</v>
      </c>
      <c r="E560" s="307">
        <f t="shared" ca="1" si="241"/>
        <v>-9.2871018328252539</v>
      </c>
      <c r="F560" s="304">
        <f t="shared" ca="1" si="242"/>
        <v>9.296897769707229</v>
      </c>
      <c r="G560" s="306">
        <f t="shared" ca="1" si="243"/>
        <v>25.196777555964054</v>
      </c>
      <c r="H560" s="307">
        <f t="shared" ca="1" si="244"/>
        <v>-31.860448736673387</v>
      </c>
      <c r="I560" s="304">
        <f t="shared" ca="1" si="245"/>
        <v>40.619770960788621</v>
      </c>
      <c r="J560" s="306">
        <f t="shared" ca="1" si="246"/>
        <v>569.86361291551145</v>
      </c>
      <c r="K560" s="307">
        <f t="shared" ca="1" si="247"/>
        <v>1266.9599049377982</v>
      </c>
      <c r="L560" s="304">
        <f t="shared" ca="1" si="232"/>
        <v>1389.2199026954352</v>
      </c>
      <c r="M560" s="306">
        <f t="shared" ca="1" si="248"/>
        <v>-0.90166073471665509</v>
      </c>
      <c r="N560" s="304">
        <f t="shared" ca="1" si="249"/>
        <v>-51.66135465192928</v>
      </c>
      <c r="P560" s="310">
        <f t="shared" ca="1" si="250"/>
        <v>23</v>
      </c>
      <c r="Q560" s="304">
        <f t="shared" ca="1" si="251"/>
        <v>0</v>
      </c>
      <c r="R560" s="306">
        <f t="shared" ca="1" si="252"/>
        <v>0</v>
      </c>
      <c r="S560" s="307">
        <f t="shared" ca="1" si="253"/>
        <v>8.2209999999999983</v>
      </c>
      <c r="T560" s="304">
        <f t="shared" ca="1" si="233"/>
        <v>80.648009999999985</v>
      </c>
      <c r="U560" s="311">
        <f t="shared" ca="1" si="234"/>
        <v>0</v>
      </c>
      <c r="V560" s="306">
        <f t="shared" ca="1" si="235"/>
        <v>1.0790434654989451</v>
      </c>
      <c r="W560" s="304">
        <f t="shared" ca="1" si="236"/>
        <v>5.7455564273169442</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6.9258595157284395</v>
      </c>
      <c r="AH560" s="304">
        <f t="shared" ca="1" si="260"/>
        <v>-0.67488530903833766</v>
      </c>
    </row>
    <row r="561" spans="1:34" x14ac:dyDescent="0.2">
      <c r="A561" s="347">
        <f t="shared" ca="1" si="238"/>
        <v>0.1</v>
      </c>
      <c r="B561" s="304">
        <f t="shared" ca="1" si="239"/>
        <v>19.699999999999967</v>
      </c>
      <c r="D561" s="306">
        <f t="shared" ca="1" si="240"/>
        <v>-0.43352582931273265</v>
      </c>
      <c r="E561" s="307">
        <f t="shared" ca="1" si="241"/>
        <v>-9.2618216692525923</v>
      </c>
      <c r="F561" s="304">
        <f t="shared" ca="1" si="242"/>
        <v>9.2719623207667414</v>
      </c>
      <c r="G561" s="306">
        <f t="shared" ca="1" si="243"/>
        <v>25.153424973032781</v>
      </c>
      <c r="H561" s="307">
        <f t="shared" ca="1" si="244"/>
        <v>-32.786630903598649</v>
      </c>
      <c r="I561" s="304">
        <f t="shared" ca="1" si="245"/>
        <v>41.323818239397959</v>
      </c>
      <c r="J561" s="306">
        <f t="shared" ca="1" si="246"/>
        <v>572.38112304196125</v>
      </c>
      <c r="K561" s="307">
        <f t="shared" ca="1" si="247"/>
        <v>1263.7275509557846</v>
      </c>
      <c r="L561" s="304">
        <f t="shared" ca="1" si="232"/>
        <v>1387.3094366649</v>
      </c>
      <c r="M561" s="306">
        <f t="shared" ca="1" si="248"/>
        <v>-0.91638697198432528</v>
      </c>
      <c r="N561" s="304">
        <f t="shared" ca="1" si="249"/>
        <v>-52.505105895475047</v>
      </c>
      <c r="P561" s="310">
        <f t="shared" ca="1" si="250"/>
        <v>23</v>
      </c>
      <c r="Q561" s="304">
        <f t="shared" ca="1" si="251"/>
        <v>0</v>
      </c>
      <c r="R561" s="306">
        <f t="shared" ca="1" si="252"/>
        <v>0</v>
      </c>
      <c r="S561" s="307">
        <f t="shared" ca="1" si="253"/>
        <v>8.2209999999999983</v>
      </c>
      <c r="T561" s="304">
        <f t="shared" ca="1" si="233"/>
        <v>80.648009999999985</v>
      </c>
      <c r="U561" s="311">
        <f t="shared" ca="1" si="234"/>
        <v>0</v>
      </c>
      <c r="V561" s="306">
        <f t="shared" ca="1" si="235"/>
        <v>1.0793937090793613</v>
      </c>
      <c r="W561" s="304">
        <f t="shared" ca="1" si="236"/>
        <v>5.9483838048186835</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6.9956657532555973</v>
      </c>
      <c r="AH561" s="304">
        <f t="shared" ca="1" si="260"/>
        <v>-0.6988877785326536</v>
      </c>
    </row>
    <row r="562" spans="1:34" x14ac:dyDescent="0.2">
      <c r="A562" s="347">
        <f t="shared" ca="1" si="238"/>
        <v>0.1</v>
      </c>
      <c r="B562" s="304">
        <f t="shared" ca="1" si="239"/>
        <v>19.799999999999969</v>
      </c>
      <c r="D562" s="306">
        <f t="shared" ca="1" si="240"/>
        <v>-0.44042404373708299</v>
      </c>
      <c r="E562" s="307">
        <f t="shared" ca="1" si="241"/>
        <v>-9.2359222917531358</v>
      </c>
      <c r="F562" s="304">
        <f t="shared" ca="1" si="242"/>
        <v>9.2464173557980942</v>
      </c>
      <c r="G562" s="306">
        <f t="shared" ca="1" si="243"/>
        <v>25.109382568659072</v>
      </c>
      <c r="H562" s="307">
        <f t="shared" ca="1" si="244"/>
        <v>-33.710223132773962</v>
      </c>
      <c r="I562" s="304">
        <f t="shared" ca="1" si="245"/>
        <v>42.034036644613245</v>
      </c>
      <c r="J562" s="306">
        <f t="shared" ca="1" si="246"/>
        <v>574.89426341904584</v>
      </c>
      <c r="K562" s="307">
        <f t="shared" ca="1" si="247"/>
        <v>1260.402708253966</v>
      </c>
      <c r="L562" s="304">
        <f t="shared" ca="1" si="232"/>
        <v>1385.3224899228553</v>
      </c>
      <c r="M562" s="306">
        <f t="shared" ca="1" si="248"/>
        <v>-0.9305932137951991</v>
      </c>
      <c r="N562" s="304">
        <f t="shared" ca="1" si="249"/>
        <v>-53.31906359398041</v>
      </c>
      <c r="P562" s="310">
        <f t="shared" ca="1" si="250"/>
        <v>23</v>
      </c>
      <c r="Q562" s="304">
        <f t="shared" ca="1" si="251"/>
        <v>0</v>
      </c>
      <c r="R562" s="306">
        <f t="shared" ca="1" si="252"/>
        <v>0</v>
      </c>
      <c r="S562" s="307">
        <f t="shared" ca="1" si="253"/>
        <v>8.2209999999999983</v>
      </c>
      <c r="T562" s="304">
        <f t="shared" ca="1" si="233"/>
        <v>80.648009999999985</v>
      </c>
      <c r="U562" s="311">
        <f t="shared" ca="1" si="234"/>
        <v>0</v>
      </c>
      <c r="V562" s="306">
        <f t="shared" ca="1" si="235"/>
        <v>1.0797540854424477</v>
      </c>
      <c r="W562" s="304">
        <f t="shared" ca="1" si="236"/>
        <v>6.1566613773331369</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7.0597687852432784</v>
      </c>
      <c r="AH562" s="304">
        <f t="shared" ca="1" si="260"/>
        <v>-0.72355964053262189</v>
      </c>
    </row>
    <row r="563" spans="1:34" x14ac:dyDescent="0.2">
      <c r="A563" s="347">
        <f t="shared" ca="1" si="238"/>
        <v>0.1</v>
      </c>
      <c r="B563" s="304">
        <f t="shared" ca="1" si="239"/>
        <v>19.89999999999997</v>
      </c>
      <c r="D563" s="306">
        <f t="shared" ca="1" si="240"/>
        <v>-0.44735835686852549</v>
      </c>
      <c r="E563" s="307">
        <f t="shared" ca="1" si="241"/>
        <v>-9.2094057803248308</v>
      </c>
      <c r="F563" s="304">
        <f t="shared" ca="1" si="242"/>
        <v>9.220264872884103</v>
      </c>
      <c r="G563" s="306">
        <f t="shared" ca="1" si="243"/>
        <v>25.064646732972218</v>
      </c>
      <c r="H563" s="307">
        <f t="shared" ca="1" si="244"/>
        <v>-34.631163710806447</v>
      </c>
      <c r="I563" s="304">
        <f t="shared" ca="1" si="245"/>
        <v>42.749900769631878</v>
      </c>
      <c r="J563" s="306">
        <f t="shared" ca="1" si="246"/>
        <v>577.40296488412741</v>
      </c>
      <c r="K563" s="307">
        <f t="shared" ca="1" si="247"/>
        <v>1256.985638911787</v>
      </c>
      <c r="L563" s="304">
        <f t="shared" ca="1" si="232"/>
        <v>1383.2595852866714</v>
      </c>
      <c r="M563" s="306">
        <f t="shared" ca="1" si="248"/>
        <v>-0.94430147696906408</v>
      </c>
      <c r="N563" s="304">
        <f t="shared" ca="1" si="249"/>
        <v>-54.104489218297481</v>
      </c>
      <c r="P563" s="310">
        <f t="shared" ca="1" si="250"/>
        <v>23</v>
      </c>
      <c r="Q563" s="304">
        <f t="shared" ca="1" si="251"/>
        <v>0</v>
      </c>
      <c r="R563" s="306">
        <f t="shared" ca="1" si="252"/>
        <v>0</v>
      </c>
      <c r="S563" s="307">
        <f t="shared" ca="1" si="253"/>
        <v>8.2209999999999983</v>
      </c>
      <c r="T563" s="304">
        <f t="shared" ca="1" si="233"/>
        <v>80.648009999999985</v>
      </c>
      <c r="U563" s="311">
        <f t="shared" ca="1" si="234"/>
        <v>0</v>
      </c>
      <c r="V563" s="306">
        <f t="shared" ca="1" si="235"/>
        <v>1.0801245756267286</v>
      </c>
      <c r="W563" s="304">
        <f t="shared" ca="1" si="236"/>
        <v>6.3703351867636329</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7.1184748249834167</v>
      </c>
      <c r="AH563" s="304">
        <f t="shared" ca="1" si="260"/>
        <v>-0.7488944626363141</v>
      </c>
    </row>
    <row r="564" spans="1:34" x14ac:dyDescent="0.2">
      <c r="A564" s="347">
        <f t="shared" ca="1" si="238"/>
        <v>0.1</v>
      </c>
      <c r="B564" s="304">
        <f t="shared" ca="1" si="239"/>
        <v>19.999999999999972</v>
      </c>
      <c r="D564" s="306">
        <f t="shared" ca="1" si="240"/>
        <v>-0.45432236129183767</v>
      </c>
      <c r="E564" s="307">
        <f t="shared" ca="1" si="241"/>
        <v>-9.1822747326544096</v>
      </c>
      <c r="F564" s="304">
        <f t="shared" ca="1" si="242"/>
        <v>9.1935073869504986</v>
      </c>
      <c r="G564" s="306">
        <f t="shared" ca="1" si="243"/>
        <v>25.019214496843034</v>
      </c>
      <c r="H564" s="307">
        <f t="shared" ca="1" si="244"/>
        <v>-35.549391184071887</v>
      </c>
      <c r="I564" s="304">
        <f t="shared" ca="1" si="245"/>
        <v>43.470913351311225</v>
      </c>
      <c r="J564" s="306">
        <f t="shared" ca="1" si="246"/>
        <v>579.90715794561822</v>
      </c>
      <c r="K564" s="307">
        <f t="shared" ca="1" si="247"/>
        <v>1253.4766111670431</v>
      </c>
      <c r="L564" s="304">
        <f t="shared" ca="1" si="232"/>
        <v>1381.1212570152479</v>
      </c>
      <c r="M564" s="306">
        <f t="shared" ca="1" si="248"/>
        <v>-0.95753298642540019</v>
      </c>
      <c r="N564" s="304">
        <f t="shared" ca="1" si="249"/>
        <v>-54.862598866732981</v>
      </c>
      <c r="P564" s="310">
        <f t="shared" ca="1" si="250"/>
        <v>23</v>
      </c>
      <c r="Q564" s="304">
        <f t="shared" ca="1" si="251"/>
        <v>0</v>
      </c>
      <c r="R564" s="306">
        <f t="shared" ca="1" si="252"/>
        <v>0</v>
      </c>
      <c r="S564" s="307">
        <f t="shared" ca="1" si="253"/>
        <v>8.2209999999999983</v>
      </c>
      <c r="T564" s="304">
        <f t="shared" ca="1" si="233"/>
        <v>80.648009999999985</v>
      </c>
      <c r="U564" s="311">
        <f t="shared" ca="1" si="234"/>
        <v>0</v>
      </c>
      <c r="V564" s="306">
        <f t="shared" ca="1" si="235"/>
        <v>1.0805051602359648</v>
      </c>
      <c r="W564" s="304">
        <f t="shared" ca="1" si="236"/>
        <v>6.5893502120667105</v>
      </c>
      <c r="Y564" s="314" t="str">
        <f t="shared" ca="1" si="254"/>
        <v/>
      </c>
      <c r="Z564" s="315" t="str">
        <f t="shared" ca="1" si="255"/>
        <v/>
      </c>
      <c r="AA564" s="316" t="str">
        <f t="shared" ca="1" si="256"/>
        <v/>
      </c>
      <c r="AC564" s="310">
        <f t="shared" ca="1" si="257"/>
        <v>19.999999999999972</v>
      </c>
      <c r="AD564" s="323">
        <f t="shared" ca="1" si="258"/>
        <v>579.90715794561822</v>
      </c>
      <c r="AE564" s="324" t="e">
        <f t="shared" ca="1" si="237"/>
        <v>#N/A</v>
      </c>
      <c r="AG564" s="306">
        <f t="shared" ca="1" si="259"/>
        <v>7.1720734901281702</v>
      </c>
      <c r="AH564" s="304">
        <f t="shared" ca="1" si="260"/>
        <v>-0.77488568139686587</v>
      </c>
    </row>
    <row r="565" spans="1:34" x14ac:dyDescent="0.2">
      <c r="A565" s="347">
        <f t="shared" ca="1" si="238"/>
        <v>0.1</v>
      </c>
      <c r="B565" s="304">
        <f t="shared" ca="1" si="239"/>
        <v>20.099999999999973</v>
      </c>
      <c r="D565" s="306">
        <f t="shared" ca="1" si="240"/>
        <v>-0.46130997685997943</v>
      </c>
      <c r="E565" s="307">
        <f t="shared" ca="1" si="241"/>
        <v>-9.1545322263582722</v>
      </c>
      <c r="F565" s="304">
        <f t="shared" ca="1" si="242"/>
        <v>9.1661478920090911</v>
      </c>
      <c r="G565" s="306">
        <f t="shared" ca="1" si="243"/>
        <v>24.973083499157035</v>
      </c>
      <c r="H565" s="307">
        <f t="shared" ca="1" si="244"/>
        <v>-36.464844406707712</v>
      </c>
      <c r="I565" s="304">
        <f t="shared" ca="1" si="245"/>
        <v>44.196603682424197</v>
      </c>
      <c r="J565" s="306">
        <f t="shared" ca="1" si="246"/>
        <v>582.40677284541823</v>
      </c>
      <c r="K565" s="307">
        <f t="shared" ca="1" si="247"/>
        <v>1249.8758993875042</v>
      </c>
      <c r="L565" s="304">
        <f t="shared" ca="1" si="232"/>
        <v>1378.9080509323082</v>
      </c>
      <c r="M565" s="306">
        <f t="shared" ca="1" si="248"/>
        <v>-0.97030816057264802</v>
      </c>
      <c r="N565" s="304">
        <f t="shared" ca="1" si="249"/>
        <v>-55.594562427914916</v>
      </c>
      <c r="P565" s="310">
        <f t="shared" ca="1" si="250"/>
        <v>23</v>
      </c>
      <c r="Q565" s="304">
        <f t="shared" ca="1" si="251"/>
        <v>0</v>
      </c>
      <c r="R565" s="306">
        <f t="shared" ca="1" si="252"/>
        <v>0</v>
      </c>
      <c r="S565" s="307">
        <f t="shared" ca="1" si="253"/>
        <v>8.2209999999999983</v>
      </c>
      <c r="T565" s="304">
        <f t="shared" ca="1" si="233"/>
        <v>80.648009999999985</v>
      </c>
      <c r="U565" s="311">
        <f t="shared" ca="1" si="234"/>
        <v>0</v>
      </c>
      <c r="V565" s="306">
        <f t="shared" ca="1" si="235"/>
        <v>1.0808958194392255</v>
      </c>
      <c r="W565" s="304">
        <f t="shared" ca="1" si="236"/>
        <v>6.8136503850622114</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7.220838251652264</v>
      </c>
      <c r="AH565" s="304">
        <f t="shared" ca="1" si="260"/>
        <v>-0.80152660407088094</v>
      </c>
    </row>
    <row r="566" spans="1:34" x14ac:dyDescent="0.2">
      <c r="A566" s="347">
        <f t="shared" ca="1" si="238"/>
        <v>0.1</v>
      </c>
      <c r="B566" s="304">
        <f t="shared" ca="1" si="239"/>
        <v>20.199999999999974</v>
      </c>
      <c r="D566" s="306">
        <f t="shared" ca="1" si="240"/>
        <v>-0.46831543292671979</v>
      </c>
      <c r="E566" s="307">
        <f t="shared" ca="1" si="241"/>
        <v>-9.1261817844596873</v>
      </c>
      <c r="F566" s="304">
        <f t="shared" ca="1" si="242"/>
        <v>9.1381898266407848</v>
      </c>
      <c r="G566" s="306">
        <f t="shared" ca="1" si="243"/>
        <v>24.926251955864362</v>
      </c>
      <c r="H566" s="307">
        <f t="shared" ca="1" si="244"/>
        <v>-37.37746258515368</v>
      </c>
      <c r="I566" s="304">
        <f t="shared" ca="1" si="245"/>
        <v>44.926526082836574</v>
      </c>
      <c r="J566" s="306">
        <f t="shared" ca="1" si="246"/>
        <v>584.90173961816936</v>
      </c>
      <c r="K566" s="307">
        <f t="shared" ca="1" si="247"/>
        <v>1246.1837840379112</v>
      </c>
      <c r="L566" s="304">
        <f t="shared" ca="1" si="232"/>
        <v>1376.620524548217</v>
      </c>
      <c r="M566" s="306">
        <f t="shared" ca="1" si="248"/>
        <v>-0.98264660645842028</v>
      </c>
      <c r="N566" s="304">
        <f t="shared" ca="1" si="249"/>
        <v>-56.301503302920224</v>
      </c>
      <c r="P566" s="310">
        <f t="shared" ca="1" si="250"/>
        <v>23</v>
      </c>
      <c r="Q566" s="304">
        <f t="shared" ca="1" si="251"/>
        <v>0</v>
      </c>
      <c r="R566" s="306">
        <f t="shared" ca="1" si="252"/>
        <v>0</v>
      </c>
      <c r="S566" s="307">
        <f t="shared" ca="1" si="253"/>
        <v>8.2209999999999983</v>
      </c>
      <c r="T566" s="304">
        <f t="shared" ca="1" si="233"/>
        <v>80.648009999999985</v>
      </c>
      <c r="U566" s="311">
        <f t="shared" ca="1" si="234"/>
        <v>0</v>
      </c>
      <c r="V566" s="306">
        <f t="shared" ca="1" si="235"/>
        <v>1.0812965329714086</v>
      </c>
      <c r="W566" s="304">
        <f t="shared" ca="1" si="236"/>
        <v>7.0431786075704759</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7.2650269847526427</v>
      </c>
      <c r="AH566" s="304">
        <f t="shared" ca="1" si="260"/>
        <v>-0.8288104105415659</v>
      </c>
    </row>
    <row r="567" spans="1:34" x14ac:dyDescent="0.2">
      <c r="A567" s="347">
        <f t="shared" ca="1" si="238"/>
        <v>0.1</v>
      </c>
      <c r="B567" s="304">
        <f t="shared" ca="1" si="239"/>
        <v>20.299999999999976</v>
      </c>
      <c r="D567" s="306">
        <f t="shared" ca="1" si="240"/>
        <v>-0.47533325128220133</v>
      </c>
      <c r="E567" s="307">
        <f t="shared" ca="1" si="241"/>
        <v>-9.0972273438165274</v>
      </c>
      <c r="F567" s="304">
        <f t="shared" ca="1" si="242"/>
        <v>9.1096370424324604</v>
      </c>
      <c r="G567" s="306">
        <f t="shared" ca="1" si="243"/>
        <v>24.878718630736142</v>
      </c>
      <c r="H567" s="307">
        <f t="shared" ca="1" si="244"/>
        <v>-38.287185319535332</v>
      </c>
      <c r="I567" s="304">
        <f t="shared" ca="1" si="245"/>
        <v>45.660258435534281</v>
      </c>
      <c r="J567" s="306">
        <f t="shared" ca="1" si="246"/>
        <v>587.39198814749943</v>
      </c>
      <c r="K567" s="307">
        <f t="shared" ca="1" si="247"/>
        <v>1242.4005516426766</v>
      </c>
      <c r="L567" s="304">
        <f t="shared" ca="1" si="232"/>
        <v>1374.2592471807855</v>
      </c>
      <c r="M567" s="306">
        <f t="shared" ca="1" si="248"/>
        <v>-0.9945671228669164</v>
      </c>
      <c r="N567" s="304">
        <f t="shared" ca="1" si="249"/>
        <v>-56.984498582743498</v>
      </c>
      <c r="P567" s="310">
        <f t="shared" ca="1" si="250"/>
        <v>23</v>
      </c>
      <c r="Q567" s="304">
        <f t="shared" ca="1" si="251"/>
        <v>0</v>
      </c>
      <c r="R567" s="306">
        <f t="shared" ca="1" si="252"/>
        <v>0</v>
      </c>
      <c r="S567" s="307">
        <f t="shared" ca="1" si="253"/>
        <v>8.2209999999999983</v>
      </c>
      <c r="T567" s="304">
        <f t="shared" ca="1" si="233"/>
        <v>80.648009999999985</v>
      </c>
      <c r="U567" s="311">
        <f t="shared" ca="1" si="234"/>
        <v>0</v>
      </c>
      <c r="V567" s="306">
        <f t="shared" ca="1" si="235"/>
        <v>1.0817072801341572</v>
      </c>
      <c r="W567" s="304">
        <f t="shared" ca="1" si="236"/>
        <v>7.2778767697753111</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7.3048825916913183</v>
      </c>
      <c r="AH567" s="304">
        <f t="shared" ca="1" si="260"/>
        <v>-0.85673015540329367</v>
      </c>
    </row>
    <row r="568" spans="1:34" x14ac:dyDescent="0.2">
      <c r="A568" s="347">
        <f t="shared" ca="1" si="238"/>
        <v>0.1</v>
      </c>
      <c r="B568" s="304">
        <f t="shared" ca="1" si="239"/>
        <v>20.399999999999977</v>
      </c>
      <c r="D568" s="306">
        <f t="shared" ca="1" si="240"/>
        <v>-0.48235822984987708</v>
      </c>
      <c r="E568" s="307">
        <f t="shared" ca="1" si="241"/>
        <v>-9.0676732262308324</v>
      </c>
      <c r="F568" s="304">
        <f t="shared" ca="1" si="242"/>
        <v>9.0804937750987627</v>
      </c>
      <c r="G568" s="306">
        <f t="shared" ca="1" si="243"/>
        <v>24.830482807751153</v>
      </c>
      <c r="H568" s="307">
        <f t="shared" ca="1" si="244"/>
        <v>-39.193952642158415</v>
      </c>
      <c r="I568" s="304">
        <f t="shared" ca="1" si="245"/>
        <v>46.397400791227327</v>
      </c>
      <c r="J568" s="306">
        <f t="shared" ca="1" si="246"/>
        <v>589.87744821942374</v>
      </c>
      <c r="K568" s="307">
        <f t="shared" ca="1" si="247"/>
        <v>1238.5264947445919</v>
      </c>
      <c r="L568" s="304">
        <f t="shared" ca="1" si="232"/>
        <v>1371.8248000754995</v>
      </c>
      <c r="M568" s="306">
        <f t="shared" ca="1" si="248"/>
        <v>-1.0060877098062506</v>
      </c>
      <c r="N568" s="304">
        <f t="shared" ca="1" si="249"/>
        <v>-57.644579591880884</v>
      </c>
      <c r="P568" s="310">
        <f t="shared" ca="1" si="250"/>
        <v>23</v>
      </c>
      <c r="Q568" s="304">
        <f t="shared" ca="1" si="251"/>
        <v>0</v>
      </c>
      <c r="R568" s="306">
        <f t="shared" ca="1" si="252"/>
        <v>0</v>
      </c>
      <c r="S568" s="307">
        <f t="shared" ca="1" si="253"/>
        <v>8.2209999999999983</v>
      </c>
      <c r="T568" s="304">
        <f t="shared" ca="1" si="233"/>
        <v>80.648009999999985</v>
      </c>
      <c r="U568" s="311">
        <f t="shared" ca="1" si="234"/>
        <v>0</v>
      </c>
      <c r="V568" s="306">
        <f t="shared" ca="1" si="235"/>
        <v>1.0821280397971538</v>
      </c>
      <c r="W568" s="304">
        <f t="shared" ca="1" si="236"/>
        <v>7.517685769719165</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7.3406336721298446</v>
      </c>
      <c r="AH568" s="304">
        <f t="shared" ca="1" si="260"/>
        <v>-0.88527877019526979</v>
      </c>
    </row>
    <row r="569" spans="1:34" x14ac:dyDescent="0.2">
      <c r="A569" s="347">
        <f t="shared" ca="1" si="238"/>
        <v>0.1</v>
      </c>
      <c r="B569" s="304">
        <f t="shared" ca="1" si="239"/>
        <v>20.499999999999979</v>
      </c>
      <c r="D569" s="306">
        <f t="shared" ca="1" si="240"/>
        <v>-0.48938542717961458</v>
      </c>
      <c r="E569" s="307">
        <f t="shared" ca="1" si="241"/>
        <v>-9.0375241119897716</v>
      </c>
      <c r="F569" s="304">
        <f t="shared" ca="1" si="242"/>
        <v>9.0507646180382064</v>
      </c>
      <c r="G569" s="306">
        <f t="shared" ca="1" si="243"/>
        <v>24.78154426503319</v>
      </c>
      <c r="H569" s="307">
        <f t="shared" ca="1" si="244"/>
        <v>-40.097705053357394</v>
      </c>
      <c r="I569" s="304">
        <f t="shared" ca="1" si="245"/>
        <v>47.137574043493608</v>
      </c>
      <c r="J569" s="306">
        <f t="shared" ca="1" si="246"/>
        <v>592.358049573063</v>
      </c>
      <c r="K569" s="307">
        <f t="shared" ca="1" si="247"/>
        <v>1234.5619118598161</v>
      </c>
      <c r="L569" s="304">
        <f t="shared" ca="1" si="232"/>
        <v>1369.3177765255834</v>
      </c>
      <c r="M569" s="306">
        <f t="shared" ca="1" si="248"/>
        <v>-1.0172255830576831</v>
      </c>
      <c r="N569" s="304">
        <f t="shared" ca="1" si="249"/>
        <v>-58.282732721939617</v>
      </c>
      <c r="P569" s="310">
        <f t="shared" ca="1" si="250"/>
        <v>23</v>
      </c>
      <c r="Q569" s="304">
        <f t="shared" ca="1" si="251"/>
        <v>0</v>
      </c>
      <c r="R569" s="306">
        <f t="shared" ca="1" si="252"/>
        <v>0</v>
      </c>
      <c r="S569" s="307">
        <f t="shared" ca="1" si="253"/>
        <v>8.2209999999999983</v>
      </c>
      <c r="T569" s="304">
        <f t="shared" ca="1" si="233"/>
        <v>80.648009999999985</v>
      </c>
      <c r="U569" s="311">
        <f t="shared" ca="1" si="234"/>
        <v>0</v>
      </c>
      <c r="V569" s="306">
        <f t="shared" ca="1" si="235"/>
        <v>1.0825587903997576</v>
      </c>
      <c r="W569" s="304">
        <f t="shared" ca="1" si="236"/>
        <v>7.7625455338437419</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7.3724952212500021</v>
      </c>
      <c r="AH569" s="304">
        <f t="shared" ca="1" si="260"/>
        <v>-0.91444906577291896</v>
      </c>
    </row>
    <row r="570" spans="1:34" x14ac:dyDescent="0.2">
      <c r="A570" s="347">
        <f t="shared" ca="1" si="238"/>
        <v>0.1</v>
      </c>
      <c r="B570" s="304">
        <f t="shared" ca="1" si="239"/>
        <v>20.59999999999998</v>
      </c>
      <c r="D570" s="306">
        <f t="shared" ca="1" si="240"/>
        <v>-0.49641014775288883</v>
      </c>
      <c r="E570" s="307">
        <f t="shared" ca="1" si="241"/>
        <v>-9.0067850156063614</v>
      </c>
      <c r="F570" s="304">
        <f t="shared" ca="1" si="242"/>
        <v>9.0204544980917305</v>
      </c>
      <c r="G570" s="306">
        <f t="shared" ca="1" si="243"/>
        <v>24.731903250257901</v>
      </c>
      <c r="H570" s="307">
        <f t="shared" ca="1" si="244"/>
        <v>-40.998383554918028</v>
      </c>
      <c r="I570" s="304">
        <f t="shared" ca="1" si="245"/>
        <v>47.880418675031351</v>
      </c>
      <c r="J570" s="306">
        <f t="shared" ca="1" si="246"/>
        <v>594.83372194882759</v>
      </c>
      <c r="K570" s="307">
        <f t="shared" ca="1" si="247"/>
        <v>1230.5071074294024</v>
      </c>
      <c r="L570" s="304">
        <f t="shared" ca="1" si="232"/>
        <v>1366.7387819922906</v>
      </c>
      <c r="M570" s="306">
        <f t="shared" ca="1" si="248"/>
        <v>-1.0279971926615987</v>
      </c>
      <c r="N570" s="304">
        <f t="shared" ca="1" si="249"/>
        <v>-58.899900490806573</v>
      </c>
      <c r="P570" s="310">
        <f t="shared" ca="1" si="250"/>
        <v>23</v>
      </c>
      <c r="Q570" s="304">
        <f t="shared" ca="1" si="251"/>
        <v>0</v>
      </c>
      <c r="R570" s="306">
        <f t="shared" ca="1" si="252"/>
        <v>0</v>
      </c>
      <c r="S570" s="307">
        <f t="shared" ca="1" si="253"/>
        <v>8.2209999999999983</v>
      </c>
      <c r="T570" s="304">
        <f t="shared" ca="1" si="233"/>
        <v>80.648009999999985</v>
      </c>
      <c r="U570" s="311">
        <f t="shared" ca="1" si="234"/>
        <v>0</v>
      </c>
      <c r="V570" s="306">
        <f t="shared" ca="1" si="235"/>
        <v>1.082999509952965</v>
      </c>
      <c r="W570" s="304">
        <f t="shared" ca="1" si="236"/>
        <v>8.0123950384955158</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7.4006693399781494</v>
      </c>
      <c r="AH570" s="304">
        <f t="shared" ca="1" si="260"/>
        <v>-0.94423373480644002</v>
      </c>
    </row>
    <row r="571" spans="1:34" x14ac:dyDescent="0.2">
      <c r="A571" s="347">
        <f t="shared" ca="1" si="238"/>
        <v>0.1</v>
      </c>
      <c r="B571" s="304">
        <f t="shared" ca="1" si="239"/>
        <v>20.699999999999982</v>
      </c>
      <c r="D571" s="306">
        <f t="shared" ca="1" si="240"/>
        <v>-0.50342792810118353</v>
      </c>
      <c r="E571" s="307">
        <f t="shared" ca="1" si="241"/>
        <v>-8.9754612635469222</v>
      </c>
      <c r="F571" s="304">
        <f t="shared" ca="1" si="242"/>
        <v>8.9895686532905223</v>
      </c>
      <c r="G571" s="306">
        <f t="shared" ca="1" si="243"/>
        <v>24.681560457447784</v>
      </c>
      <c r="H571" s="307">
        <f t="shared" ca="1" si="244"/>
        <v>-41.895929681272719</v>
      </c>
      <c r="I571" s="304">
        <f t="shared" ca="1" si="245"/>
        <v>48.625593574503526</v>
      </c>
      <c r="J571" s="306">
        <f t="shared" ca="1" si="246"/>
        <v>597.30439513421288</v>
      </c>
      <c r="K571" s="307">
        <f t="shared" ca="1" si="247"/>
        <v>1226.3623917675927</v>
      </c>
      <c r="L571" s="304">
        <f t="shared" ca="1" si="232"/>
        <v>1364.0884342257941</v>
      </c>
      <c r="M571" s="306">
        <f t="shared" ca="1" si="248"/>
        <v>-1.0384182443930623</v>
      </c>
      <c r="N571" s="304">
        <f t="shared" ca="1" si="249"/>
        <v>-59.496982773106929</v>
      </c>
      <c r="P571" s="310">
        <f t="shared" ca="1" si="250"/>
        <v>23</v>
      </c>
      <c r="Q571" s="304">
        <f t="shared" ca="1" si="251"/>
        <v>0</v>
      </c>
      <c r="R571" s="306">
        <f t="shared" ca="1" si="252"/>
        <v>0</v>
      </c>
      <c r="S571" s="307">
        <f t="shared" ca="1" si="253"/>
        <v>8.2209999999999983</v>
      </c>
      <c r="T571" s="304">
        <f t="shared" ca="1" si="233"/>
        <v>80.648009999999985</v>
      </c>
      <c r="U571" s="311">
        <f t="shared" ca="1" si="234"/>
        <v>0</v>
      </c>
      <c r="V571" s="306">
        <f t="shared" ca="1" si="235"/>
        <v>1.0834501760416613</v>
      </c>
      <c r="W571" s="304">
        <f t="shared" ca="1" si="236"/>
        <v>8.2671723323211843</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7.4253459450080044</v>
      </c>
      <c r="AH571" s="304">
        <f t="shared" ca="1" si="260"/>
        <v>-0.97462535439673004</v>
      </c>
    </row>
    <row r="572" spans="1:34" x14ac:dyDescent="0.2">
      <c r="A572" s="347">
        <f t="shared" ca="1" si="238"/>
        <v>0.1</v>
      </c>
      <c r="B572" s="304">
        <f t="shared" ca="1" si="239"/>
        <v>20.799999999999983</v>
      </c>
      <c r="D572" s="306">
        <f t="shared" ca="1" si="240"/>
        <v>-0.51043452372725273</v>
      </c>
      <c r="E572" s="307">
        <f t="shared" ca="1" si="241"/>
        <v>-8.9435584737504783</v>
      </c>
      <c r="F572" s="304">
        <f t="shared" ca="1" si="242"/>
        <v>8.9581126123981409</v>
      </c>
      <c r="G572" s="306">
        <f t="shared" ca="1" si="243"/>
        <v>24.63051700507506</v>
      </c>
      <c r="H572" s="307">
        <f t="shared" ca="1" si="244"/>
        <v>-42.790285528647765</v>
      </c>
      <c r="I572" s="304">
        <f t="shared" ca="1" si="245"/>
        <v>49.372774922628096</v>
      </c>
      <c r="J572" s="306">
        <f t="shared" ca="1" si="246"/>
        <v>599.76999900733904</v>
      </c>
      <c r="K572" s="307">
        <f t="shared" ca="1" si="247"/>
        <v>1222.1280810070966</v>
      </c>
      <c r="L572" s="304">
        <f t="shared" ca="1" si="232"/>
        <v>1361.3673633870292</v>
      </c>
      <c r="M572" s="306">
        <f t="shared" ca="1" si="248"/>
        <v>-1.048503723434693</v>
      </c>
      <c r="N572" s="304">
        <f t="shared" ca="1" si="249"/>
        <v>-60.07483815656002</v>
      </c>
      <c r="P572" s="310">
        <f t="shared" ca="1" si="250"/>
        <v>23</v>
      </c>
      <c r="Q572" s="304">
        <f t="shared" ca="1" si="251"/>
        <v>0</v>
      </c>
      <c r="R572" s="306">
        <f t="shared" ca="1" si="252"/>
        <v>0</v>
      </c>
      <c r="S572" s="307">
        <f t="shared" ca="1" si="253"/>
        <v>8.2209999999999983</v>
      </c>
      <c r="T572" s="304">
        <f t="shared" ca="1" si="233"/>
        <v>80.648009999999985</v>
      </c>
      <c r="U572" s="311">
        <f t="shared" ca="1" si="234"/>
        <v>0</v>
      </c>
      <c r="V572" s="306">
        <f t="shared" ca="1" si="235"/>
        <v>1.0839107658271518</v>
      </c>
      <c r="W572" s="304">
        <f t="shared" ca="1" si="236"/>
        <v>8.5268145594833875</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7.4467034691278871</v>
      </c>
      <c r="AH572" s="304">
        <f t="shared" ca="1" si="260"/>
        <v>-1.0056163887995604</v>
      </c>
    </row>
    <row r="573" spans="1:34" x14ac:dyDescent="0.2">
      <c r="A573" s="347">
        <f t="shared" ca="1" si="238"/>
        <v>0.1</v>
      </c>
      <c r="B573" s="304">
        <f t="shared" ca="1" si="239"/>
        <v>20.899999999999984</v>
      </c>
      <c r="D573" s="306">
        <f t="shared" ca="1" si="240"/>
        <v>-0.5174258968102643</v>
      </c>
      <c r="E573" s="307">
        <f t="shared" ca="1" si="241"/>
        <v>-8.9110825367625957</v>
      </c>
      <c r="F573" s="304">
        <f t="shared" ca="1" si="242"/>
        <v>8.9260921760692788</v>
      </c>
      <c r="G573" s="306">
        <f t="shared" ca="1" si="243"/>
        <v>24.578774415394033</v>
      </c>
      <c r="H573" s="307">
        <f t="shared" ca="1" si="244"/>
        <v>-43.681393782324022</v>
      </c>
      <c r="I573" s="304">
        <f t="shared" ca="1" si="245"/>
        <v>50.121655145548459</v>
      </c>
      <c r="J573" s="306">
        <f t="shared" ca="1" si="246"/>
        <v>602.23046357836245</v>
      </c>
      <c r="K573" s="307">
        <f t="shared" ca="1" si="247"/>
        <v>1217.8044970415481</v>
      </c>
      <c r="L573" s="304">
        <f t="shared" ca="1" si="232"/>
        <v>1358.5762121708253</v>
      </c>
      <c r="M573" s="306">
        <f t="shared" ca="1" si="248"/>
        <v>-1.0582679195886058</v>
      </c>
      <c r="N573" s="304">
        <f t="shared" ca="1" si="249"/>
        <v>-60.634285386517092</v>
      </c>
      <c r="P573" s="310">
        <f t="shared" ca="1" si="250"/>
        <v>23</v>
      </c>
      <c r="Q573" s="304">
        <f t="shared" ca="1" si="251"/>
        <v>0</v>
      </c>
      <c r="R573" s="306">
        <f t="shared" ca="1" si="252"/>
        <v>0</v>
      </c>
      <c r="S573" s="307">
        <f t="shared" ca="1" si="253"/>
        <v>8.2209999999999983</v>
      </c>
      <c r="T573" s="304">
        <f t="shared" ca="1" si="233"/>
        <v>80.648009999999985</v>
      </c>
      <c r="U573" s="311">
        <f t="shared" ca="1" si="234"/>
        <v>0</v>
      </c>
      <c r="V573" s="306">
        <f t="shared" ca="1" si="235"/>
        <v>1.0843812560499462</v>
      </c>
      <c r="W573" s="304">
        <f t="shared" ca="1" si="236"/>
        <v>8.7912579836313185</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7.4649095446780356</v>
      </c>
      <c r="AH573" s="304">
        <f t="shared" ca="1" si="260"/>
        <v>-1.0371991922495303</v>
      </c>
    </row>
    <row r="574" spans="1:34" x14ac:dyDescent="0.2">
      <c r="A574" s="347">
        <f t="shared" ca="1" si="238"/>
        <v>0.1</v>
      </c>
      <c r="B574" s="304">
        <f t="shared" ca="1" si="239"/>
        <v>20.999999999999986</v>
      </c>
      <c r="D574" s="306">
        <f t="shared" ca="1" si="240"/>
        <v>-0.5243982046694311</v>
      </c>
      <c r="E574" s="307">
        <f t="shared" ca="1" si="241"/>
        <v>-8.8780395983225873</v>
      </c>
      <c r="F574" s="304">
        <f t="shared" ca="1" si="242"/>
        <v>8.8935133994639273</v>
      </c>
      <c r="G574" s="306">
        <f t="shared" ca="1" si="243"/>
        <v>24.526334594927089</v>
      </c>
      <c r="H574" s="307">
        <f t="shared" ca="1" si="244"/>
        <v>-44.569197742156284</v>
      </c>
      <c r="I574" s="304">
        <f t="shared" ca="1" si="245"/>
        <v>50.871941933070985</v>
      </c>
      <c r="J574" s="306">
        <f t="shared" ca="1" si="246"/>
        <v>604.68571902887845</v>
      </c>
      <c r="K574" s="307">
        <f t="shared" ca="1" si="247"/>
        <v>1213.3919674653241</v>
      </c>
      <c r="L574" s="304">
        <f t="shared" ca="1" si="232"/>
        <v>1355.7156359306482</v>
      </c>
      <c r="M574" s="306">
        <f t="shared" ca="1" si="248"/>
        <v>-1.0677244534843366</v>
      </c>
      <c r="N574" s="304">
        <f t="shared" ca="1" si="249"/>
        <v>-61.176104867564874</v>
      </c>
      <c r="P574" s="310">
        <f t="shared" ca="1" si="250"/>
        <v>23</v>
      </c>
      <c r="Q574" s="304">
        <f t="shared" ca="1" si="251"/>
        <v>0</v>
      </c>
      <c r="R574" s="306">
        <f t="shared" ca="1" si="252"/>
        <v>0</v>
      </c>
      <c r="S574" s="307">
        <f t="shared" ca="1" si="253"/>
        <v>8.2209999999999983</v>
      </c>
      <c r="T574" s="304">
        <f t="shared" ca="1" si="233"/>
        <v>80.648009999999985</v>
      </c>
      <c r="U574" s="311">
        <f t="shared" ca="1" si="234"/>
        <v>0</v>
      </c>
      <c r="V574" s="306">
        <f t="shared" ca="1" si="235"/>
        <v>1.0848616230327806</v>
      </c>
      <c r="W574" s="304">
        <f t="shared" ca="1" si="236"/>
        <v>9.0604380125653154</v>
      </c>
      <c r="Y574" s="314" t="str">
        <f t="shared" ca="1" si="254"/>
        <v/>
      </c>
      <c r="Z574" s="315" t="str">
        <f t="shared" ca="1" si="255"/>
        <v/>
      </c>
      <c r="AA574" s="316" t="str">
        <f t="shared" ca="1" si="256"/>
        <v/>
      </c>
      <c r="AC574" s="310">
        <f t="shared" ca="1" si="257"/>
        <v>20.999999999999986</v>
      </c>
      <c r="AD574" s="323">
        <f t="shared" ca="1" si="258"/>
        <v>604.68571902887845</v>
      </c>
      <c r="AE574" s="324" t="e">
        <f t="shared" ca="1" si="237"/>
        <v>#N/A</v>
      </c>
      <c r="AG574" s="306">
        <f t="shared" ca="1" si="259"/>
        <v>7.4801216648625619</v>
      </c>
      <c r="AH574" s="304">
        <f t="shared" ca="1" si="260"/>
        <v>-1.0693660118758448</v>
      </c>
    </row>
    <row r="575" spans="1:34" x14ac:dyDescent="0.2">
      <c r="A575" s="347">
        <f t="shared" ca="1" si="238"/>
        <v>0.1</v>
      </c>
      <c r="B575" s="304">
        <f t="shared" ca="1" si="239"/>
        <v>21.099999999999987</v>
      </c>
      <c r="D575" s="306">
        <f t="shared" ca="1" si="240"/>
        <v>-0.53134778895623214</v>
      </c>
      <c r="E575" s="307">
        <f t="shared" ca="1" si="241"/>
        <v>-8.8444360432583338</v>
      </c>
      <c r="F575" s="304">
        <f t="shared" ca="1" si="242"/>
        <v>8.8603825761710659</v>
      </c>
      <c r="G575" s="306">
        <f t="shared" ca="1" si="243"/>
        <v>24.473199816031467</v>
      </c>
      <c r="H575" s="307">
        <f t="shared" ca="1" si="244"/>
        <v>-45.453641346482115</v>
      </c>
      <c r="I575" s="304">
        <f t="shared" ca="1" si="245"/>
        <v>51.623357319047265</v>
      </c>
      <c r="J575" s="306">
        <f t="shared" ca="1" si="246"/>
        <v>607.13569574942642</v>
      </c>
      <c r="K575" s="307">
        <f t="shared" ca="1" si="247"/>
        <v>1208.8908255108922</v>
      </c>
      <c r="L575" s="304">
        <f t="shared" ca="1" si="232"/>
        <v>1352.7863028052682</v>
      </c>
      <c r="M575" s="306">
        <f t="shared" ca="1" si="248"/>
        <v>-1.0768863033381488</v>
      </c>
      <c r="N575" s="304">
        <f t="shared" ca="1" si="249"/>
        <v>-61.701040196720861</v>
      </c>
      <c r="P575" s="310">
        <f t="shared" ca="1" si="250"/>
        <v>23</v>
      </c>
      <c r="Q575" s="304">
        <f t="shared" ca="1" si="251"/>
        <v>0</v>
      </c>
      <c r="R575" s="306">
        <f t="shared" ca="1" si="252"/>
        <v>0</v>
      </c>
      <c r="S575" s="307">
        <f t="shared" ca="1" si="253"/>
        <v>8.2209999999999983</v>
      </c>
      <c r="T575" s="304">
        <f t="shared" ca="1" si="233"/>
        <v>80.648009999999985</v>
      </c>
      <c r="U575" s="311">
        <f t="shared" ca="1" si="234"/>
        <v>0</v>
      </c>
      <c r="V575" s="306">
        <f t="shared" ca="1" si="235"/>
        <v>1.0853518426838649</v>
      </c>
      <c r="W575" s="304">
        <f t="shared" ca="1" si="236"/>
        <v>9.3342892235381054</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7.4924878191810418</v>
      </c>
      <c r="AH575" s="304">
        <f t="shared" ca="1" si="260"/>
        <v>-1.1021089907025079</v>
      </c>
    </row>
    <row r="576" spans="1:34" x14ac:dyDescent="0.2">
      <c r="A576" s="347">
        <f t="shared" ca="1" si="238"/>
        <v>0.1</v>
      </c>
      <c r="B576" s="304">
        <f t="shared" ca="1" si="239"/>
        <v>21.199999999999989</v>
      </c>
      <c r="D576" s="306">
        <f t="shared" ca="1" si="240"/>
        <v>-0.53827116554227594</v>
      </c>
      <c r="E576" s="307">
        <f t="shared" ca="1" si="241"/>
        <v>-8.8102784805571481</v>
      </c>
      <c r="F576" s="304">
        <f t="shared" ca="1" si="242"/>
        <v>8.8267062233101772</v>
      </c>
      <c r="G576" s="306">
        <f t="shared" ca="1" si="243"/>
        <v>24.41937269947724</v>
      </c>
      <c r="H576" s="307">
        <f t="shared" ca="1" si="244"/>
        <v>-46.334669194537831</v>
      </c>
      <c r="I576" s="304">
        <f t="shared" ca="1" si="245"/>
        <v>52.375636820980304</v>
      </c>
      <c r="J576" s="306">
        <f t="shared" ca="1" si="246"/>
        <v>609.58032437520183</v>
      </c>
      <c r="K576" s="307">
        <f t="shared" ca="1" si="247"/>
        <v>1204.3014099838413</v>
      </c>
      <c r="L576" s="304">
        <f t="shared" ca="1" si="232"/>
        <v>1349.7888938476433</v>
      </c>
      <c r="M576" s="306">
        <f t="shared" ca="1" si="248"/>
        <v>-1.0857658319028636</v>
      </c>
      <c r="N576" s="304">
        <f t="shared" ca="1" si="249"/>
        <v>-62.209799707544875</v>
      </c>
      <c r="P576" s="310">
        <f t="shared" ca="1" si="250"/>
        <v>23</v>
      </c>
      <c r="Q576" s="304">
        <f t="shared" ca="1" si="251"/>
        <v>0</v>
      </c>
      <c r="R576" s="306">
        <f t="shared" ca="1" si="252"/>
        <v>0</v>
      </c>
      <c r="S576" s="307">
        <f t="shared" ca="1" si="253"/>
        <v>8.2209999999999983</v>
      </c>
      <c r="T576" s="304">
        <f t="shared" ca="1" si="233"/>
        <v>80.648009999999985</v>
      </c>
      <c r="U576" s="311">
        <f t="shared" ca="1" si="234"/>
        <v>0</v>
      </c>
      <c r="V576" s="306">
        <f t="shared" ca="1" si="235"/>
        <v>1.0858518905003316</v>
      </c>
      <c r="W576" s="304">
        <f t="shared" ca="1" si="236"/>
        <v>9.6127453891387784</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7.5021471004841898</v>
      </c>
      <c r="AH576" s="304">
        <f t="shared" ca="1" si="260"/>
        <v>-1.1354201707259588</v>
      </c>
    </row>
    <row r="577" spans="1:34" x14ac:dyDescent="0.2">
      <c r="A577" s="347">
        <f t="shared" ca="1" si="238"/>
        <v>0.1</v>
      </c>
      <c r="B577" s="304">
        <f t="shared" ca="1" si="239"/>
        <v>21.29999999999999</v>
      </c>
      <c r="D577" s="306">
        <f t="shared" ca="1" si="240"/>
        <v>-0.54516501506800619</v>
      </c>
      <c r="E577" s="307">
        <f t="shared" ca="1" si="241"/>
        <v>-8.7755737294942033</v>
      </c>
      <c r="F577" s="304">
        <f t="shared" ca="1" si="242"/>
        <v>8.7924910676919605</v>
      </c>
      <c r="G577" s="306">
        <f t="shared" ca="1" si="243"/>
        <v>24.36485619797044</v>
      </c>
      <c r="H577" s="307">
        <f t="shared" ca="1" si="244"/>
        <v>-47.212226567487249</v>
      </c>
      <c r="I577" s="304">
        <f t="shared" ca="1" si="245"/>
        <v>53.128528635823592</v>
      </c>
      <c r="J577" s="306">
        <f t="shared" ca="1" si="246"/>
        <v>612.01953582007422</v>
      </c>
      <c r="K577" s="307">
        <f t="shared" ca="1" si="247"/>
        <v>1199.6240651957401</v>
      </c>
      <c r="L577" s="304">
        <f t="shared" ca="1" si="232"/>
        <v>1346.7241031563117</v>
      </c>
      <c r="M577" s="306">
        <f t="shared" ca="1" si="248"/>
        <v>-1.0943748133182643</v>
      </c>
      <c r="N577" s="304">
        <f t="shared" ca="1" si="249"/>
        <v>-62.703058008553896</v>
      </c>
      <c r="P577" s="310">
        <f t="shared" ca="1" si="250"/>
        <v>23</v>
      </c>
      <c r="Q577" s="304">
        <f t="shared" ca="1" si="251"/>
        <v>0</v>
      </c>
      <c r="R577" s="306">
        <f t="shared" ca="1" si="252"/>
        <v>0</v>
      </c>
      <c r="S577" s="307">
        <f t="shared" ca="1" si="253"/>
        <v>8.2209999999999983</v>
      </c>
      <c r="T577" s="304">
        <f t="shared" ca="1" si="233"/>
        <v>80.648009999999985</v>
      </c>
      <c r="U577" s="311">
        <f t="shared" ca="1" si="234"/>
        <v>0</v>
      </c>
      <c r="V577" s="306">
        <f t="shared" ca="1" si="235"/>
        <v>1.0863617415718816</v>
      </c>
      <c r="W577" s="304">
        <f t="shared" ca="1" si="236"/>
        <v>9.8957395037087164</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7.5092302821449</v>
      </c>
      <c r="AH577" s="304">
        <f t="shared" ca="1" si="260"/>
        <v>-1.169291496063591</v>
      </c>
    </row>
    <row r="578" spans="1:34" x14ac:dyDescent="0.2">
      <c r="A578" s="347">
        <f t="shared" ca="1" si="238"/>
        <v>0.1</v>
      </c>
      <c r="B578" s="304">
        <f t="shared" ca="1" si="239"/>
        <v>21.399999999999991</v>
      </c>
      <c r="D578" s="306">
        <f t="shared" ca="1" si="240"/>
        <v>-0.55202617411654165</v>
      </c>
      <c r="E578" s="307">
        <f t="shared" ca="1" si="241"/>
        <v>-8.7403288067120108</v>
      </c>
      <c r="F578" s="304">
        <f t="shared" ca="1" si="242"/>
        <v>8.7577440329316278</v>
      </c>
      <c r="G578" s="306">
        <f t="shared" ca="1" si="243"/>
        <v>24.309653580558784</v>
      </c>
      <c r="H578" s="307">
        <f t="shared" ca="1" si="244"/>
        <v>-48.086259448158451</v>
      </c>
      <c r="I578" s="304">
        <f t="shared" ca="1" si="245"/>
        <v>53.881792888900627</v>
      </c>
      <c r="J578" s="306">
        <f t="shared" ca="1" si="246"/>
        <v>614.45326130900071</v>
      </c>
      <c r="K578" s="307">
        <f t="shared" ca="1" si="247"/>
        <v>1194.8591408949578</v>
      </c>
      <c r="L578" s="304">
        <f t="shared" ca="1" si="232"/>
        <v>1343.5926380095657</v>
      </c>
      <c r="M578" s="306">
        <f t="shared" ca="1" si="248"/>
        <v>-1.1027244596318506</v>
      </c>
      <c r="N578" s="304">
        <f t="shared" ca="1" si="249"/>
        <v>-63.18145750274936</v>
      </c>
      <c r="P578" s="310">
        <f t="shared" ca="1" si="250"/>
        <v>23</v>
      </c>
      <c r="Q578" s="304">
        <f t="shared" ca="1" si="251"/>
        <v>0</v>
      </c>
      <c r="R578" s="306">
        <f t="shared" ca="1" si="252"/>
        <v>0</v>
      </c>
      <c r="S578" s="307">
        <f t="shared" ca="1" si="253"/>
        <v>8.2209999999999983</v>
      </c>
      <c r="T578" s="304">
        <f t="shared" ca="1" si="233"/>
        <v>80.648009999999985</v>
      </c>
      <c r="U578" s="311">
        <f t="shared" ca="1" si="234"/>
        <v>0</v>
      </c>
      <c r="V578" s="306">
        <f t="shared" ca="1" si="235"/>
        <v>1.0868813705846108</v>
      </c>
      <c r="W578" s="304">
        <f t="shared" ca="1" si="236"/>
        <v>10.183203810241471</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7.5138603646136755</v>
      </c>
      <c r="AH578" s="304">
        <f t="shared" ca="1" si="260"/>
        <v>-1.2037148161669771</v>
      </c>
    </row>
    <row r="579" spans="1:34" x14ac:dyDescent="0.2">
      <c r="A579" s="347">
        <f t="shared" ca="1" si="238"/>
        <v>0.1</v>
      </c>
      <c r="B579" s="304">
        <f t="shared" ca="1" si="239"/>
        <v>21.499999999999993</v>
      </c>
      <c r="D579" s="306">
        <f t="shared" ca="1" si="240"/>
        <v>-0.55885162697674973</v>
      </c>
      <c r="E579" s="307">
        <f t="shared" ca="1" si="241"/>
        <v>-8.704550914155325</v>
      </c>
      <c r="F579" s="304">
        <f t="shared" ca="1" si="242"/>
        <v>8.7224722274190629</v>
      </c>
      <c r="G579" s="306">
        <f t="shared" ca="1" si="243"/>
        <v>24.25376841786111</v>
      </c>
      <c r="H579" s="307">
        <f t="shared" ca="1" si="244"/>
        <v>-48.95671453957398</v>
      </c>
      <c r="I579" s="304">
        <f t="shared" ca="1" si="245"/>
        <v>54.635200932883656</v>
      </c>
      <c r="J579" s="306">
        <f t="shared" ca="1" si="246"/>
        <v>616.88143240892168</v>
      </c>
      <c r="K579" s="307">
        <f t="shared" ca="1" si="247"/>
        <v>1190.0069921955712</v>
      </c>
      <c r="L579" s="304">
        <f t="shared" ca="1" si="232"/>
        <v>1340.3952190026766</v>
      </c>
      <c r="M579" s="306">
        <f t="shared" ca="1" si="248"/>
        <v>-1.1108254468097976</v>
      </c>
      <c r="N579" s="304">
        <f t="shared" ca="1" si="249"/>
        <v>-63.645609877935314</v>
      </c>
      <c r="P579" s="310">
        <f t="shared" ca="1" si="250"/>
        <v>23</v>
      </c>
      <c r="Q579" s="304">
        <f t="shared" ca="1" si="251"/>
        <v>0</v>
      </c>
      <c r="R579" s="306">
        <f t="shared" ca="1" si="252"/>
        <v>0</v>
      </c>
      <c r="S579" s="307">
        <f t="shared" ca="1" si="253"/>
        <v>8.2209999999999983</v>
      </c>
      <c r="T579" s="304">
        <f t="shared" ca="1" si="233"/>
        <v>80.648009999999985</v>
      </c>
      <c r="U579" s="311">
        <f t="shared" ca="1" si="234"/>
        <v>0</v>
      </c>
      <c r="V579" s="306">
        <f t="shared" ca="1" si="235"/>
        <v>1.0874107518250016</v>
      </c>
      <c r="W579" s="304">
        <f t="shared" ca="1" si="236"/>
        <v>10.475069827720983</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7.5161530912321579</v>
      </c>
      <c r="AH579" s="304">
        <f t="shared" ca="1" si="260"/>
        <v>-1.2386818890939635</v>
      </c>
    </row>
    <row r="580" spans="1:34" x14ac:dyDescent="0.2">
      <c r="A580" s="347">
        <f t="shared" ca="1" si="238"/>
        <v>0.1</v>
      </c>
      <c r="B580" s="304">
        <f t="shared" ca="1" si="239"/>
        <v>21.599999999999994</v>
      </c>
      <c r="D580" s="306">
        <f t="shared" ca="1" si="240"/>
        <v>-0.56563849796002796</v>
      </c>
      <c r="E580" s="307">
        <f t="shared" ca="1" si="241"/>
        <v>-8.668247427775821</v>
      </c>
      <c r="F580" s="304">
        <f t="shared" ca="1" si="242"/>
        <v>8.6866829330600428</v>
      </c>
      <c r="G580" s="306">
        <f t="shared" ca="1" si="243"/>
        <v>24.197204568065107</v>
      </c>
      <c r="H580" s="307">
        <f t="shared" ca="1" si="244"/>
        <v>-49.823539282351561</v>
      </c>
      <c r="I580" s="304">
        <f t="shared" ca="1" si="245"/>
        <v>55.388534693822869</v>
      </c>
      <c r="J580" s="306">
        <f t="shared" ca="1" si="246"/>
        <v>619.30398105821803</v>
      </c>
      <c r="K580" s="307">
        <f t="shared" ca="1" si="247"/>
        <v>1185.067979504475</v>
      </c>
      <c r="L580" s="304">
        <f t="shared" ref="L580:L643" ca="1" si="261">SQRT(pos_x^2+pos_z^2)</f>
        <v>1337.1325801884332</v>
      </c>
      <c r="M580" s="306">
        <f t="shared" ca="1" si="248"/>
        <v>-1.1186879400997913</v>
      </c>
      <c r="N580" s="304">
        <f t="shared" ca="1" si="249"/>
        <v>-64.096097559901892</v>
      </c>
      <c r="P580" s="310">
        <f t="shared" ca="1" si="250"/>
        <v>23</v>
      </c>
      <c r="Q580" s="304">
        <f t="shared" ca="1" si="251"/>
        <v>0</v>
      </c>
      <c r="R580" s="306">
        <f t="shared" ca="1" si="252"/>
        <v>0</v>
      </c>
      <c r="S580" s="307">
        <f t="shared" ca="1" si="253"/>
        <v>8.2209999999999983</v>
      </c>
      <c r="T580" s="304">
        <f t="shared" ref="T580:T643" ca="1" si="262">m*g</f>
        <v>80.648009999999985</v>
      </c>
      <c r="U580" s="311">
        <f t="shared" ref="U580:U643" ca="1" si="263">IF(pos_xz&lt;L_rampe,Poids*COS(Beta),0)</f>
        <v>0</v>
      </c>
      <c r="V580" s="306">
        <f t="shared" ref="V580:V643" ca="1" si="264">Rho_moyen*(20000-Alt_rampe-pos_z)/(20000+Alt_rampe+pos_z)</f>
        <v>1.0879498591840784</v>
      </c>
      <c r="W580" s="304">
        <f t="shared" ref="W580:W643" ca="1" si="265">1/2*Rho*Sref*Cx*vit_xz^2</f>
        <v>10.77126837885509</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7.5162174336418923</v>
      </c>
      <c r="AH580" s="304">
        <f t="shared" ca="1" si="260"/>
        <v>-1.2741843848340817</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-0.5723840442360576</v>
      </c>
      <c r="E581" s="307">
        <f t="shared" ref="E581:E644" ca="1" si="270">IF(AND(L580&lt;L_rampe,Poussee&lt;Poids*SIN(M580)),0,(-W580+Poussee)/m*SIN(M580)+U580/m*COS(M580)-Poids/m)</f>
        <v>-8.6314258869297618</v>
      </c>
      <c r="F581" s="304">
        <f t="shared" ref="F581:F644" ca="1" si="271">SQRT(acc_x^2+acc_z^2)</f>
        <v>8.6503835947116965</v>
      </c>
      <c r="G581" s="306">
        <f t="shared" ref="G581:G644" ca="1" si="272">G580+acc_x*pas</f>
        <v>24.1399661636415</v>
      </c>
      <c r="H581" s="307">
        <f t="shared" ref="H581:H644" ca="1" si="273">H580+acc_z*pas</f>
        <v>-50.686681871044534</v>
      </c>
      <c r="I581" s="304">
        <f t="shared" ref="I581:I644" ca="1" si="274">SQRT(vit_x^2+vit_z^2)</f>
        <v>56.141586061298902</v>
      </c>
      <c r="J581" s="306">
        <f t="shared" ref="J581:J644" ca="1" si="275">J580+0.5*(vit_x+G580)*pas*(K580&gt;=0)</f>
        <v>621.72083959480335</v>
      </c>
      <c r="K581" s="307">
        <f t="shared" ref="K581:K644" ca="1" si="276">K580+0.5*(vit_z+H580)*pas</f>
        <v>1180.0424684468053</v>
      </c>
      <c r="L581" s="304">
        <f t="shared" ca="1" si="261"/>
        <v>1333.8054692212418</v>
      </c>
      <c r="M581" s="306">
        <f t="shared" ref="M581:M644" ca="1" si="277">IF(AND(L580&gt;L_rampe,G581&gt;0),ATAN2(G581,H581),$M$4)</f>
        <v>-1.1263216186421166</v>
      </c>
      <c r="N581" s="304">
        <f t="shared" ref="N581:N644" ca="1" si="278">DEGREES(Beta)</f>
        <v>-64.5334751225367</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8.2209999999999983</v>
      </c>
      <c r="T581" s="304">
        <f t="shared" ca="1" si="262"/>
        <v>80.648009999999985</v>
      </c>
      <c r="U581" s="311">
        <f t="shared" ca="1" si="263"/>
        <v>0</v>
      </c>
      <c r="V581" s="306">
        <f t="shared" ca="1" si="264"/>
        <v>1.0884986661617073</v>
      </c>
      <c r="W581" s="304">
        <f t="shared" ca="1" si="265"/>
        <v>11.071729618163042</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7.5141560474733167</v>
      </c>
      <c r="AH581" s="304">
        <f t="shared" ref="AH581:AH644" ca="1" si="289">IF(AND(L580&lt;L_rampe,Poussee&lt;Poids*SIN(M580)), g*SIN(M580), (-W580+Poussee)/m)</f>
        <v>-1.3102138886820451</v>
      </c>
    </row>
    <row r="582" spans="1:34" x14ac:dyDescent="0.2">
      <c r="A582" s="347">
        <f t="shared" ca="1" si="267"/>
        <v>0.1</v>
      </c>
      <c r="B582" s="304">
        <f t="shared" ca="1" si="268"/>
        <v>21.799999999999997</v>
      </c>
      <c r="D582" s="306">
        <f t="shared" ca="1" si="269"/>
        <v>-0.57908564915389105</v>
      </c>
      <c r="E582" s="307">
        <f t="shared" ca="1" si="270"/>
        <v>-8.5940939844000663</v>
      </c>
      <c r="F582" s="304">
        <f t="shared" ca="1" si="271"/>
        <v>8.6135818102434829</v>
      </c>
      <c r="G582" s="306">
        <f t="shared" ca="1" si="272"/>
        <v>24.082057598726109</v>
      </c>
      <c r="H582" s="307">
        <f t="shared" ca="1" si="273"/>
        <v>-51.546091269484542</v>
      </c>
      <c r="I582" s="304">
        <f t="shared" ca="1" si="274"/>
        <v>56.894156319875172</v>
      </c>
      <c r="J582" s="306">
        <f t="shared" ca="1" si="275"/>
        <v>624.13194078292179</v>
      </c>
      <c r="K582" s="307">
        <f t="shared" ca="1" si="276"/>
        <v>1174.9308297897787</v>
      </c>
      <c r="L582" s="304">
        <f t="shared" ca="1" si="261"/>
        <v>1330.4146475050379</v>
      </c>
      <c r="M582" s="306">
        <f t="shared" ca="1" si="277"/>
        <v>-1.1337356992540626</v>
      </c>
      <c r="N582" s="304">
        <f t="shared" ca="1" si="278"/>
        <v>-64.958270650570981</v>
      </c>
      <c r="P582" s="310">
        <f t="shared" ca="1" si="279"/>
        <v>23</v>
      </c>
      <c r="Q582" s="304">
        <f t="shared" ca="1" si="280"/>
        <v>0</v>
      </c>
      <c r="R582" s="306">
        <f t="shared" ca="1" si="281"/>
        <v>0</v>
      </c>
      <c r="S582" s="307">
        <f t="shared" ca="1" si="282"/>
        <v>8.2209999999999983</v>
      </c>
      <c r="T582" s="304">
        <f t="shared" ca="1" si="262"/>
        <v>80.648009999999985</v>
      </c>
      <c r="U582" s="311">
        <f t="shared" ca="1" si="263"/>
        <v>0</v>
      </c>
      <c r="V582" s="306">
        <f t="shared" ca="1" si="264"/>
        <v>1.0890571458710385</v>
      </c>
      <c r="W582" s="304">
        <f t="shared" ca="1" si="265"/>
        <v>11.376383060377941</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7.5100656992547306</v>
      </c>
      <c r="AH582" s="304">
        <f t="shared" ca="1" si="289"/>
        <v>-1.3467619046543053</v>
      </c>
    </row>
    <row r="583" spans="1:34" x14ac:dyDescent="0.2">
      <c r="A583" s="347">
        <f t="shared" ca="1" si="267"/>
        <v>0.1</v>
      </c>
      <c r="B583" s="304">
        <f t="shared" ca="1" si="268"/>
        <v>21.9</v>
      </c>
      <c r="D583" s="306">
        <f t="shared" ca="1" si="269"/>
        <v>-0.58574081601605099</v>
      </c>
      <c r="E583" s="307">
        <f t="shared" ca="1" si="270"/>
        <v>-8.5562595569814253</v>
      </c>
      <c r="F583" s="304">
        <f t="shared" ca="1" si="271"/>
        <v>8.5762853211622527</v>
      </c>
      <c r="G583" s="306">
        <f t="shared" ca="1" si="272"/>
        <v>24.023483517124504</v>
      </c>
      <c r="H583" s="307">
        <f t="shared" ca="1" si="273"/>
        <v>-52.401717225182686</v>
      </c>
      <c r="I583" s="304">
        <f t="shared" ca="1" si="274"/>
        <v>57.646055619145017</v>
      </c>
      <c r="J583" s="306">
        <f t="shared" ca="1" si="275"/>
        <v>626.53721783871435</v>
      </c>
      <c r="K583" s="307">
        <f t="shared" ca="1" si="276"/>
        <v>1169.7334393650453</v>
      </c>
      <c r="L583" s="304">
        <f t="shared" ca="1" si="261"/>
        <v>1326.9608903452486</v>
      </c>
      <c r="M583" s="306">
        <f t="shared" ca="1" si="277"/>
        <v>-1.1409389593362691</v>
      </c>
      <c r="N583" s="304">
        <f t="shared" ca="1" si="278"/>
        <v>-65.370987052016474</v>
      </c>
      <c r="P583" s="310">
        <f t="shared" ca="1" si="279"/>
        <v>23</v>
      </c>
      <c r="Q583" s="304">
        <f t="shared" ca="1" si="280"/>
        <v>0</v>
      </c>
      <c r="R583" s="306">
        <f t="shared" ca="1" si="281"/>
        <v>0</v>
      </c>
      <c r="S583" s="307">
        <f t="shared" ca="1" si="282"/>
        <v>8.2209999999999983</v>
      </c>
      <c r="T583" s="304">
        <f t="shared" ca="1" si="262"/>
        <v>80.648009999999985</v>
      </c>
      <c r="U583" s="311">
        <f t="shared" ca="1" si="263"/>
        <v>0</v>
      </c>
      <c r="V583" s="306">
        <f t="shared" ca="1" si="264"/>
        <v>1.0896252710430767</v>
      </c>
      <c r="W583" s="304">
        <f t="shared" ca="1" si="265"/>
        <v>11.685157609126577</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7.5040376656608654</v>
      </c>
      <c r="AH583" s="304">
        <f t="shared" ca="1" si="289"/>
        <v>-1.3838198589439172</v>
      </c>
    </row>
    <row r="584" spans="1:34" x14ac:dyDescent="0.2">
      <c r="A584" s="347">
        <f t="shared" ca="1" si="267"/>
        <v>0.1</v>
      </c>
      <c r="B584" s="304">
        <f t="shared" ca="1" si="268"/>
        <v>22</v>
      </c>
      <c r="D584" s="306">
        <f t="shared" ca="1" si="269"/>
        <v>-0.5923471622747819</v>
      </c>
      <c r="E584" s="307">
        <f t="shared" ca="1" si="270"/>
        <v>-8.5179305765736899</v>
      </c>
      <c r="F584" s="304">
        <f t="shared" ca="1" si="271"/>
        <v>8.538502003746558</v>
      </c>
      <c r="G584" s="306">
        <f t="shared" ca="1" si="272"/>
        <v>23.964248800897025</v>
      </c>
      <c r="H584" s="307">
        <f t="shared" ca="1" si="273"/>
        <v>-53.253510282840054</v>
      </c>
      <c r="I584" s="304">
        <f t="shared" ca="1" si="274"/>
        <v>58.39710247979643</v>
      </c>
      <c r="J584" s="306">
        <f t="shared" ca="1" si="275"/>
        <v>628.93660445461546</v>
      </c>
      <c r="K584" s="307">
        <f t="shared" ca="1" si="276"/>
        <v>1164.4506779896442</v>
      </c>
      <c r="L584" s="304">
        <f t="shared" ca="1" si="261"/>
        <v>1323.4449871050338</v>
      </c>
      <c r="M584" s="306">
        <f t="shared" ca="1" si="277"/>
        <v>-1.1479397588688751</v>
      </c>
      <c r="N584" s="304">
        <f t="shared" ca="1" si="278"/>
        <v>-65.772103318451954</v>
      </c>
      <c r="P584" s="310">
        <f t="shared" ca="1" si="279"/>
        <v>23</v>
      </c>
      <c r="Q584" s="304">
        <f t="shared" ca="1" si="280"/>
        <v>0</v>
      </c>
      <c r="R584" s="306">
        <f t="shared" ca="1" si="281"/>
        <v>0</v>
      </c>
      <c r="S584" s="307">
        <f t="shared" ca="1" si="282"/>
        <v>8.2209999999999983</v>
      </c>
      <c r="T584" s="304">
        <f t="shared" ca="1" si="262"/>
        <v>80.648009999999985</v>
      </c>
      <c r="U584" s="311">
        <f t="shared" ca="1" si="263"/>
        <v>0</v>
      </c>
      <c r="V584" s="306">
        <f t="shared" ca="1" si="264"/>
        <v>1.090203014031375</v>
      </c>
      <c r="W584" s="304">
        <f t="shared" ca="1" si="265"/>
        <v>11.997981585850781</v>
      </c>
      <c r="Y584" s="314" t="str">
        <f t="shared" ca="1" si="283"/>
        <v/>
      </c>
      <c r="Z584" s="315" t="str">
        <f t="shared" ca="1" si="284"/>
        <v/>
      </c>
      <c r="AA584" s="316" t="str">
        <f t="shared" ca="1" si="285"/>
        <v/>
      </c>
      <c r="AC584" s="310">
        <f t="shared" ca="1" si="286"/>
        <v>22</v>
      </c>
      <c r="AD584" s="323">
        <f t="shared" ca="1" si="287"/>
        <v>628.93660445461546</v>
      </c>
      <c r="AE584" s="324" t="e">
        <f t="shared" ca="1" si="266"/>
        <v>#N/A</v>
      </c>
      <c r="AG584" s="306">
        <f t="shared" ca="1" si="288"/>
        <v>7.4961581063408271</v>
      </c>
      <c r="AH584" s="304">
        <f t="shared" ca="1" si="289"/>
        <v>-1.4213791034091448</v>
      </c>
    </row>
    <row r="585" spans="1:34" x14ac:dyDescent="0.2">
      <c r="A585" s="347">
        <f t="shared" ca="1" si="267"/>
        <v>0.1</v>
      </c>
      <c r="B585" s="304">
        <f t="shared" ca="1" si="268"/>
        <v>22.1</v>
      </c>
      <c r="D585" s="306">
        <f t="shared" ca="1" si="269"/>
        <v>-0.59890241412113221</v>
      </c>
      <c r="E585" s="307">
        <f t="shared" ca="1" si="270"/>
        <v>-8.4791151417346491</v>
      </c>
      <c r="F585" s="304">
        <f t="shared" ca="1" si="271"/>
        <v>8.5002398606412228</v>
      </c>
      <c r="G585" s="306">
        <f t="shared" ca="1" si="272"/>
        <v>23.904358559484912</v>
      </c>
      <c r="H585" s="307">
        <f t="shared" ca="1" si="273"/>
        <v>-54.101421797013522</v>
      </c>
      <c r="I585" s="304">
        <f t="shared" ca="1" si="274"/>
        <v>59.147123333250867</v>
      </c>
      <c r="J585" s="306">
        <f t="shared" ca="1" si="275"/>
        <v>631.33003482263462</v>
      </c>
      <c r="K585" s="307">
        <f t="shared" ca="1" si="276"/>
        <v>1159.0829313856516</v>
      </c>
      <c r="L585" s="304">
        <f t="shared" ca="1" si="261"/>
        <v>1319.8677413660446</v>
      </c>
      <c r="M585" s="306">
        <f t="shared" ca="1" si="277"/>
        <v>-1.154746061480906</v>
      </c>
      <c r="N585" s="304">
        <f t="shared" ca="1" si="278"/>
        <v>-66.162075732210198</v>
      </c>
      <c r="P585" s="310">
        <f t="shared" ca="1" si="279"/>
        <v>23</v>
      </c>
      <c r="Q585" s="304">
        <f t="shared" ca="1" si="280"/>
        <v>0</v>
      </c>
      <c r="R585" s="306">
        <f t="shared" ca="1" si="281"/>
        <v>0</v>
      </c>
      <c r="S585" s="307">
        <f t="shared" ca="1" si="282"/>
        <v>8.2209999999999983</v>
      </c>
      <c r="T585" s="304">
        <f t="shared" ca="1" si="262"/>
        <v>80.648009999999985</v>
      </c>
      <c r="U585" s="311">
        <f t="shared" ca="1" si="263"/>
        <v>0</v>
      </c>
      <c r="V585" s="306">
        <f t="shared" ca="1" si="264"/>
        <v>1.0907903468168467</v>
      </c>
      <c r="W585" s="304">
        <f t="shared" ca="1" si="265"/>
        <v>12.314782758935975</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7.4865084116382059</v>
      </c>
      <c r="AH585" s="304">
        <f t="shared" ca="1" si="289"/>
        <v>-1.4594309190914467</v>
      </c>
    </row>
    <row r="586" spans="1:34" x14ac:dyDescent="0.2">
      <c r="A586" s="347">
        <f t="shared" ca="1" si="267"/>
        <v>0.1</v>
      </c>
      <c r="B586" s="304">
        <f t="shared" ca="1" si="268"/>
        <v>22.200000000000003</v>
      </c>
      <c r="D586" s="306">
        <f t="shared" ca="1" si="269"/>
        <v>-0.60540440143915897</v>
      </c>
      <c r="E586" s="307">
        <f t="shared" ca="1" si="270"/>
        <v>-8.4398214696485798</v>
      </c>
      <c r="F586" s="304">
        <f t="shared" ca="1" si="271"/>
        <v>8.4615070128685126</v>
      </c>
      <c r="G586" s="306">
        <f t="shared" ca="1" si="272"/>
        <v>23.843818119340995</v>
      </c>
      <c r="H586" s="307">
        <f t="shared" ca="1" si="273"/>
        <v>-54.945403943978377</v>
      </c>
      <c r="I586" s="304">
        <f t="shared" ca="1" si="274"/>
        <v>59.895952092567725</v>
      </c>
      <c r="J586" s="306">
        <f t="shared" ca="1" si="275"/>
        <v>633.71744365657594</v>
      </c>
      <c r="K586" s="307">
        <f t="shared" ca="1" si="276"/>
        <v>1153.6305900986019</v>
      </c>
      <c r="L586" s="304">
        <f t="shared" ca="1" si="261"/>
        <v>1316.2299710939096</v>
      </c>
      <c r="M586" s="306">
        <f t="shared" ca="1" si="277"/>
        <v>-1.1613654545888743</v>
      </c>
      <c r="N586" s="304">
        <f t="shared" ca="1" si="278"/>
        <v>-66.541339020234759</v>
      </c>
      <c r="P586" s="310">
        <f t="shared" ca="1" si="279"/>
        <v>23</v>
      </c>
      <c r="Q586" s="304">
        <f t="shared" ca="1" si="280"/>
        <v>0</v>
      </c>
      <c r="R586" s="306">
        <f t="shared" ca="1" si="281"/>
        <v>0</v>
      </c>
      <c r="S586" s="307">
        <f t="shared" ca="1" si="282"/>
        <v>8.2209999999999983</v>
      </c>
      <c r="T586" s="304">
        <f t="shared" ca="1" si="262"/>
        <v>80.648009999999985</v>
      </c>
      <c r="U586" s="311">
        <f t="shared" ca="1" si="263"/>
        <v>0</v>
      </c>
      <c r="V586" s="306">
        <f t="shared" ca="1" si="264"/>
        <v>1.0913872410126835</v>
      </c>
      <c r="W586" s="304">
        <f t="shared" ca="1" si="265"/>
        <v>12.635488373013843</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7.4751655265523382</v>
      </c>
      <c r="AH586" s="304">
        <f t="shared" ca="1" si="289"/>
        <v>-1.497966519758664</v>
      </c>
    </row>
    <row r="587" spans="1:34" x14ac:dyDescent="0.2">
      <c r="A587" s="347">
        <f t="shared" ca="1" si="267"/>
        <v>0.1</v>
      </c>
      <c r="B587" s="304">
        <f t="shared" ca="1" si="268"/>
        <v>22.300000000000004</v>
      </c>
      <c r="D587" s="306">
        <f t="shared" ca="1" si="269"/>
        <v>-0.61185105309912613</v>
      </c>
      <c r="E587" s="307">
        <f t="shared" ca="1" si="270"/>
        <v>-8.4000578884717143</v>
      </c>
      <c r="F587" s="304">
        <f t="shared" ca="1" si="271"/>
        <v>8.4223116922169527</v>
      </c>
      <c r="G587" s="306">
        <f t="shared" ca="1" si="272"/>
        <v>23.782633014031081</v>
      </c>
      <c r="H587" s="307">
        <f t="shared" ca="1" si="273"/>
        <v>-55.785409732825549</v>
      </c>
      <c r="I587" s="304">
        <f t="shared" ca="1" si="274"/>
        <v>60.643429752441513</v>
      </c>
      <c r="J587" s="306">
        <f t="shared" ca="1" si="275"/>
        <v>636.09876621324452</v>
      </c>
      <c r="K587" s="307">
        <f t="shared" ca="1" si="276"/>
        <v>1148.0940494147617</v>
      </c>
      <c r="L587" s="304">
        <f t="shared" ca="1" si="261"/>
        <v>1312.5325088086761</v>
      </c>
      <c r="M587" s="306">
        <f t="shared" ca="1" si="277"/>
        <v>-1.1678051686105142</v>
      </c>
      <c r="N587" s="304">
        <f t="shared" ca="1" si="278"/>
        <v>-66.910307454945951</v>
      </c>
      <c r="P587" s="310">
        <f t="shared" ca="1" si="279"/>
        <v>23</v>
      </c>
      <c r="Q587" s="304">
        <f t="shared" ca="1" si="280"/>
        <v>0</v>
      </c>
      <c r="R587" s="306">
        <f t="shared" ca="1" si="281"/>
        <v>0</v>
      </c>
      <c r="S587" s="307">
        <f t="shared" ca="1" si="282"/>
        <v>8.2209999999999983</v>
      </c>
      <c r="T587" s="304">
        <f t="shared" ca="1" si="262"/>
        <v>80.648009999999985</v>
      </c>
      <c r="U587" s="311">
        <f t="shared" ca="1" si="263"/>
        <v>0</v>
      </c>
      <c r="V587" s="306">
        <f t="shared" ca="1" si="264"/>
        <v>1.0919936678693745</v>
      </c>
      <c r="W587" s="304">
        <f t="shared" ca="1" si="265"/>
        <v>12.960025178407371</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7.4622022522974243</v>
      </c>
      <c r="AH587" s="304">
        <f t="shared" ca="1" si="289"/>
        <v>-1.5369770554693887</v>
      </c>
    </row>
    <row r="588" spans="1:34" x14ac:dyDescent="0.2">
      <c r="A588" s="347">
        <f t="shared" ca="1" si="267"/>
        <v>0.1</v>
      </c>
      <c r="B588" s="304">
        <f t="shared" ca="1" si="268"/>
        <v>22.400000000000006</v>
      </c>
      <c r="D588" s="306">
        <f t="shared" ca="1" si="269"/>
        <v>-0.61824039256517804</v>
      </c>
      <c r="E588" s="307">
        <f t="shared" ca="1" si="270"/>
        <v>-8.3598328300199576</v>
      </c>
      <c r="F588" s="304">
        <f t="shared" ca="1" si="271"/>
        <v>8.3826622339730861</v>
      </c>
      <c r="G588" s="306">
        <f t="shared" ca="1" si="272"/>
        <v>23.720808974774563</v>
      </c>
      <c r="H588" s="307">
        <f t="shared" ca="1" si="273"/>
        <v>-56.621393015827543</v>
      </c>
      <c r="I588" s="304">
        <f t="shared" ca="1" si="274"/>
        <v>61.389404016251447</v>
      </c>
      <c r="J588" s="306">
        <f t="shared" ca="1" si="275"/>
        <v>638.47393831268482</v>
      </c>
      <c r="K588" s="307">
        <f t="shared" ca="1" si="276"/>
        <v>1142.4737092773291</v>
      </c>
      <c r="L588" s="304">
        <f t="shared" ca="1" si="261"/>
        <v>1308.7762017604114</v>
      </c>
      <c r="M588" s="306">
        <f t="shared" ca="1" si="277"/>
        <v>-1.1740720952674122</v>
      </c>
      <c r="N588" s="304">
        <f t="shared" ca="1" si="278"/>
        <v>-67.26937590290423</v>
      </c>
      <c r="P588" s="310">
        <f t="shared" ca="1" si="279"/>
        <v>23</v>
      </c>
      <c r="Q588" s="304">
        <f t="shared" ca="1" si="280"/>
        <v>0</v>
      </c>
      <c r="R588" s="306">
        <f t="shared" ca="1" si="281"/>
        <v>0</v>
      </c>
      <c r="S588" s="307">
        <f t="shared" ca="1" si="282"/>
        <v>8.2209999999999983</v>
      </c>
      <c r="T588" s="304">
        <f t="shared" ca="1" si="262"/>
        <v>80.648009999999985</v>
      </c>
      <c r="U588" s="311">
        <f t="shared" ca="1" si="263"/>
        <v>0</v>
      </c>
      <c r="V588" s="306">
        <f t="shared" ca="1" si="264"/>
        <v>1.0926095982798256</v>
      </c>
      <c r="W588" s="304">
        <f t="shared" ca="1" si="265"/>
        <v>13.288319460687681</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7.4476875268021629</v>
      </c>
      <c r="AH588" s="304">
        <f t="shared" ca="1" si="289"/>
        <v>-1.5764536161546494</v>
      </c>
    </row>
    <row r="589" spans="1:34" x14ac:dyDescent="0.2">
      <c r="A589" s="347">
        <f t="shared" ca="1" si="267"/>
        <v>0.1</v>
      </c>
      <c r="B589" s="304">
        <f t="shared" ca="1" si="268"/>
        <v>22.500000000000007</v>
      </c>
      <c r="D589" s="306">
        <f t="shared" ca="1" si="269"/>
        <v>-0.62457053379449734</v>
      </c>
      <c r="E589" s="307">
        <f t="shared" ca="1" si="270"/>
        <v>-8.3191548227680325</v>
      </c>
      <c r="F589" s="304">
        <f t="shared" ca="1" si="271"/>
        <v>8.3425670699652734</v>
      </c>
      <c r="G589" s="306">
        <f t="shared" ca="1" si="272"/>
        <v>23.658351921395113</v>
      </c>
      <c r="H589" s="307">
        <f t="shared" ca="1" si="273"/>
        <v>-57.453308498104349</v>
      </c>
      <c r="I589" s="304">
        <f t="shared" ca="1" si="274"/>
        <v>62.133728948252653</v>
      </c>
      <c r="J589" s="306">
        <f t="shared" ca="1" si="275"/>
        <v>640.84289635749326</v>
      </c>
      <c r="K589" s="307">
        <f t="shared" ca="1" si="276"/>
        <v>1136.7699742016325</v>
      </c>
      <c r="L589" s="304">
        <f t="shared" ca="1" si="261"/>
        <v>1304.9619121101739</v>
      </c>
      <c r="M589" s="306">
        <f t="shared" ca="1" si="277"/>
        <v>-1.1801728049963378</v>
      </c>
      <c r="N589" s="304">
        <f t="shared" ca="1" si="278"/>
        <v>-67.618920822406068</v>
      </c>
      <c r="P589" s="310">
        <f t="shared" ca="1" si="279"/>
        <v>23</v>
      </c>
      <c r="Q589" s="304">
        <f t="shared" ca="1" si="280"/>
        <v>0</v>
      </c>
      <c r="R589" s="306">
        <f t="shared" ca="1" si="281"/>
        <v>0</v>
      </c>
      <c r="S589" s="307">
        <f t="shared" ca="1" si="282"/>
        <v>8.2209999999999983</v>
      </c>
      <c r="T589" s="304">
        <f t="shared" ca="1" si="262"/>
        <v>80.648009999999985</v>
      </c>
      <c r="U589" s="311">
        <f t="shared" ca="1" si="263"/>
        <v>0</v>
      </c>
      <c r="V589" s="306">
        <f t="shared" ca="1" si="264"/>
        <v>1.0932350027845634</v>
      </c>
      <c r="W589" s="304">
        <f t="shared" ca="1" si="265"/>
        <v>13.620297070313201</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7.4316866854624948</v>
      </c>
      <c r="AH589" s="304">
        <f t="shared" ca="1" si="289"/>
        <v>-1.616387235213196</v>
      </c>
    </row>
    <row r="590" spans="1:34" x14ac:dyDescent="0.2">
      <c r="A590" s="347">
        <f t="shared" ca="1" si="267"/>
        <v>0.1</v>
      </c>
      <c r="B590" s="304">
        <f t="shared" ca="1" si="268"/>
        <v>22.600000000000009</v>
      </c>
      <c r="D590" s="306">
        <f t="shared" ca="1" si="269"/>
        <v>-0.6308396774064815</v>
      </c>
      <c r="E590" s="307">
        <f t="shared" ca="1" si="270"/>
        <v>-8.2780324851325506</v>
      </c>
      <c r="F590" s="304">
        <f t="shared" ca="1" si="271"/>
        <v>8.3020347218919834</v>
      </c>
      <c r="G590" s="306">
        <f t="shared" ca="1" si="272"/>
        <v>23.595267953654464</v>
      </c>
      <c r="H590" s="307">
        <f t="shared" ca="1" si="273"/>
        <v>-58.281111746617604</v>
      </c>
      <c r="I590" s="304">
        <f t="shared" ca="1" si="274"/>
        <v>62.876264649122419</v>
      </c>
      <c r="J590" s="306">
        <f t="shared" ca="1" si="275"/>
        <v>643.20557735124578</v>
      </c>
      <c r="K590" s="307">
        <f t="shared" ca="1" si="276"/>
        <v>1130.9832531893965</v>
      </c>
      <c r="L590" s="304">
        <f t="shared" ca="1" si="261"/>
        <v>1301.0905171165532</v>
      </c>
      <c r="M590" s="306">
        <f t="shared" ca="1" si="277"/>
        <v>-1.1861135634936646</v>
      </c>
      <c r="N590" s="304">
        <f t="shared" ca="1" si="278"/>
        <v>-67.959301211409382</v>
      </c>
      <c r="P590" s="310">
        <f t="shared" ca="1" si="279"/>
        <v>23</v>
      </c>
      <c r="Q590" s="304">
        <f t="shared" ca="1" si="280"/>
        <v>0</v>
      </c>
      <c r="R590" s="306">
        <f t="shared" ca="1" si="281"/>
        <v>0</v>
      </c>
      <c r="S590" s="307">
        <f t="shared" ca="1" si="282"/>
        <v>8.2209999999999983</v>
      </c>
      <c r="T590" s="304">
        <f t="shared" ca="1" si="262"/>
        <v>80.648009999999985</v>
      </c>
      <c r="U590" s="311">
        <f t="shared" ca="1" si="263"/>
        <v>0</v>
      </c>
      <c r="V590" s="306">
        <f t="shared" ca="1" si="264"/>
        <v>1.0938698515770302</v>
      </c>
      <c r="W590" s="304">
        <f t="shared" ca="1" si="265"/>
        <v>13.955883452322693</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7.4142617034180622</v>
      </c>
      <c r="AH590" s="304">
        <f t="shared" ca="1" si="289"/>
        <v>-1.656768893116799</v>
      </c>
    </row>
    <row r="591" spans="1:34" x14ac:dyDescent="0.2">
      <c r="A591" s="347">
        <f t="shared" ca="1" si="267"/>
        <v>0.1</v>
      </c>
      <c r="B591" s="304">
        <f t="shared" ca="1" si="268"/>
        <v>22.70000000000001</v>
      </c>
      <c r="D591" s="306">
        <f t="shared" ca="1" si="269"/>
        <v>-0.63704610710190279</v>
      </c>
      <c r="E591" s="307">
        <f t="shared" ca="1" si="270"/>
        <v>-8.2364745190145925</v>
      </c>
      <c r="F591" s="304">
        <f t="shared" ca="1" si="271"/>
        <v>8.2610737949101001</v>
      </c>
      <c r="G591" s="306">
        <f t="shared" ca="1" si="272"/>
        <v>23.531563342944274</v>
      </c>
      <c r="H591" s="307">
        <f t="shared" ca="1" si="273"/>
        <v>-59.104759198519062</v>
      </c>
      <c r="I591" s="304">
        <f t="shared" ca="1" si="274"/>
        <v>63.616876953194762</v>
      </c>
      <c r="J591" s="306">
        <f t="shared" ca="1" si="275"/>
        <v>645.56191891607568</v>
      </c>
      <c r="K591" s="307">
        <f t="shared" ca="1" si="276"/>
        <v>1125.1139596421397</v>
      </c>
      <c r="L591" s="304">
        <f t="shared" ca="1" si="261"/>
        <v>1297.1629093279764</v>
      </c>
      <c r="M591" s="306">
        <f t="shared" ca="1" si="277"/>
        <v>-1.1919003474206562</v>
      </c>
      <c r="N591" s="304">
        <f t="shared" ca="1" si="278"/>
        <v>-68.290859507380134</v>
      </c>
      <c r="P591" s="310">
        <f t="shared" ca="1" si="279"/>
        <v>23</v>
      </c>
      <c r="Q591" s="304">
        <f t="shared" ca="1" si="280"/>
        <v>0</v>
      </c>
      <c r="R591" s="306">
        <f t="shared" ca="1" si="281"/>
        <v>0</v>
      </c>
      <c r="S591" s="307">
        <f t="shared" ca="1" si="282"/>
        <v>8.2209999999999983</v>
      </c>
      <c r="T591" s="304">
        <f t="shared" ca="1" si="262"/>
        <v>80.648009999999985</v>
      </c>
      <c r="U591" s="311">
        <f t="shared" ca="1" si="263"/>
        <v>0</v>
      </c>
      <c r="V591" s="306">
        <f t="shared" ca="1" si="264"/>
        <v>1.0945141145089503</v>
      </c>
      <c r="W591" s="304">
        <f t="shared" ca="1" si="265"/>
        <v>14.295003676054684</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7.3954714205727887</v>
      </c>
      <c r="AH591" s="304">
        <f t="shared" ca="1" si="289"/>
        <v>-1.6975895210221015</v>
      </c>
    </row>
    <row r="592" spans="1:34" x14ac:dyDescent="0.2">
      <c r="A592" s="347">
        <f t="shared" ca="1" si="267"/>
        <v>0.1</v>
      </c>
      <c r="B592" s="304">
        <f t="shared" ca="1" si="268"/>
        <v>22.800000000000011</v>
      </c>
      <c r="D592" s="306">
        <f t="shared" ca="1" si="269"/>
        <v>-0.6431881863133857</v>
      </c>
      <c r="E592" s="307">
        <f t="shared" ca="1" si="270"/>
        <v>-8.1944897035800448</v>
      </c>
      <c r="F592" s="304">
        <f t="shared" ca="1" si="271"/>
        <v>8.2196929714614324</v>
      </c>
      <c r="G592" s="306">
        <f t="shared" ca="1" si="272"/>
        <v>23.467244524312935</v>
      </c>
      <c r="H592" s="307">
        <f t="shared" ca="1" si="273"/>
        <v>-59.924208168877065</v>
      </c>
      <c r="I592" s="304">
        <f t="shared" ca="1" si="274"/>
        <v>64.35543714582947</v>
      </c>
      <c r="J592" s="306">
        <f t="shared" ca="1" si="275"/>
        <v>647.91185930943857</v>
      </c>
      <c r="K592" s="307">
        <f t="shared" ca="1" si="276"/>
        <v>1119.16251127377</v>
      </c>
      <c r="L592" s="304">
        <f t="shared" ca="1" si="261"/>
        <v>1293.1799967809682</v>
      </c>
      <c r="M592" s="306">
        <f t="shared" ca="1" si="277"/>
        <v>-1.1975388592997644</v>
      </c>
      <c r="N592" s="304">
        <f t="shared" ca="1" si="278"/>
        <v>-68.61392244078742</v>
      </c>
      <c r="P592" s="310">
        <f t="shared" ca="1" si="279"/>
        <v>23</v>
      </c>
      <c r="Q592" s="304">
        <f t="shared" ca="1" si="280"/>
        <v>0</v>
      </c>
      <c r="R592" s="306">
        <f t="shared" ca="1" si="281"/>
        <v>0</v>
      </c>
      <c r="S592" s="307">
        <f t="shared" ca="1" si="282"/>
        <v>8.2209999999999983</v>
      </c>
      <c r="T592" s="304">
        <f t="shared" ca="1" si="262"/>
        <v>80.648009999999985</v>
      </c>
      <c r="U592" s="311">
        <f t="shared" ca="1" si="263"/>
        <v>0</v>
      </c>
      <c r="V592" s="306">
        <f t="shared" ca="1" si="264"/>
        <v>1.0951677610957802</v>
      </c>
      <c r="W592" s="304">
        <f t="shared" ca="1" si="265"/>
        <v>14.63758246486676</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7.375371750524339</v>
      </c>
      <c r="AH592" s="304">
        <f t="shared" ca="1" si="289"/>
        <v>-1.7388400043856813</v>
      </c>
    </row>
    <row r="593" spans="1:34" x14ac:dyDescent="0.2">
      <c r="A593" s="347">
        <f t="shared" ca="1" si="267"/>
        <v>0.1</v>
      </c>
      <c r="B593" s="304">
        <f t="shared" ca="1" si="268"/>
        <v>22.900000000000013</v>
      </c>
      <c r="D593" s="306">
        <f t="shared" ca="1" si="269"/>
        <v>-0.64926435506986591</v>
      </c>
      <c r="E593" s="307">
        <f t="shared" ca="1" si="270"/>
        <v>-8.1520868892583618</v>
      </c>
      <c r="F593" s="304">
        <f t="shared" ca="1" si="271"/>
        <v>8.1779010053180752</v>
      </c>
      <c r="G593" s="306">
        <f t="shared" ca="1" si="272"/>
        <v>23.402318088805949</v>
      </c>
      <c r="H593" s="307">
        <f t="shared" ca="1" si="273"/>
        <v>-60.739416857802901</v>
      </c>
      <c r="I593" s="304">
        <f t="shared" ca="1" si="274"/>
        <v>65.091821699470088</v>
      </c>
      <c r="J593" s="306">
        <f t="shared" ca="1" si="275"/>
        <v>650.25533744009454</v>
      </c>
      <c r="K593" s="307">
        <f t="shared" ca="1" si="276"/>
        <v>1113.1293300224359</v>
      </c>
      <c r="L593" s="304">
        <f t="shared" ca="1" si="261"/>
        <v>1289.1427032045476</v>
      </c>
      <c r="M593" s="306">
        <f t="shared" ca="1" si="277"/>
        <v>-1.203034541633675</v>
      </c>
      <c r="N593" s="304">
        <f t="shared" ca="1" si="278"/>
        <v>-68.928801844065092</v>
      </c>
      <c r="P593" s="310">
        <f t="shared" ca="1" si="279"/>
        <v>23</v>
      </c>
      <c r="Q593" s="304">
        <f t="shared" ca="1" si="280"/>
        <v>0</v>
      </c>
      <c r="R593" s="306">
        <f t="shared" ca="1" si="281"/>
        <v>0</v>
      </c>
      <c r="S593" s="307">
        <f t="shared" ca="1" si="282"/>
        <v>8.2209999999999983</v>
      </c>
      <c r="T593" s="304">
        <f t="shared" ca="1" si="262"/>
        <v>80.648009999999985</v>
      </c>
      <c r="U593" s="311">
        <f t="shared" ca="1" si="263"/>
        <v>0</v>
      </c>
      <c r="V593" s="306">
        <f t="shared" ca="1" si="264"/>
        <v>1.0958307605222222</v>
      </c>
      <c r="W593" s="304">
        <f t="shared" ca="1" si="265"/>
        <v>14.983544225829084</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7.3540158745082316</v>
      </c>
      <c r="AH593" s="304">
        <f t="shared" ca="1" si="289"/>
        <v>-1.7805111865790979</v>
      </c>
    </row>
    <row r="594" spans="1:34" x14ac:dyDescent="0.2">
      <c r="A594" s="347">
        <f t="shared" ca="1" si="267"/>
        <v>0.1</v>
      </c>
      <c r="B594" s="304">
        <f t="shared" ca="1" si="268"/>
        <v>23.000000000000014</v>
      </c>
      <c r="D594" s="306">
        <f t="shared" ca="1" si="269"/>
        <v>-0.65527312705890384</v>
      </c>
      <c r="E594" s="307">
        <f t="shared" ca="1" si="270"/>
        <v>-8.1092749919425806</v>
      </c>
      <c r="F594" s="304">
        <f t="shared" ca="1" si="271"/>
        <v>8.1357067158293574</v>
      </c>
      <c r="G594" s="306">
        <f t="shared" ca="1" si="272"/>
        <v>23.336790776100059</v>
      </c>
      <c r="H594" s="307">
        <f t="shared" ca="1" si="273"/>
        <v>-61.550344356997158</v>
      </c>
      <c r="I594" s="304">
        <f t="shared" ca="1" si="274"/>
        <v>65.825912027046016</v>
      </c>
      <c r="J594" s="306">
        <f t="shared" ca="1" si="275"/>
        <v>652.59229288333984</v>
      </c>
      <c r="K594" s="307">
        <f t="shared" ca="1" si="276"/>
        <v>1107.0148419616958</v>
      </c>
      <c r="L594" s="304">
        <f t="shared" ca="1" si="261"/>
        <v>1285.05196823094</v>
      </c>
      <c r="M594" s="306">
        <f t="shared" ca="1" si="277"/>
        <v>-1.2083925902797541</v>
      </c>
      <c r="N594" s="304">
        <f t="shared" ca="1" si="278"/>
        <v>-69.23579541791122</v>
      </c>
      <c r="P594" s="310">
        <f t="shared" ca="1" si="279"/>
        <v>23</v>
      </c>
      <c r="Q594" s="304">
        <f t="shared" ca="1" si="280"/>
        <v>0</v>
      </c>
      <c r="R594" s="306">
        <f t="shared" ca="1" si="281"/>
        <v>0</v>
      </c>
      <c r="S594" s="307">
        <f t="shared" ca="1" si="282"/>
        <v>8.2209999999999983</v>
      </c>
      <c r="T594" s="304">
        <f t="shared" ca="1" si="262"/>
        <v>80.648009999999985</v>
      </c>
      <c r="U594" s="311">
        <f t="shared" ca="1" si="263"/>
        <v>0</v>
      </c>
      <c r="V594" s="306">
        <f t="shared" ca="1" si="264"/>
        <v>1.0965030816478034</v>
      </c>
      <c r="W594" s="304">
        <f t="shared" ca="1" si="265"/>
        <v>15.332813079367149</v>
      </c>
      <c r="Y594" s="314" t="str">
        <f t="shared" ca="1" si="283"/>
        <v/>
      </c>
      <c r="Z594" s="315" t="str">
        <f t="shared" ca="1" si="284"/>
        <v/>
      </c>
      <c r="AA594" s="316" t="str">
        <f t="shared" ca="1" si="285"/>
        <v/>
      </c>
      <c r="AC594" s="310">
        <f t="shared" ca="1" si="286"/>
        <v>23.000000000000014</v>
      </c>
      <c r="AD594" s="323">
        <f t="shared" ca="1" si="287"/>
        <v>652.59229288333984</v>
      </c>
      <c r="AE594" s="324" t="e">
        <f t="shared" ca="1" si="266"/>
        <v>#N/A</v>
      </c>
      <c r="AG594" s="306">
        <f t="shared" ca="1" si="288"/>
        <v>7.3314544214017996</v>
      </c>
      <c r="AH594" s="304">
        <f t="shared" ca="1" si="289"/>
        <v>-1.8225938725008013</v>
      </c>
    </row>
    <row r="595" spans="1:34" x14ac:dyDescent="0.2">
      <c r="A595" s="347">
        <f t="shared" ca="1" si="267"/>
        <v>0.1</v>
      </c>
      <c r="B595" s="304">
        <f t="shared" ca="1" si="268"/>
        <v>23.100000000000016</v>
      </c>
      <c r="D595" s="306">
        <f t="shared" ca="1" si="269"/>
        <v>-0.66121308687190183</v>
      </c>
      <c r="E595" s="307">
        <f t="shared" ca="1" si="270"/>
        <v>-8.0660629873753429</v>
      </c>
      <c r="F595" s="304">
        <f t="shared" ca="1" si="271"/>
        <v>8.0931189823551399</v>
      </c>
      <c r="G595" s="306">
        <f t="shared" ca="1" si="272"/>
        <v>23.270669467412869</v>
      </c>
      <c r="H595" s="307">
        <f t="shared" ca="1" si="273"/>
        <v>-62.356950655734693</v>
      </c>
      <c r="I595" s="304">
        <f t="shared" ca="1" si="274"/>
        <v>66.557594251470007</v>
      </c>
      <c r="J595" s="306">
        <f t="shared" ca="1" si="275"/>
        <v>654.92266589551548</v>
      </c>
      <c r="K595" s="307">
        <f t="shared" ca="1" si="276"/>
        <v>1100.8194772110592</v>
      </c>
      <c r="L595" s="304">
        <f t="shared" ca="1" si="261"/>
        <v>1280.9087476127715</v>
      </c>
      <c r="M595" s="306">
        <f t="shared" ca="1" si="277"/>
        <v>-1.2136179671129492</v>
      </c>
      <c r="N595" s="304">
        <f t="shared" ca="1" si="278"/>
        <v>-69.535187456818733</v>
      </c>
      <c r="P595" s="310">
        <f t="shared" ca="1" si="279"/>
        <v>23</v>
      </c>
      <c r="Q595" s="304">
        <f t="shared" ca="1" si="280"/>
        <v>0</v>
      </c>
      <c r="R595" s="306">
        <f t="shared" ca="1" si="281"/>
        <v>0</v>
      </c>
      <c r="S595" s="307">
        <f t="shared" ca="1" si="282"/>
        <v>8.2209999999999983</v>
      </c>
      <c r="T595" s="304">
        <f t="shared" ca="1" si="262"/>
        <v>80.648009999999985</v>
      </c>
      <c r="U595" s="311">
        <f t="shared" ca="1" si="263"/>
        <v>0</v>
      </c>
      <c r="V595" s="306">
        <f t="shared" ca="1" si="264"/>
        <v>1.0971846930125218</v>
      </c>
      <c r="W595" s="304">
        <f t="shared" ca="1" si="265"/>
        <v>15.685312888830031</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7.307735634772329</v>
      </c>
      <c r="AH595" s="304">
        <f t="shared" ca="1" si="289"/>
        <v>-1.8650788321818699</v>
      </c>
    </row>
    <row r="596" spans="1:34" x14ac:dyDescent="0.2">
      <c r="A596" s="347">
        <f t="shared" ca="1" si="267"/>
        <v>0.1</v>
      </c>
      <c r="B596" s="304">
        <f t="shared" ca="1" si="268"/>
        <v>23.200000000000017</v>
      </c>
      <c r="D596" s="306">
        <f t="shared" ca="1" si="269"/>
        <v>-0.6670828874183673</v>
      </c>
      <c r="E596" s="307">
        <f t="shared" ca="1" si="270"/>
        <v>-8.0224599057073576</v>
      </c>
      <c r="F596" s="304">
        <f t="shared" ca="1" si="271"/>
        <v>8.0501467388718151</v>
      </c>
      <c r="G596" s="306">
        <f t="shared" ca="1" si="272"/>
        <v>23.203961178671033</v>
      </c>
      <c r="H596" s="307">
        <f t="shared" ca="1" si="273"/>
        <v>-63.159196646305432</v>
      </c>
      <c r="I596" s="304">
        <f t="shared" ca="1" si="274"/>
        <v>67.286758990071377</v>
      </c>
      <c r="J596" s="306">
        <f t="shared" ca="1" si="275"/>
        <v>657.24639742781972</v>
      </c>
      <c r="K596" s="307">
        <f t="shared" ca="1" si="276"/>
        <v>1094.5436698459571</v>
      </c>
      <c r="L596" s="304">
        <f t="shared" ca="1" si="261"/>
        <v>1276.7140134469046</v>
      </c>
      <c r="M596" s="306">
        <f t="shared" ca="1" si="277"/>
        <v>-1.2187154120101702</v>
      </c>
      <c r="N596" s="304">
        <f t="shared" ca="1" si="278"/>
        <v>-69.82724953572999</v>
      </c>
      <c r="P596" s="310">
        <f t="shared" ca="1" si="279"/>
        <v>23</v>
      </c>
      <c r="Q596" s="304">
        <f t="shared" ca="1" si="280"/>
        <v>0</v>
      </c>
      <c r="R596" s="306">
        <f t="shared" ca="1" si="281"/>
        <v>0</v>
      </c>
      <c r="S596" s="307">
        <f t="shared" ca="1" si="282"/>
        <v>8.2209999999999983</v>
      </c>
      <c r="T596" s="304">
        <f t="shared" ca="1" si="262"/>
        <v>80.648009999999985</v>
      </c>
      <c r="U596" s="311">
        <f t="shared" ca="1" si="263"/>
        <v>0</v>
      </c>
      <c r="V596" s="306">
        <f t="shared" ca="1" si="264"/>
        <v>1.0978755628425418</v>
      </c>
      <c r="W596" s="304">
        <f t="shared" ca="1" si="265"/>
        <v>16.040967289960598</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7.2829055278934964</v>
      </c>
      <c r="AH596" s="304">
        <f t="shared" ca="1" si="289"/>
        <v>-1.9079568043826827</v>
      </c>
    </row>
    <row r="597" spans="1:34" x14ac:dyDescent="0.2">
      <c r="A597" s="347">
        <f t="shared" ca="1" si="267"/>
        <v>0.1</v>
      </c>
      <c r="B597" s="304">
        <f t="shared" ca="1" si="268"/>
        <v>23.300000000000018</v>
      </c>
      <c r="D597" s="306">
        <f t="shared" ca="1" si="269"/>
        <v>-0.67288124749637701</v>
      </c>
      <c r="E597" s="307">
        <f t="shared" ca="1" si="270"/>
        <v>-7.9784748262163303</v>
      </c>
      <c r="F597" s="304">
        <f t="shared" ca="1" si="271"/>
        <v>8.0067989687390035</v>
      </c>
      <c r="G597" s="306">
        <f t="shared" ca="1" si="272"/>
        <v>23.136673053921395</v>
      </c>
      <c r="H597" s="307">
        <f t="shared" ca="1" si="273"/>
        <v>-63.957044128927066</v>
      </c>
      <c r="I597" s="304">
        <f t="shared" ca="1" si="274"/>
        <v>68.013301152889028</v>
      </c>
      <c r="J597" s="306">
        <f t="shared" ca="1" si="275"/>
        <v>659.56342913944934</v>
      </c>
      <c r="K597" s="307">
        <f t="shared" ca="1" si="276"/>
        <v>1088.1878578071955</v>
      </c>
      <c r="L597" s="304">
        <f t="shared" ca="1" si="261"/>
        <v>1272.4687544050748</v>
      </c>
      <c r="M597" s="306">
        <f t="shared" ca="1" si="277"/>
        <v>-1.2236894541888317</v>
      </c>
      <c r="N597" s="304">
        <f t="shared" ca="1" si="278"/>
        <v>-70.112241159687358</v>
      </c>
      <c r="P597" s="310">
        <f t="shared" ca="1" si="279"/>
        <v>23</v>
      </c>
      <c r="Q597" s="304">
        <f t="shared" ca="1" si="280"/>
        <v>0</v>
      </c>
      <c r="R597" s="306">
        <f t="shared" ca="1" si="281"/>
        <v>0</v>
      </c>
      <c r="S597" s="307">
        <f t="shared" ca="1" si="282"/>
        <v>8.2209999999999983</v>
      </c>
      <c r="T597" s="304">
        <f t="shared" ca="1" si="262"/>
        <v>80.648009999999985</v>
      </c>
      <c r="U597" s="311">
        <f t="shared" ca="1" si="263"/>
        <v>0</v>
      </c>
      <c r="V597" s="306">
        <f t="shared" ca="1" si="264"/>
        <v>1.0985756590559483</v>
      </c>
      <c r="W597" s="304">
        <f t="shared" ca="1" si="265"/>
        <v>16.399699720245334</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7.2570080275955213</v>
      </c>
      <c r="AH597" s="304">
        <f t="shared" ca="1" si="289"/>
        <v>-1.9512185001776672</v>
      </c>
    </row>
    <row r="598" spans="1:34" x14ac:dyDescent="0.2">
      <c r="A598" s="347">
        <f t="shared" ca="1" si="267"/>
        <v>0.1</v>
      </c>
      <c r="B598" s="304">
        <f t="shared" ca="1" si="268"/>
        <v>23.40000000000002</v>
      </c>
      <c r="D598" s="306">
        <f t="shared" ca="1" si="269"/>
        <v>-0.67860694950735745</v>
      </c>
      <c r="E598" s="307">
        <f t="shared" ca="1" si="270"/>
        <v>-7.9341168721756841</v>
      </c>
      <c r="F598" s="304">
        <f t="shared" ca="1" si="271"/>
        <v>7.9630846996162576</v>
      </c>
      <c r="G598" s="306">
        <f t="shared" ca="1" si="272"/>
        <v>23.068812358970661</v>
      </c>
      <c r="H598" s="307">
        <f t="shared" ca="1" si="273"/>
        <v>-64.750455816144637</v>
      </c>
      <c r="I598" s="304">
        <f t="shared" ca="1" si="274"/>
        <v>68.737119753826576</v>
      </c>
      <c r="J598" s="306">
        <f t="shared" ca="1" si="275"/>
        <v>661.87370341009398</v>
      </c>
      <c r="K598" s="307">
        <f t="shared" ca="1" si="276"/>
        <v>1081.752482809942</v>
      </c>
      <c r="L598" s="304">
        <f t="shared" ca="1" si="261"/>
        <v>1268.1739759714621</v>
      </c>
      <c r="M598" s="306">
        <f t="shared" ca="1" si="277"/>
        <v>-1.2285444229316247</v>
      </c>
      <c r="N598" s="304">
        <f t="shared" ca="1" si="278"/>
        <v>-70.390410378317327</v>
      </c>
      <c r="P598" s="310">
        <f t="shared" ca="1" si="279"/>
        <v>23</v>
      </c>
      <c r="Q598" s="304">
        <f t="shared" ca="1" si="280"/>
        <v>0</v>
      </c>
      <c r="R598" s="306">
        <f t="shared" ca="1" si="281"/>
        <v>0</v>
      </c>
      <c r="S598" s="307">
        <f t="shared" ca="1" si="282"/>
        <v>8.2209999999999983</v>
      </c>
      <c r="T598" s="304">
        <f t="shared" ca="1" si="262"/>
        <v>80.648009999999985</v>
      </c>
      <c r="U598" s="311">
        <f t="shared" ca="1" si="263"/>
        <v>0</v>
      </c>
      <c r="V598" s="306">
        <f t="shared" ca="1" si="264"/>
        <v>1.0992849492685486</v>
      </c>
      <c r="W598" s="304">
        <f t="shared" ca="1" si="265"/>
        <v>16.76143344812197</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7.2300851077575796</v>
      </c>
      <c r="AH598" s="304">
        <f t="shared" ca="1" si="289"/>
        <v>-1.9948546065254029</v>
      </c>
    </row>
    <row r="599" spans="1:34" x14ac:dyDescent="0.2">
      <c r="A599" s="347">
        <f t="shared" ca="1" si="267"/>
        <v>0.1</v>
      </c>
      <c r="B599" s="304">
        <f t="shared" ca="1" si="268"/>
        <v>23.500000000000021</v>
      </c>
      <c r="D599" s="306">
        <f t="shared" ca="1" si="269"/>
        <v>-0.6842588373041788</v>
      </c>
      <c r="E599" s="307">
        <f t="shared" ca="1" si="270"/>
        <v>-7.8893952058636589</v>
      </c>
      <c r="F599" s="304">
        <f t="shared" ca="1" si="271"/>
        <v>7.9190129985202926</v>
      </c>
      <c r="G599" s="306">
        <f t="shared" ca="1" si="272"/>
        <v>23.000386475240244</v>
      </c>
      <c r="H599" s="307">
        <f t="shared" ca="1" si="273"/>
        <v>-65.539395336731005</v>
      </c>
      <c r="I599" s="304">
        <f t="shared" ca="1" si="274"/>
        <v>69.458117733744643</v>
      </c>
      <c r="J599" s="306">
        <f t="shared" ca="1" si="275"/>
        <v>664.17716335180455</v>
      </c>
      <c r="K599" s="307">
        <f t="shared" ca="1" si="276"/>
        <v>1075.2379902522982</v>
      </c>
      <c r="L599" s="304">
        <f t="shared" ca="1" si="261"/>
        <v>1263.8307006873392</v>
      </c>
      <c r="M599" s="306">
        <f t="shared" ca="1" si="277"/>
        <v>-1.2332844577287747</v>
      </c>
      <c r="N599" s="304">
        <f t="shared" ca="1" si="278"/>
        <v>-70.661994366939169</v>
      </c>
      <c r="P599" s="310">
        <f t="shared" ca="1" si="279"/>
        <v>23</v>
      </c>
      <c r="Q599" s="304">
        <f t="shared" ca="1" si="280"/>
        <v>0</v>
      </c>
      <c r="R599" s="306">
        <f t="shared" ca="1" si="281"/>
        <v>0</v>
      </c>
      <c r="S599" s="307">
        <f t="shared" ca="1" si="282"/>
        <v>8.2209999999999983</v>
      </c>
      <c r="T599" s="304">
        <f t="shared" ca="1" si="262"/>
        <v>80.648009999999985</v>
      </c>
      <c r="U599" s="311">
        <f t="shared" ca="1" si="263"/>
        <v>0</v>
      </c>
      <c r="V599" s="306">
        <f t="shared" ca="1" si="264"/>
        <v>1.1000034007997177</v>
      </c>
      <c r="W599" s="304">
        <f t="shared" ca="1" si="265"/>
        <v>17.126091602023756</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7.2021769131966114</v>
      </c>
      <c r="AH599" s="304">
        <f t="shared" ca="1" si="289"/>
        <v>-2.0388557898214299</v>
      </c>
    </row>
    <row r="600" spans="1:34" x14ac:dyDescent="0.2">
      <c r="A600" s="347">
        <f t="shared" ca="1" si="267"/>
        <v>0.1</v>
      </c>
      <c r="B600" s="304">
        <f t="shared" ca="1" si="268"/>
        <v>23.600000000000023</v>
      </c>
      <c r="D600" s="306">
        <f t="shared" ca="1" si="269"/>
        <v>-0.68983581416240203</v>
      </c>
      <c r="E600" s="307">
        <f t="shared" ca="1" si="270"/>
        <v>-7.8443190237044433</v>
      </c>
      <c r="F600" s="304">
        <f t="shared" ca="1" si="271"/>
        <v>7.8745929670143928</v>
      </c>
      <c r="G600" s="306">
        <f t="shared" ca="1" si="272"/>
        <v>22.931402893824004</v>
      </c>
      <c r="H600" s="307">
        <f t="shared" ca="1" si="273"/>
        <v>-66.323827239101448</v>
      </c>
      <c r="I600" s="304">
        <f t="shared" ca="1" si="274"/>
        <v>70.176201794633016</v>
      </c>
      <c r="J600" s="306">
        <f t="shared" ca="1" si="275"/>
        <v>666.4737528202578</v>
      </c>
      <c r="K600" s="307">
        <f t="shared" ca="1" si="276"/>
        <v>1068.6448291235065</v>
      </c>
      <c r="L600" s="304">
        <f t="shared" ca="1" si="261"/>
        <v>1259.4399684029115</v>
      </c>
      <c r="M600" s="306">
        <f t="shared" ca="1" si="277"/>
        <v>-1.2379135178681044</v>
      </c>
      <c r="N600" s="304">
        <f t="shared" ca="1" si="278"/>
        <v>-70.927219976035005</v>
      </c>
      <c r="P600" s="310">
        <f t="shared" ca="1" si="279"/>
        <v>23</v>
      </c>
      <c r="Q600" s="304">
        <f t="shared" ca="1" si="280"/>
        <v>0</v>
      </c>
      <c r="R600" s="306">
        <f t="shared" ca="1" si="281"/>
        <v>0</v>
      </c>
      <c r="S600" s="307">
        <f t="shared" ca="1" si="282"/>
        <v>8.2209999999999983</v>
      </c>
      <c r="T600" s="304">
        <f t="shared" ca="1" si="262"/>
        <v>80.648009999999985</v>
      </c>
      <c r="U600" s="311">
        <f t="shared" ca="1" si="263"/>
        <v>0</v>
      </c>
      <c r="V600" s="306">
        <f t="shared" ca="1" si="264"/>
        <v>1.1007309806782903</v>
      </c>
      <c r="W600" s="304">
        <f t="shared" ca="1" si="265"/>
        <v>17.493597199240153</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7.1733218746546425</v>
      </c>
      <c r="AH600" s="304">
        <f t="shared" ca="1" si="289"/>
        <v>-2.0832126994311837</v>
      </c>
    </row>
    <row r="601" spans="1:34" x14ac:dyDescent="0.2">
      <c r="A601" s="347">
        <f t="shared" ca="1" si="267"/>
        <v>0.1</v>
      </c>
      <c r="B601" s="304">
        <f t="shared" ca="1" si="268"/>
        <v>23.700000000000024</v>
      </c>
      <c r="D601" s="306">
        <f t="shared" ca="1" si="269"/>
        <v>-0.69533684086527014</v>
      </c>
      <c r="E601" s="307">
        <f t="shared" ca="1" si="270"/>
        <v>-7.7988975515339583</v>
      </c>
      <c r="F601" s="304">
        <f t="shared" ca="1" si="271"/>
        <v>7.8298337365225619</v>
      </c>
      <c r="G601" s="306">
        <f t="shared" ca="1" si="272"/>
        <v>22.861869209737478</v>
      </c>
      <c r="H601" s="307">
        <f t="shared" ca="1" si="273"/>
        <v>-67.103716994254839</v>
      </c>
      <c r="I601" s="304">
        <f t="shared" ca="1" si="274"/>
        <v>70.891282244068549</v>
      </c>
      <c r="J601" s="306">
        <f t="shared" ca="1" si="275"/>
        <v>668.76341642543582</v>
      </c>
      <c r="K601" s="307">
        <f t="shared" ca="1" si="276"/>
        <v>1061.9734519118388</v>
      </c>
      <c r="L601" s="304">
        <f t="shared" ca="1" si="261"/>
        <v>1255.0028365364628</v>
      </c>
      <c r="M601" s="306">
        <f t="shared" ca="1" si="277"/>
        <v>-1.2424353915021493</v>
      </c>
      <c r="N601" s="304">
        <f t="shared" ca="1" si="278"/>
        <v>-71.18630425075726</v>
      </c>
      <c r="P601" s="310">
        <f t="shared" ca="1" si="279"/>
        <v>23</v>
      </c>
      <c r="Q601" s="304">
        <f t="shared" ca="1" si="280"/>
        <v>0</v>
      </c>
      <c r="R601" s="306">
        <f t="shared" ca="1" si="281"/>
        <v>0</v>
      </c>
      <c r="S601" s="307">
        <f t="shared" ca="1" si="282"/>
        <v>8.2209999999999983</v>
      </c>
      <c r="T601" s="304">
        <f t="shared" ca="1" si="262"/>
        <v>80.648009999999985</v>
      </c>
      <c r="U601" s="311">
        <f t="shared" ca="1" si="263"/>
        <v>0</v>
      </c>
      <c r="V601" s="306">
        <f t="shared" ca="1" si="264"/>
        <v>1.1014676556484868</v>
      </c>
      <c r="W601" s="304">
        <f t="shared" ca="1" si="265"/>
        <v>17.863873174574067</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7.1435568155375506</v>
      </c>
      <c r="AH601" s="304">
        <f t="shared" ca="1" si="289"/>
        <v>-2.1279159712006028</v>
      </c>
    </row>
    <row r="602" spans="1:34" x14ac:dyDescent="0.2">
      <c r="A602" s="347">
        <f t="shared" ca="1" si="267"/>
        <v>0.1</v>
      </c>
      <c r="B602" s="304">
        <f t="shared" ca="1" si="268"/>
        <v>23.800000000000026</v>
      </c>
      <c r="D602" s="306">
        <f t="shared" ca="1" si="269"/>
        <v>-0.70076093389376282</v>
      </c>
      <c r="E602" s="307">
        <f t="shared" ca="1" si="270"/>
        <v>-7.7531400399837755</v>
      </c>
      <c r="F602" s="304">
        <f t="shared" ca="1" si="271"/>
        <v>7.7847444637618821</v>
      </c>
      <c r="G602" s="306">
        <f t="shared" ca="1" si="272"/>
        <v>22.791793116348103</v>
      </c>
      <c r="H602" s="307">
        <f t="shared" ca="1" si="273"/>
        <v>-67.879030998253214</v>
      </c>
      <c r="I602" s="304">
        <f t="shared" ca="1" si="274"/>
        <v>71.603272849222705</v>
      </c>
      <c r="J602" s="306">
        <f t="shared" ca="1" si="275"/>
        <v>671.04609954174009</v>
      </c>
      <c r="K602" s="307">
        <f t="shared" ca="1" si="276"/>
        <v>1055.2243145122134</v>
      </c>
      <c r="L602" s="304">
        <f t="shared" ca="1" si="261"/>
        <v>1250.5203803409017</v>
      </c>
      <c r="M602" s="306">
        <f t="shared" ca="1" si="277"/>
        <v>-1.2468537042204526</v>
      </c>
      <c r="N602" s="304">
        <f t="shared" ca="1" si="278"/>
        <v>-71.439454922085019</v>
      </c>
      <c r="P602" s="310">
        <f t="shared" ca="1" si="279"/>
        <v>23</v>
      </c>
      <c r="Q602" s="304">
        <f t="shared" ca="1" si="280"/>
        <v>0</v>
      </c>
      <c r="R602" s="306">
        <f t="shared" ca="1" si="281"/>
        <v>0</v>
      </c>
      <c r="S602" s="307">
        <f t="shared" ca="1" si="282"/>
        <v>8.2209999999999983</v>
      </c>
      <c r="T602" s="304">
        <f t="shared" ca="1" si="262"/>
        <v>80.648009999999985</v>
      </c>
      <c r="U602" s="311">
        <f t="shared" ca="1" si="263"/>
        <v>0</v>
      </c>
      <c r="V602" s="306">
        <f t="shared" ca="1" si="264"/>
        <v>1.1022133921758785</v>
      </c>
      <c r="W602" s="304">
        <f t="shared" ca="1" si="265"/>
        <v>18.236842408776621</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7.1129170510117863</v>
      </c>
      <c r="AH602" s="304">
        <f t="shared" ca="1" si="289"/>
        <v>-2.1729562309419865</v>
      </c>
    </row>
    <row r="603" spans="1:34" x14ac:dyDescent="0.2">
      <c r="A603" s="347">
        <f t="shared" ca="1" si="267"/>
        <v>0.1</v>
      </c>
      <c r="B603" s="304">
        <f t="shared" ca="1" si="268"/>
        <v>23.900000000000027</v>
      </c>
      <c r="D603" s="306">
        <f t="shared" ca="1" si="269"/>
        <v>-0.70610716371368831</v>
      </c>
      <c r="E603" s="307">
        <f t="shared" ca="1" si="270"/>
        <v>-7.7070557599774387</v>
      </c>
      <c r="F603" s="304">
        <f t="shared" ca="1" si="271"/>
        <v>7.7393343262873193</v>
      </c>
      <c r="G603" s="306">
        <f t="shared" ca="1" si="272"/>
        <v>22.721182399976733</v>
      </c>
      <c r="H603" s="307">
        <f t="shared" ca="1" si="273"/>
        <v>-68.649736574250952</v>
      </c>
      <c r="I603" s="304">
        <f t="shared" ca="1" si="274"/>
        <v>72.312090699737496</v>
      </c>
      <c r="J603" s="306">
        <f t="shared" ca="1" si="275"/>
        <v>673.32174831755628</v>
      </c>
      <c r="K603" s="307">
        <f t="shared" ca="1" si="276"/>
        <v>1048.3978761335882</v>
      </c>
      <c r="L603" s="304">
        <f t="shared" ca="1" si="261"/>
        <v>1245.9936931777902</v>
      </c>
      <c r="M603" s="306">
        <f t="shared" ca="1" si="277"/>
        <v>-1.2511719271539943</v>
      </c>
      <c r="N603" s="304">
        <f t="shared" ca="1" si="278"/>
        <v>-71.686870871173554</v>
      </c>
      <c r="P603" s="310">
        <f t="shared" ca="1" si="279"/>
        <v>23</v>
      </c>
      <c r="Q603" s="304">
        <f t="shared" ca="1" si="280"/>
        <v>0</v>
      </c>
      <c r="R603" s="306">
        <f t="shared" ca="1" si="281"/>
        <v>0</v>
      </c>
      <c r="S603" s="307">
        <f t="shared" ca="1" si="282"/>
        <v>8.2209999999999983</v>
      </c>
      <c r="T603" s="304">
        <f t="shared" ca="1" si="262"/>
        <v>80.648009999999985</v>
      </c>
      <c r="U603" s="311">
        <f t="shared" ca="1" si="263"/>
        <v>0</v>
      </c>
      <c r="V603" s="306">
        <f t="shared" ca="1" si="264"/>
        <v>1.1029681564533824</v>
      </c>
      <c r="W603" s="304">
        <f t="shared" ca="1" si="265"/>
        <v>18.612427756741088</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7.081436480021809</v>
      </c>
      <c r="AH603" s="304">
        <f t="shared" ca="1" si="289"/>
        <v>-2.2183240978927898</v>
      </c>
    </row>
    <row r="604" spans="1:34" x14ac:dyDescent="0.2">
      <c r="A604" s="347">
        <f t="shared" ca="1" si="267"/>
        <v>0.1</v>
      </c>
      <c r="B604" s="304">
        <f t="shared" ca="1" si="268"/>
        <v>24.000000000000028</v>
      </c>
      <c r="D604" s="306">
        <f t="shared" ca="1" si="269"/>
        <v>-0.71137465315240611</v>
      </c>
      <c r="E604" s="307">
        <f t="shared" ca="1" si="270"/>
        <v>-7.6606539983340918</v>
      </c>
      <c r="F604" s="304">
        <f t="shared" ca="1" si="271"/>
        <v>7.6936125181438539</v>
      </c>
      <c r="G604" s="306">
        <f t="shared" ca="1" si="272"/>
        <v>22.650044934661494</v>
      </c>
      <c r="H604" s="307">
        <f t="shared" ca="1" si="273"/>
        <v>-69.41580197408436</v>
      </c>
      <c r="I604" s="304">
        <f t="shared" ca="1" si="274"/>
        <v>73.017656078838073</v>
      </c>
      <c r="J604" s="306">
        <f t="shared" ca="1" si="275"/>
        <v>675.59030968428817</v>
      </c>
      <c r="K604" s="307">
        <f t="shared" ca="1" si="276"/>
        <v>1041.4945992061714</v>
      </c>
      <c r="L604" s="304">
        <f t="shared" ca="1" si="261"/>
        <v>1241.4238867989193</v>
      </c>
      <c r="M604" s="306">
        <f t="shared" ca="1" si="277"/>
        <v>-1.2553933846375058</v>
      </c>
      <c r="N604" s="304">
        <f t="shared" ca="1" si="278"/>
        <v>-71.928742568372684</v>
      </c>
      <c r="P604" s="310">
        <f t="shared" ca="1" si="279"/>
        <v>23</v>
      </c>
      <c r="Q604" s="304">
        <f t="shared" ca="1" si="280"/>
        <v>0</v>
      </c>
      <c r="R604" s="306">
        <f t="shared" ca="1" si="281"/>
        <v>0</v>
      </c>
      <c r="S604" s="307">
        <f t="shared" ca="1" si="282"/>
        <v>8.2209999999999983</v>
      </c>
      <c r="T604" s="304">
        <f t="shared" ca="1" si="262"/>
        <v>80.648009999999985</v>
      </c>
      <c r="U604" s="311">
        <f t="shared" ca="1" si="263"/>
        <v>0</v>
      </c>
      <c r="V604" s="306">
        <f t="shared" ca="1" si="264"/>
        <v>1.1037319144072879</v>
      </c>
      <c r="W604" s="304">
        <f t="shared" ca="1" si="265"/>
        <v>18.990552075438178</v>
      </c>
      <c r="Y604" s="314" t="str">
        <f t="shared" ca="1" si="283"/>
        <v/>
      </c>
      <c r="Z604" s="315" t="str">
        <f t="shared" ca="1" si="284"/>
        <v/>
      </c>
      <c r="AA604" s="316" t="str">
        <f t="shared" ca="1" si="285"/>
        <v/>
      </c>
      <c r="AC604" s="310">
        <f t="shared" ca="1" si="286"/>
        <v>24.000000000000028</v>
      </c>
      <c r="AD604" s="323">
        <f t="shared" ca="1" si="287"/>
        <v>675.59030968428817</v>
      </c>
      <c r="AE604" s="324" t="e">
        <f t="shared" ca="1" si="266"/>
        <v>#N/A</v>
      </c>
      <c r="AG604" s="306">
        <f t="shared" ca="1" si="288"/>
        <v>7.0491476707500613</v>
      </c>
      <c r="AH604" s="304">
        <f t="shared" ca="1" si="289"/>
        <v>-2.2640101881451273</v>
      </c>
    </row>
    <row r="605" spans="1:34" x14ac:dyDescent="0.2">
      <c r="A605" s="347">
        <f t="shared" ca="1" si="267"/>
        <v>0.1</v>
      </c>
      <c r="B605" s="304">
        <f t="shared" ca="1" si="268"/>
        <v>24.10000000000003</v>
      </c>
      <c r="D605" s="306">
        <f t="shared" ca="1" si="269"/>
        <v>-0.71656257585833705</v>
      </c>
      <c r="E605" s="307">
        <f t="shared" ca="1" si="270"/>
        <v>-7.6139440534749872</v>
      </c>
      <c r="F605" s="304">
        <f t="shared" ca="1" si="271"/>
        <v>7.6475882456214821</v>
      </c>
      <c r="G605" s="306">
        <f t="shared" ca="1" si="272"/>
        <v>22.578388677075662</v>
      </c>
      <c r="H605" s="307">
        <f t="shared" ca="1" si="273"/>
        <v>-70.177196379431862</v>
      </c>
      <c r="I605" s="304">
        <f t="shared" ca="1" si="274"/>
        <v>73.719892342097481</v>
      </c>
      <c r="J605" s="306">
        <f t="shared" ca="1" si="275"/>
        <v>677.85173136487504</v>
      </c>
      <c r="K605" s="307">
        <f t="shared" ca="1" si="276"/>
        <v>1034.5149492884957</v>
      </c>
      <c r="L605" s="304">
        <f t="shared" ca="1" si="261"/>
        <v>1236.8120916354826</v>
      </c>
      <c r="M605" s="306">
        <f t="shared" ca="1" si="277"/>
        <v>-1.2595212614542244</v>
      </c>
      <c r="N605" s="304">
        <f t="shared" ca="1" si="278"/>
        <v>-72.165252488320547</v>
      </c>
      <c r="P605" s="310">
        <f t="shared" ca="1" si="279"/>
        <v>23</v>
      </c>
      <c r="Q605" s="304">
        <f t="shared" ca="1" si="280"/>
        <v>0</v>
      </c>
      <c r="R605" s="306">
        <f t="shared" ca="1" si="281"/>
        <v>0</v>
      </c>
      <c r="S605" s="307">
        <f t="shared" ca="1" si="282"/>
        <v>8.2209999999999983</v>
      </c>
      <c r="T605" s="304">
        <f t="shared" ca="1" si="262"/>
        <v>80.648009999999985</v>
      </c>
      <c r="U605" s="311">
        <f t="shared" ca="1" si="263"/>
        <v>0</v>
      </c>
      <c r="V605" s="306">
        <f t="shared" ca="1" si="264"/>
        <v>1.1045046317033069</v>
      </c>
      <c r="W605" s="304">
        <f t="shared" ca="1" si="265"/>
        <v>19.371138251575534</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7.0160819400030361</v>
      </c>
      <c r="AH605" s="304">
        <f t="shared" ca="1" si="289"/>
        <v>-2.3100051180438124</v>
      </c>
    </row>
    <row r="606" spans="1:34" x14ac:dyDescent="0.2">
      <c r="A606" s="347">
        <f t="shared" ca="1" si="267"/>
        <v>0.1</v>
      </c>
      <c r="B606" s="304">
        <f t="shared" ca="1" si="268"/>
        <v>24.200000000000031</v>
      </c>
      <c r="D606" s="306">
        <f t="shared" ca="1" si="269"/>
        <v>-0.72167015483695407</v>
      </c>
      <c r="E606" s="307">
        <f t="shared" ca="1" si="270"/>
        <v>-7.5669352312289373</v>
      </c>
      <c r="F606" s="304">
        <f t="shared" ca="1" si="271"/>
        <v>7.6012707231091383</v>
      </c>
      <c r="G606" s="306">
        <f t="shared" ca="1" si="272"/>
        <v>22.506221661591965</v>
      </c>
      <c r="H606" s="307">
        <f t="shared" ca="1" si="273"/>
        <v>-70.933889902554753</v>
      </c>
      <c r="I606" s="304">
        <f t="shared" ca="1" si="274"/>
        <v>74.418725803311574</v>
      </c>
      <c r="J606" s="306">
        <f t="shared" ca="1" si="275"/>
        <v>680.10596188180841</v>
      </c>
      <c r="K606" s="307">
        <f t="shared" ca="1" si="276"/>
        <v>1027.4593949743964</v>
      </c>
      <c r="L606" s="304">
        <f t="shared" ca="1" si="261"/>
        <v>1232.1594570948732</v>
      </c>
      <c r="M606" s="306">
        <f t="shared" ca="1" si="277"/>
        <v>-1.2635586096864477</v>
      </c>
      <c r="N606" s="304">
        <f t="shared" ca="1" si="278"/>
        <v>-72.396575502451554</v>
      </c>
      <c r="P606" s="310">
        <f t="shared" ca="1" si="279"/>
        <v>23</v>
      </c>
      <c r="Q606" s="304">
        <f t="shared" ca="1" si="280"/>
        <v>0</v>
      </c>
      <c r="R606" s="306">
        <f t="shared" ca="1" si="281"/>
        <v>0</v>
      </c>
      <c r="S606" s="307">
        <f t="shared" ca="1" si="282"/>
        <v>8.2209999999999983</v>
      </c>
      <c r="T606" s="304">
        <f t="shared" ca="1" si="262"/>
        <v>80.648009999999985</v>
      </c>
      <c r="U606" s="311">
        <f t="shared" ca="1" si="263"/>
        <v>0</v>
      </c>
      <c r="V606" s="306">
        <f t="shared" ca="1" si="264"/>
        <v>1.1052862737526481</v>
      </c>
      <c r="W606" s="304">
        <f t="shared" ca="1" si="265"/>
        <v>19.754109228964843</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6.9822694269712686</v>
      </c>
      <c r="AH606" s="304">
        <f t="shared" ca="1" si="289"/>
        <v>-2.3562995075508502</v>
      </c>
    </row>
    <row r="607" spans="1:34" x14ac:dyDescent="0.2">
      <c r="A607" s="347">
        <f t="shared" ca="1" si="267"/>
        <v>0.1</v>
      </c>
      <c r="B607" s="304">
        <f t="shared" ca="1" si="268"/>
        <v>24.300000000000033</v>
      </c>
      <c r="D607" s="306">
        <f t="shared" ca="1" si="269"/>
        <v>-0.72669666105741426</v>
      </c>
      <c r="E607" s="307">
        <f t="shared" ca="1" si="270"/>
        <v>-7.5196368407332841</v>
      </c>
      <c r="F607" s="304">
        <f t="shared" ca="1" si="271"/>
        <v>7.5546691690440841</v>
      </c>
      <c r="G607" s="306">
        <f t="shared" ca="1" si="272"/>
        <v>22.433551995486223</v>
      </c>
      <c r="H607" s="307">
        <f t="shared" ca="1" si="273"/>
        <v>-71.685853586628085</v>
      </c>
      <c r="I607" s="304">
        <f t="shared" ca="1" si="274"/>
        <v>75.114085626982529</v>
      </c>
      <c r="J607" s="306">
        <f t="shared" ca="1" si="275"/>
        <v>682.35295056466236</v>
      </c>
      <c r="K607" s="307">
        <f t="shared" ca="1" si="276"/>
        <v>1020.3284077999373</v>
      </c>
      <c r="L607" s="304">
        <f t="shared" ca="1" si="261"/>
        <v>1227.4671518651144</v>
      </c>
      <c r="M607" s="306">
        <f t="shared" ca="1" si="277"/>
        <v>-1.2675083551940698</v>
      </c>
      <c r="N607" s="304">
        <f t="shared" ca="1" si="278"/>
        <v>-72.622879250189058</v>
      </c>
      <c r="P607" s="310">
        <f t="shared" ca="1" si="279"/>
        <v>23</v>
      </c>
      <c r="Q607" s="304">
        <f t="shared" ca="1" si="280"/>
        <v>0</v>
      </c>
      <c r="R607" s="306">
        <f t="shared" ca="1" si="281"/>
        <v>0</v>
      </c>
      <c r="S607" s="307">
        <f t="shared" ca="1" si="282"/>
        <v>8.2209999999999983</v>
      </c>
      <c r="T607" s="304">
        <f t="shared" ca="1" si="262"/>
        <v>80.648009999999985</v>
      </c>
      <c r="U607" s="311">
        <f t="shared" ca="1" si="263"/>
        <v>0</v>
      </c>
      <c r="V607" s="306">
        <f t="shared" ca="1" si="264"/>
        <v>1.1060768057181136</v>
      </c>
      <c r="W607" s="304">
        <f t="shared" ca="1" si="265"/>
        <v>20.139388035580861</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6.9477391617778093</v>
      </c>
      <c r="AH607" s="304">
        <f t="shared" ca="1" si="289"/>
        <v>-2.4028839835743643</v>
      </c>
    </row>
    <row r="608" spans="1:34" x14ac:dyDescent="0.2">
      <c r="A608" s="347">
        <f t="shared" ca="1" si="267"/>
        <v>0.1</v>
      </c>
      <c r="B608" s="304">
        <f t="shared" ca="1" si="268"/>
        <v>24.400000000000034</v>
      </c>
      <c r="D608" s="306">
        <f t="shared" ca="1" si="269"/>
        <v>-0.73164141212447487</v>
      </c>
      <c r="E608" s="307">
        <f t="shared" ca="1" si="270"/>
        <v>-7.4720581904273624</v>
      </c>
      <c r="F608" s="304">
        <f t="shared" ca="1" si="271"/>
        <v>7.5077928019537223</v>
      </c>
      <c r="G608" s="306">
        <f t="shared" ca="1" si="272"/>
        <v>22.360387854273775</v>
      </c>
      <c r="H608" s="307">
        <f t="shared" ca="1" si="273"/>
        <v>-72.433059405670818</v>
      </c>
      <c r="I608" s="304">
        <f t="shared" ca="1" si="274"/>
        <v>75.805903726945914</v>
      </c>
      <c r="J608" s="306">
        <f t="shared" ca="1" si="275"/>
        <v>684.59264755715037</v>
      </c>
      <c r="K608" s="307">
        <f t="shared" ca="1" si="276"/>
        <v>1013.1224621503223</v>
      </c>
      <c r="L608" s="304">
        <f t="shared" ca="1" si="261"/>
        <v>1222.736364226909</v>
      </c>
      <c r="M608" s="306">
        <f t="shared" ca="1" si="277"/>
        <v>-1.271373303742134</v>
      </c>
      <c r="N608" s="304">
        <f t="shared" ca="1" si="278"/>
        <v>-72.844324490028356</v>
      </c>
      <c r="P608" s="310">
        <f t="shared" ca="1" si="279"/>
        <v>23</v>
      </c>
      <c r="Q608" s="304">
        <f t="shared" ca="1" si="280"/>
        <v>0</v>
      </c>
      <c r="R608" s="306">
        <f t="shared" ca="1" si="281"/>
        <v>0</v>
      </c>
      <c r="S608" s="307">
        <f t="shared" ca="1" si="282"/>
        <v>8.2209999999999983</v>
      </c>
      <c r="T608" s="304">
        <f t="shared" ca="1" si="262"/>
        <v>80.648009999999985</v>
      </c>
      <c r="U608" s="311">
        <f t="shared" ca="1" si="263"/>
        <v>0</v>
      </c>
      <c r="V608" s="306">
        <f t="shared" ca="1" si="264"/>
        <v>1.1068761925202104</v>
      </c>
      <c r="W608" s="304">
        <f t="shared" ca="1" si="265"/>
        <v>20.526897810296788</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6.9125191291988308</v>
      </c>
      <c r="AH608" s="304">
        <f t="shared" ca="1" si="289"/>
        <v>-2.4497491832600491</v>
      </c>
    </row>
    <row r="609" spans="1:34" x14ac:dyDescent="0.2">
      <c r="A609" s="347">
        <f t="shared" ca="1" si="267"/>
        <v>0.1</v>
      </c>
      <c r="B609" s="304">
        <f t="shared" ca="1" si="268"/>
        <v>24.500000000000036</v>
      </c>
      <c r="D609" s="306">
        <f t="shared" ca="1" si="269"/>
        <v>-0.73650377101071962</v>
      </c>
      <c r="E609" s="307">
        <f t="shared" ca="1" si="270"/>
        <v>-7.4242085841358207</v>
      </c>
      <c r="F609" s="304">
        <f t="shared" ca="1" si="271"/>
        <v>7.460650836587182</v>
      </c>
      <c r="G609" s="306">
        <f t="shared" ca="1" si="272"/>
        <v>22.286737477172704</v>
      </c>
      <c r="H609" s="307">
        <f t="shared" ca="1" si="273"/>
        <v>-73.175480264084399</v>
      </c>
      <c r="I609" s="304">
        <f t="shared" ca="1" si="274"/>
        <v>76.494114670710587</v>
      </c>
      <c r="J609" s="306">
        <f t="shared" ca="1" si="275"/>
        <v>686.82500382372268</v>
      </c>
      <c r="K609" s="307">
        <f t="shared" ca="1" si="276"/>
        <v>1005.8420351668345</v>
      </c>
      <c r="L609" s="304">
        <f t="shared" ca="1" si="261"/>
        <v>1217.9683023732664</v>
      </c>
      <c r="M609" s="306">
        <f t="shared" ca="1" si="277"/>
        <v>-1.2751561467973229</v>
      </c>
      <c r="N609" s="304">
        <f t="shared" ca="1" si="278"/>
        <v>-73.061065431651045</v>
      </c>
      <c r="P609" s="310">
        <f t="shared" ca="1" si="279"/>
        <v>23</v>
      </c>
      <c r="Q609" s="304">
        <f t="shared" ca="1" si="280"/>
        <v>0</v>
      </c>
      <c r="R609" s="306">
        <f t="shared" ca="1" si="281"/>
        <v>0</v>
      </c>
      <c r="S609" s="307">
        <f t="shared" ca="1" si="282"/>
        <v>8.2209999999999983</v>
      </c>
      <c r="T609" s="304">
        <f t="shared" ca="1" si="262"/>
        <v>80.648009999999985</v>
      </c>
      <c r="U609" s="311">
        <f t="shared" ca="1" si="263"/>
        <v>0</v>
      </c>
      <c r="V609" s="306">
        <f t="shared" ca="1" si="264"/>
        <v>1.1076843988432776</v>
      </c>
      <c r="W609" s="304">
        <f t="shared" ca="1" si="265"/>
        <v>20.916561829281445</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6.8766363279113438</v>
      </c>
      <c r="AH609" s="304">
        <f t="shared" ca="1" si="289"/>
        <v>-2.4968857572432541</v>
      </c>
    </row>
    <row r="610" spans="1:34" x14ac:dyDescent="0.2">
      <c r="A610" s="347">
        <f t="shared" ca="1" si="267"/>
        <v>0.1</v>
      </c>
      <c r="B610" s="304">
        <f t="shared" ca="1" si="268"/>
        <v>24.600000000000037</v>
      </c>
      <c r="D610" s="306">
        <f t="shared" ca="1" si="269"/>
        <v>-0.74128314484452651</v>
      </c>
      <c r="E610" s="307">
        <f t="shared" ca="1" si="270"/>
        <v>-7.3760973172395259</v>
      </c>
      <c r="F610" s="304">
        <f t="shared" ca="1" si="271"/>
        <v>7.4132524801343926</v>
      </c>
      <c r="G610" s="306">
        <f t="shared" ca="1" si="272"/>
        <v>22.212609162688253</v>
      </c>
      <c r="H610" s="307">
        <f t="shared" ca="1" si="273"/>
        <v>-73.913089995808349</v>
      </c>
      <c r="I610" s="304">
        <f t="shared" ca="1" si="274"/>
        <v>77.178655589112239</v>
      </c>
      <c r="J610" s="306">
        <f t="shared" ca="1" si="275"/>
        <v>689.04997115571575</v>
      </c>
      <c r="K610" s="307">
        <f t="shared" ca="1" si="276"/>
        <v>998.48760665383986</v>
      </c>
      <c r="L610" s="304">
        <f t="shared" ca="1" si="261"/>
        <v>1213.1641947366425</v>
      </c>
      <c r="M610" s="306">
        <f t="shared" ca="1" si="277"/>
        <v>-1.2788594670122273</v>
      </c>
      <c r="N610" s="304">
        <f t="shared" ca="1" si="278"/>
        <v>-73.273250050150551</v>
      </c>
      <c r="P610" s="310">
        <f t="shared" ca="1" si="279"/>
        <v>23</v>
      </c>
      <c r="Q610" s="304">
        <f t="shared" ca="1" si="280"/>
        <v>0</v>
      </c>
      <c r="R610" s="306">
        <f t="shared" ca="1" si="281"/>
        <v>0</v>
      </c>
      <c r="S610" s="307">
        <f t="shared" ca="1" si="282"/>
        <v>8.2209999999999983</v>
      </c>
      <c r="T610" s="304">
        <f t="shared" ca="1" si="262"/>
        <v>80.648009999999985</v>
      </c>
      <c r="U610" s="311">
        <f t="shared" ca="1" si="263"/>
        <v>0</v>
      </c>
      <c r="V610" s="306">
        <f t="shared" ca="1" si="264"/>
        <v>1.1085013891416284</v>
      </c>
      <c r="W610" s="304">
        <f t="shared" ca="1" si="265"/>
        <v>21.308303532044167</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6.8401168255963469</v>
      </c>
      <c r="AH610" s="304">
        <f t="shared" ca="1" si="289"/>
        <v>-2.5442843728599258</v>
      </c>
    </row>
    <row r="611" spans="1:34" x14ac:dyDescent="0.2">
      <c r="A611" s="347">
        <f t="shared" ca="1" si="267"/>
        <v>0.1</v>
      </c>
      <c r="B611" s="304">
        <f t="shared" ca="1" si="268"/>
        <v>24.700000000000038</v>
      </c>
      <c r="D611" s="306">
        <f t="shared" ca="1" si="269"/>
        <v>-0.74597898374956351</v>
      </c>
      <c r="E611" s="307">
        <f t="shared" ca="1" si="270"/>
        <v>-7.327733672932002</v>
      </c>
      <c r="F611" s="304">
        <f t="shared" ca="1" si="271"/>
        <v>7.3656069285305721</v>
      </c>
      <c r="G611" s="306">
        <f t="shared" ca="1" si="272"/>
        <v>22.138011264313295</v>
      </c>
      <c r="H611" s="307">
        <f t="shared" ca="1" si="273"/>
        <v>-74.645863363101554</v>
      </c>
      <c r="I611" s="304">
        <f t="shared" ca="1" si="274"/>
        <v>77.859466090910814</v>
      </c>
      <c r="J611" s="306">
        <f t="shared" ca="1" si="275"/>
        <v>691.26750217706581</v>
      </c>
      <c r="K611" s="307">
        <f t="shared" ca="1" si="276"/>
        <v>991.05965898589432</v>
      </c>
      <c r="L611" s="304">
        <f t="shared" ca="1" si="261"/>
        <v>1208.3252903234943</v>
      </c>
      <c r="M611" s="306">
        <f t="shared" ca="1" si="277"/>
        <v>-1.2824857434151971</v>
      </c>
      <c r="N611" s="304">
        <f t="shared" ca="1" si="278"/>
        <v>-73.481020383388596</v>
      </c>
      <c r="P611" s="310">
        <f t="shared" ca="1" si="279"/>
        <v>23</v>
      </c>
      <c r="Q611" s="304">
        <f t="shared" ca="1" si="280"/>
        <v>0</v>
      </c>
      <c r="R611" s="306">
        <f t="shared" ca="1" si="281"/>
        <v>0</v>
      </c>
      <c r="S611" s="307">
        <f t="shared" ca="1" si="282"/>
        <v>8.2209999999999983</v>
      </c>
      <c r="T611" s="304">
        <f t="shared" ca="1" si="262"/>
        <v>80.648009999999985</v>
      </c>
      <c r="U611" s="311">
        <f t="shared" ca="1" si="263"/>
        <v>0</v>
      </c>
      <c r="V611" s="306">
        <f t="shared" ca="1" si="264"/>
        <v>1.1093271276456969</v>
      </c>
      <c r="W611" s="304">
        <f t="shared" ca="1" si="265"/>
        <v>21.702046547113753</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6.80298581020112</v>
      </c>
      <c r="AH611" s="304">
        <f t="shared" ca="1" si="289"/>
        <v>-2.5919357173147026</v>
      </c>
    </row>
    <row r="612" spans="1:34" x14ac:dyDescent="0.2">
      <c r="A612" s="347">
        <f t="shared" ca="1" si="267"/>
        <v>0.1</v>
      </c>
      <c r="B612" s="304">
        <f t="shared" ca="1" si="268"/>
        <v>24.80000000000004</v>
      </c>
      <c r="D612" s="306">
        <f t="shared" ca="1" si="269"/>
        <v>-0.75059077973192012</v>
      </c>
      <c r="E612" s="307">
        <f t="shared" ca="1" si="270"/>
        <v>-7.2791269185596956</v>
      </c>
      <c r="F612" s="304">
        <f t="shared" ca="1" si="271"/>
        <v>7.3177233628444123</v>
      </c>
      <c r="G612" s="306">
        <f t="shared" ca="1" si="272"/>
        <v>22.062952186340102</v>
      </c>
      <c r="H612" s="307">
        <f t="shared" ca="1" si="273"/>
        <v>-75.373776054957517</v>
      </c>
      <c r="I612" s="304">
        <f t="shared" ca="1" si="274"/>
        <v>78.536488181988474</v>
      </c>
      <c r="J612" s="306">
        <f t="shared" ca="1" si="275"/>
        <v>693.47755034959846</v>
      </c>
      <c r="K612" s="307">
        <f t="shared" ca="1" si="276"/>
        <v>983.55867701499142</v>
      </c>
      <c r="L612" s="304">
        <f t="shared" ca="1" si="261"/>
        <v>1203.4528590561245</v>
      </c>
      <c r="M612" s="306">
        <f t="shared" ca="1" si="277"/>
        <v>-1.286037356322588</v>
      </c>
      <c r="N612" s="304">
        <f t="shared" ca="1" si="278"/>
        <v>-73.68451281344629</v>
      </c>
      <c r="P612" s="310">
        <f t="shared" ca="1" si="279"/>
        <v>23</v>
      </c>
      <c r="Q612" s="304">
        <f t="shared" ca="1" si="280"/>
        <v>0</v>
      </c>
      <c r="R612" s="306">
        <f t="shared" ca="1" si="281"/>
        <v>0</v>
      </c>
      <c r="S612" s="307">
        <f t="shared" ca="1" si="282"/>
        <v>8.2209999999999983</v>
      </c>
      <c r="T612" s="304">
        <f t="shared" ca="1" si="262"/>
        <v>80.648009999999985</v>
      </c>
      <c r="U612" s="311">
        <f t="shared" ca="1" si="263"/>
        <v>0</v>
      </c>
      <c r="V612" s="306">
        <f t="shared" ca="1" si="264"/>
        <v>1.1101615783681968</v>
      </c>
      <c r="W612" s="304">
        <f t="shared" ca="1" si="265"/>
        <v>22.097714717338679</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6.7652676376415259</v>
      </c>
      <c r="AH612" s="304">
        <f t="shared" ca="1" si="289"/>
        <v>-2.6398305008044955</v>
      </c>
    </row>
    <row r="613" spans="1:34" x14ac:dyDescent="0.2">
      <c r="A613" s="347">
        <f t="shared" ca="1" si="267"/>
        <v>0.1</v>
      </c>
      <c r="B613" s="304">
        <f t="shared" ca="1" si="268"/>
        <v>24.900000000000041</v>
      </c>
      <c r="D613" s="306">
        <f t="shared" ca="1" si="269"/>
        <v>-0.75511806561128947</v>
      </c>
      <c r="E613" s="307">
        <f t="shared" ca="1" si="270"/>
        <v>-7.2302863020445347</v>
      </c>
      <c r="F613" s="304">
        <f t="shared" ca="1" si="271"/>
        <v>7.269610945748429</v>
      </c>
      <c r="G613" s="306">
        <f t="shared" ca="1" si="272"/>
        <v>21.987440379778974</v>
      </c>
      <c r="H613" s="307">
        <f t="shared" ca="1" si="273"/>
        <v>-76.09680468516197</v>
      </c>
      <c r="I613" s="304">
        <f t="shared" ca="1" si="274"/>
        <v>79.209666188830923</v>
      </c>
      <c r="J613" s="306">
        <f t="shared" ca="1" si="275"/>
        <v>695.6800699779044</v>
      </c>
      <c r="K613" s="307">
        <f t="shared" ca="1" si="276"/>
        <v>975.98514797798543</v>
      </c>
      <c r="L613" s="304">
        <f t="shared" ca="1" si="261"/>
        <v>1198.5481921216485</v>
      </c>
      <c r="M613" s="306">
        <f t="shared" ca="1" si="277"/>
        <v>-1.2895165919892642</v>
      </c>
      <c r="N613" s="304">
        <f t="shared" ca="1" si="278"/>
        <v>-73.883858333078223</v>
      </c>
      <c r="P613" s="310">
        <f t="shared" ca="1" si="279"/>
        <v>23</v>
      </c>
      <c r="Q613" s="304">
        <f t="shared" ca="1" si="280"/>
        <v>0</v>
      </c>
      <c r="R613" s="306">
        <f t="shared" ca="1" si="281"/>
        <v>0</v>
      </c>
      <c r="S613" s="307">
        <f t="shared" ca="1" si="282"/>
        <v>8.2209999999999983</v>
      </c>
      <c r="T613" s="304">
        <f t="shared" ca="1" si="262"/>
        <v>80.648009999999985</v>
      </c>
      <c r="U613" s="311">
        <f t="shared" ca="1" si="263"/>
        <v>0</v>
      </c>
      <c r="V613" s="306">
        <f t="shared" ca="1" si="264"/>
        <v>1.1110047051102834</v>
      </c>
      <c r="W613" s="304">
        <f t="shared" ca="1" si="265"/>
        <v>22.495232124796328</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6.7269858762041181</v>
      </c>
      <c r="AH613" s="304">
        <f t="shared" ca="1" si="289"/>
        <v>-2.6879594595959961</v>
      </c>
    </row>
    <row r="614" spans="1:34" x14ac:dyDescent="0.2">
      <c r="A614" s="347">
        <f t="shared" ca="1" si="267"/>
        <v>0.1</v>
      </c>
      <c r="B614" s="304">
        <f t="shared" ca="1" si="268"/>
        <v>25.000000000000043</v>
      </c>
      <c r="D614" s="306">
        <f t="shared" ca="1" si="269"/>
        <v>-0.75956041399290697</v>
      </c>
      <c r="E614" s="307">
        <f t="shared" ca="1" si="270"/>
        <v>-7.1812210483874406</v>
      </c>
      <c r="F614" s="304">
        <f t="shared" ca="1" si="271"/>
        <v>7.2212788180700986</v>
      </c>
      <c r="G614" s="306">
        <f t="shared" ca="1" si="272"/>
        <v>21.911484338379683</v>
      </c>
      <c r="H614" s="307">
        <f t="shared" ca="1" si="273"/>
        <v>-76.814926790000712</v>
      </c>
      <c r="I614" s="304">
        <f t="shared" ca="1" si="274"/>
        <v>79.878946685996226</v>
      </c>
      <c r="J614" s="306">
        <f t="shared" ca="1" si="275"/>
        <v>697.87501621381227</v>
      </c>
      <c r="K614" s="307">
        <f t="shared" ca="1" si="276"/>
        <v>968.33956140422731</v>
      </c>
      <c r="L614" s="304">
        <f t="shared" ca="1" si="261"/>
        <v>1193.612602327891</v>
      </c>
      <c r="M614" s="306">
        <f t="shared" ca="1" si="277"/>
        <v>-1.2929256470123116</v>
      </c>
      <c r="N614" s="304">
        <f t="shared" ca="1" si="278"/>
        <v>-74.079182798026707</v>
      </c>
      <c r="P614" s="310">
        <f t="shared" ca="1" si="279"/>
        <v>23</v>
      </c>
      <c r="Q614" s="304">
        <f t="shared" ca="1" si="280"/>
        <v>0</v>
      </c>
      <c r="R614" s="306">
        <f t="shared" ca="1" si="281"/>
        <v>0</v>
      </c>
      <c r="S614" s="307">
        <f t="shared" ca="1" si="282"/>
        <v>8.2209999999999983</v>
      </c>
      <c r="T614" s="304">
        <f t="shared" ca="1" si="262"/>
        <v>80.648009999999985</v>
      </c>
      <c r="U614" s="311">
        <f t="shared" ca="1" si="263"/>
        <v>0</v>
      </c>
      <c r="V614" s="306">
        <f t="shared" ca="1" si="264"/>
        <v>1.1118564714677162</v>
      </c>
      <c r="W614" s="304">
        <f t="shared" ca="1" si="265"/>
        <v>22.894523115299059</v>
      </c>
      <c r="Y614" s="314" t="str">
        <f t="shared" ca="1" si="283"/>
        <v/>
      </c>
      <c r="Z614" s="315" t="str">
        <f t="shared" ca="1" si="284"/>
        <v/>
      </c>
      <c r="AA614" s="316" t="str">
        <f t="shared" ca="1" si="285"/>
        <v/>
      </c>
      <c r="AC614" s="310">
        <f t="shared" ca="1" si="286"/>
        <v>25.000000000000043</v>
      </c>
      <c r="AD614" s="323">
        <f t="shared" ca="1" si="287"/>
        <v>697.87501621381227</v>
      </c>
      <c r="AE614" s="324" t="e">
        <f t="shared" ca="1" si="266"/>
        <v>#N/A</v>
      </c>
      <c r="AG614" s="306">
        <f t="shared" ca="1" si="288"/>
        <v>6.6881633478882714</v>
      </c>
      <c r="AH614" s="304">
        <f t="shared" ca="1" si="289"/>
        <v>-2.7363133590556297</v>
      </c>
    </row>
    <row r="615" spans="1:34" x14ac:dyDescent="0.2">
      <c r="A615" s="347">
        <f t="shared" ca="1" si="267"/>
        <v>0.1</v>
      </c>
      <c r="B615" s="304">
        <f t="shared" ca="1" si="268"/>
        <v>25.100000000000044</v>
      </c>
      <c r="D615" s="306">
        <f t="shared" ca="1" si="269"/>
        <v>-0.763917436277187</v>
      </c>
      <c r="E615" s="307">
        <f t="shared" ca="1" si="270"/>
        <v>-7.1319403562517181</v>
      </c>
      <c r="F615" s="304">
        <f t="shared" ca="1" si="271"/>
        <v>7.1727360954227359</v>
      </c>
      <c r="G615" s="306">
        <f t="shared" ca="1" si="272"/>
        <v>21.835092594751963</v>
      </c>
      <c r="H615" s="307">
        <f t="shared" ca="1" si="273"/>
        <v>-77.528120825625876</v>
      </c>
      <c r="I615" s="304">
        <f t="shared" ca="1" si="274"/>
        <v>80.544278427298835</v>
      </c>
      <c r="J615" s="306">
        <f t="shared" ca="1" si="275"/>
        <v>700.06234506046883</v>
      </c>
      <c r="K615" s="307">
        <f t="shared" ca="1" si="276"/>
        <v>960.62240902344593</v>
      </c>
      <c r="L615" s="304">
        <f t="shared" ca="1" si="261"/>
        <v>1188.6474244659648</v>
      </c>
      <c r="M615" s="306">
        <f t="shared" ca="1" si="277"/>
        <v>-1.2962666325020578</v>
      </c>
      <c r="N615" s="304">
        <f t="shared" ca="1" si="278"/>
        <v>-74.270607166003614</v>
      </c>
      <c r="P615" s="310">
        <f t="shared" ca="1" si="279"/>
        <v>23</v>
      </c>
      <c r="Q615" s="304">
        <f t="shared" ca="1" si="280"/>
        <v>0</v>
      </c>
      <c r="R615" s="306">
        <f t="shared" ca="1" si="281"/>
        <v>0</v>
      </c>
      <c r="S615" s="307">
        <f t="shared" ca="1" si="282"/>
        <v>8.2209999999999983</v>
      </c>
      <c r="T615" s="304">
        <f t="shared" ca="1" si="262"/>
        <v>80.648009999999985</v>
      </c>
      <c r="U615" s="311">
        <f t="shared" ca="1" si="263"/>
        <v>0</v>
      </c>
      <c r="V615" s="306">
        <f t="shared" ca="1" si="264"/>
        <v>1.1127168408370229</v>
      </c>
      <c r="W615" s="304">
        <f t="shared" ca="1" si="265"/>
        <v>23.295512322486484</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6.6488221669106355</v>
      </c>
      <c r="AH615" s="304">
        <f t="shared" ca="1" si="289"/>
        <v>-2.7848829966304662</v>
      </c>
    </row>
    <row r="616" spans="1:34" x14ac:dyDescent="0.2">
      <c r="A616" s="347">
        <f t="shared" ca="1" si="267"/>
        <v>0.1</v>
      </c>
      <c r="B616" s="304">
        <f t="shared" ca="1" si="268"/>
        <v>25.200000000000045</v>
      </c>
      <c r="D616" s="306">
        <f t="shared" ca="1" si="269"/>
        <v>-0.76818878170427074</v>
      </c>
      <c r="E616" s="307">
        <f t="shared" ca="1" si="270"/>
        <v>-7.0824533946252526</v>
      </c>
      <c r="F616" s="304">
        <f t="shared" ca="1" si="271"/>
        <v>7.1239918649149976</v>
      </c>
      <c r="G616" s="306">
        <f t="shared" ca="1" si="272"/>
        <v>21.758273716581535</v>
      </c>
      <c r="H616" s="307">
        <f t="shared" ca="1" si="273"/>
        <v>-78.236366165088398</v>
      </c>
      <c r="I616" s="304">
        <f t="shared" ca="1" si="274"/>
        <v>81.205612280454304</v>
      </c>
      <c r="J616" s="306">
        <f t="shared" ca="1" si="275"/>
        <v>702.24201337603552</v>
      </c>
      <c r="K616" s="307">
        <f t="shared" ca="1" si="276"/>
        <v>952.83418467391016</v>
      </c>
      <c r="L616" s="304">
        <f t="shared" ca="1" si="261"/>
        <v>1183.6540156792537</v>
      </c>
      <c r="M616" s="306">
        <f t="shared" ca="1" si="277"/>
        <v>-1.2995415780336739</v>
      </c>
      <c r="N616" s="304">
        <f t="shared" ca="1" si="278"/>
        <v>-74.458247723100442</v>
      </c>
      <c r="P616" s="310">
        <f t="shared" ca="1" si="279"/>
        <v>23</v>
      </c>
      <c r="Q616" s="304">
        <f t="shared" ca="1" si="280"/>
        <v>0</v>
      </c>
      <c r="R616" s="306">
        <f t="shared" ca="1" si="281"/>
        <v>0</v>
      </c>
      <c r="S616" s="307">
        <f t="shared" ca="1" si="282"/>
        <v>8.2209999999999983</v>
      </c>
      <c r="T616" s="304">
        <f t="shared" ca="1" si="262"/>
        <v>80.648009999999985</v>
      </c>
      <c r="U616" s="311">
        <f t="shared" ca="1" si="263"/>
        <v>0</v>
      </c>
      <c r="V616" s="306">
        <f t="shared" ca="1" si="264"/>
        <v>1.1135857764216632</v>
      </c>
      <c r="W616" s="304">
        <f t="shared" ca="1" si="265"/>
        <v>23.69812469149295</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6.6089837755774159</v>
      </c>
      <c r="AH616" s="304">
        <f t="shared" ca="1" si="289"/>
        <v>-2.833659204778797</v>
      </c>
    </row>
    <row r="617" spans="1:34" x14ac:dyDescent="0.2">
      <c r="A617" s="347">
        <f t="shared" ca="1" si="267"/>
        <v>0.1</v>
      </c>
      <c r="B617" s="304">
        <f t="shared" ca="1" si="268"/>
        <v>25.300000000000047</v>
      </c>
      <c r="D617" s="306">
        <f t="shared" ca="1" si="269"/>
        <v>-0.77237413643089525</v>
      </c>
      <c r="E617" s="307">
        <f t="shared" ca="1" si="270"/>
        <v>-7.0327692995607141</v>
      </c>
      <c r="F617" s="304">
        <f t="shared" ca="1" si="271"/>
        <v>7.075055181938235</v>
      </c>
      <c r="G617" s="306">
        <f t="shared" ca="1" si="272"/>
        <v>21.681036302938445</v>
      </c>
      <c r="H617" s="307">
        <f t="shared" ca="1" si="273"/>
        <v>-78.939643095044474</v>
      </c>
      <c r="I617" s="304">
        <f t="shared" ca="1" si="274"/>
        <v>81.86290116494979</v>
      </c>
      <c r="J617" s="306">
        <f t="shared" ca="1" si="275"/>
        <v>704.41397887701146</v>
      </c>
      <c r="K617" s="307">
        <f t="shared" ca="1" si="276"/>
        <v>944.97538421090348</v>
      </c>
      <c r="L617" s="304">
        <f t="shared" ca="1" si="261"/>
        <v>1178.6337558384655</v>
      </c>
      <c r="M617" s="306">
        <f t="shared" ca="1" si="277"/>
        <v>-1.302752435391862</v>
      </c>
      <c r="N617" s="304">
        <f t="shared" ca="1" si="278"/>
        <v>-74.642216298343158</v>
      </c>
      <c r="P617" s="310">
        <f t="shared" ca="1" si="279"/>
        <v>23</v>
      </c>
      <c r="Q617" s="304">
        <f t="shared" ca="1" si="280"/>
        <v>0</v>
      </c>
      <c r="R617" s="306">
        <f t="shared" ca="1" si="281"/>
        <v>0</v>
      </c>
      <c r="S617" s="307">
        <f t="shared" ca="1" si="282"/>
        <v>8.2209999999999983</v>
      </c>
      <c r="T617" s="304">
        <f t="shared" ca="1" si="262"/>
        <v>80.648009999999985</v>
      </c>
      <c r="U617" s="311">
        <f t="shared" ca="1" si="263"/>
        <v>0</v>
      </c>
      <c r="V617" s="306">
        <f t="shared" ca="1" si="264"/>
        <v>1.1144632412381834</v>
      </c>
      <c r="W617" s="304">
        <f t="shared" ca="1" si="265"/>
        <v>24.102285502180237</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6.5686689777147551</v>
      </c>
      <c r="AH617" s="304">
        <f t="shared" ca="1" si="289"/>
        <v>-2.8826328538490396</v>
      </c>
    </row>
    <row r="618" spans="1:34" x14ac:dyDescent="0.2">
      <c r="A618" s="347">
        <f t="shared" ca="1" si="267"/>
        <v>0.1</v>
      </c>
      <c r="B618" s="304">
        <f t="shared" ca="1" si="268"/>
        <v>25.400000000000048</v>
      </c>
      <c r="D618" s="306">
        <f t="shared" ca="1" si="269"/>
        <v>-0.7764732226372093</v>
      </c>
      <c r="E618" s="307">
        <f t="shared" ca="1" si="270"/>
        <v>-6.9828971709930219</v>
      </c>
      <c r="F618" s="304">
        <f t="shared" ca="1" si="271"/>
        <v>7.0259350670309333</v>
      </c>
      <c r="G618" s="306">
        <f t="shared" ca="1" si="272"/>
        <v>21.603388980674723</v>
      </c>
      <c r="H618" s="307">
        <f t="shared" ca="1" si="273"/>
        <v>-79.637932812143774</v>
      </c>
      <c r="I618" s="304">
        <f t="shared" ca="1" si="274"/>
        <v>82.516099992921767</v>
      </c>
      <c r="J618" s="306">
        <f t="shared" ca="1" si="275"/>
        <v>706.57820014119216</v>
      </c>
      <c r="K618" s="307">
        <f t="shared" ca="1" si="276"/>
        <v>937.04650541554406</v>
      </c>
      <c r="L618" s="304">
        <f t="shared" ca="1" si="261"/>
        <v>1173.5880479223747</v>
      </c>
      <c r="M618" s="306">
        <f t="shared" ca="1" si="277"/>
        <v>-1.3059010821203978</v>
      </c>
      <c r="N618" s="304">
        <f t="shared" ca="1" si="278"/>
        <v>-74.822620467065917</v>
      </c>
      <c r="P618" s="310">
        <f t="shared" ca="1" si="279"/>
        <v>23</v>
      </c>
      <c r="Q618" s="304">
        <f t="shared" ca="1" si="280"/>
        <v>0</v>
      </c>
      <c r="R618" s="306">
        <f t="shared" ca="1" si="281"/>
        <v>0</v>
      </c>
      <c r="S618" s="307">
        <f t="shared" ca="1" si="282"/>
        <v>8.2209999999999983</v>
      </c>
      <c r="T618" s="304">
        <f t="shared" ca="1" si="262"/>
        <v>80.648009999999985</v>
      </c>
      <c r="U618" s="311">
        <f t="shared" ca="1" si="263"/>
        <v>0</v>
      </c>
      <c r="V618" s="306">
        <f t="shared" ca="1" si="264"/>
        <v>1.1153491981223684</v>
      </c>
      <c r="W618" s="304">
        <f t="shared" ca="1" si="265"/>
        <v>24.507920391926085</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6.5278979698331536</v>
      </c>
      <c r="AH618" s="304">
        <f t="shared" ca="1" si="289"/>
        <v>-2.9317948549057586</v>
      </c>
    </row>
    <row r="619" spans="1:34" x14ac:dyDescent="0.2">
      <c r="A619" s="347">
        <f t="shared" ca="1" si="267"/>
        <v>0.1</v>
      </c>
      <c r="B619" s="304">
        <f t="shared" ca="1" si="268"/>
        <v>25.50000000000005</v>
      </c>
      <c r="D619" s="306">
        <f t="shared" ca="1" si="269"/>
        <v>-0.78048579766134851</v>
      </c>
      <c r="E619" s="307">
        <f t="shared" ca="1" si="270"/>
        <v>-6.9328460696333938</v>
      </c>
      <c r="F619" s="304">
        <f t="shared" ca="1" si="271"/>
        <v>6.9766405028195528</v>
      </c>
      <c r="G619" s="306">
        <f t="shared" ca="1" si="272"/>
        <v>21.525340400908586</v>
      </c>
      <c r="H619" s="307">
        <f t="shared" ca="1" si="273"/>
        <v>-80.331217419107119</v>
      </c>
      <c r="I619" s="304">
        <f t="shared" ca="1" si="274"/>
        <v>83.16516561283845</v>
      </c>
      <c r="J619" s="306">
        <f t="shared" ca="1" si="275"/>
        <v>708.73463661027131</v>
      </c>
      <c r="K619" s="307">
        <f t="shared" ca="1" si="276"/>
        <v>929.04804790398157</v>
      </c>
      <c r="L619" s="304">
        <f t="shared" ca="1" si="261"/>
        <v>1168.5183184038203</v>
      </c>
      <c r="M619" s="306">
        <f t="shared" ca="1" si="277"/>
        <v>-1.308989324887603</v>
      </c>
      <c r="N619" s="304">
        <f t="shared" ca="1" si="278"/>
        <v>-74.999563743738591</v>
      </c>
      <c r="P619" s="310">
        <f t="shared" ca="1" si="279"/>
        <v>23</v>
      </c>
      <c r="Q619" s="304">
        <f t="shared" ca="1" si="280"/>
        <v>0</v>
      </c>
      <c r="R619" s="306">
        <f t="shared" ca="1" si="281"/>
        <v>0</v>
      </c>
      <c r="S619" s="307">
        <f t="shared" ca="1" si="282"/>
        <v>8.2209999999999983</v>
      </c>
      <c r="T619" s="304">
        <f t="shared" ca="1" si="262"/>
        <v>80.648009999999985</v>
      </c>
      <c r="U619" s="311">
        <f t="shared" ca="1" si="263"/>
        <v>0</v>
      </c>
      <c r="V619" s="306">
        <f t="shared" ca="1" si="264"/>
        <v>1.1162436097353834</v>
      </c>
      <c r="W619" s="304">
        <f t="shared" ca="1" si="265"/>
        <v>24.914955377959622</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6.4866903701888878</v>
      </c>
      <c r="AH619" s="304">
        <f t="shared" ca="1" si="289"/>
        <v>-2.9811361625016533</v>
      </c>
    </row>
    <row r="620" spans="1:34" x14ac:dyDescent="0.2">
      <c r="A620" s="347">
        <f t="shared" ca="1" si="267"/>
        <v>0.1</v>
      </c>
      <c r="B620" s="304">
        <f t="shared" ca="1" si="268"/>
        <v>25.600000000000051</v>
      </c>
      <c r="D620" s="306">
        <f t="shared" ca="1" si="269"/>
        <v>-0.78441165315976402</v>
      </c>
      <c r="E620" s="307">
        <f t="shared" ca="1" si="270"/>
        <v>-6.8826250139394549</v>
      </c>
      <c r="F620" s="304">
        <f t="shared" ca="1" si="271"/>
        <v>6.9271804310352643</v>
      </c>
      <c r="G620" s="306">
        <f t="shared" ca="1" si="272"/>
        <v>21.44689923559261</v>
      </c>
      <c r="H620" s="307">
        <f t="shared" ca="1" si="273"/>
        <v>-81.01947992050107</v>
      </c>
      <c r="I620" s="304">
        <f t="shared" ca="1" si="274"/>
        <v>83.810056755798342</v>
      </c>
      <c r="J620" s="306">
        <f t="shared" ca="1" si="275"/>
        <v>710.88324859209638</v>
      </c>
      <c r="K620" s="307">
        <f t="shared" ca="1" si="276"/>
        <v>920.98051303700117</v>
      </c>
      <c r="L620" s="304">
        <f t="shared" ca="1" si="261"/>
        <v>1163.4260176404644</v>
      </c>
      <c r="M620" s="306">
        <f t="shared" ca="1" si="277"/>
        <v>-1.3120189026781737</v>
      </c>
      <c r="N620" s="304">
        <f t="shared" ca="1" si="278"/>
        <v>-75.173145764844847</v>
      </c>
      <c r="P620" s="310">
        <f t="shared" ca="1" si="279"/>
        <v>23</v>
      </c>
      <c r="Q620" s="304">
        <f t="shared" ca="1" si="280"/>
        <v>0</v>
      </c>
      <c r="R620" s="306">
        <f t="shared" ca="1" si="281"/>
        <v>0</v>
      </c>
      <c r="S620" s="307">
        <f t="shared" ca="1" si="282"/>
        <v>8.2209999999999983</v>
      </c>
      <c r="T620" s="304">
        <f t="shared" ca="1" si="262"/>
        <v>80.648009999999985</v>
      </c>
      <c r="U620" s="311">
        <f t="shared" ca="1" si="263"/>
        <v>0</v>
      </c>
      <c r="V620" s="306">
        <f t="shared" ca="1" si="264"/>
        <v>1.1171464385699055</v>
      </c>
      <c r="W620" s="304">
        <f t="shared" ca="1" si="265"/>
        <v>25.323316879235112</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6.4450652458931383</v>
      </c>
      <c r="AH620" s="304">
        <f t="shared" ca="1" si="289"/>
        <v>-3.030647777394432</v>
      </c>
    </row>
    <row r="621" spans="1:34" x14ac:dyDescent="0.2">
      <c r="A621" s="347">
        <f t="shared" ca="1" si="267"/>
        <v>0.1</v>
      </c>
      <c r="B621" s="304">
        <f t="shared" ca="1" si="268"/>
        <v>25.700000000000053</v>
      </c>
      <c r="D621" s="306">
        <f t="shared" ca="1" si="269"/>
        <v>-0.78825061429144716</v>
      </c>
      <c r="E621" s="307">
        <f t="shared" ca="1" si="270"/>
        <v>-6.832242977160897</v>
      </c>
      <c r="F621" s="304">
        <f t="shared" ca="1" si="271"/>
        <v>6.8775637496060504</v>
      </c>
      <c r="G621" s="306">
        <f t="shared" ca="1" si="272"/>
        <v>21.368074174163464</v>
      </c>
      <c r="H621" s="307">
        <f t="shared" ca="1" si="273"/>
        <v>-81.702704218217164</v>
      </c>
      <c r="I621" s="304">
        <f t="shared" ca="1" si="274"/>
        <v>84.45073398427057</v>
      </c>
      <c r="J621" s="306">
        <f t="shared" ca="1" si="275"/>
        <v>713.0239972625842</v>
      </c>
      <c r="K621" s="307">
        <f t="shared" ca="1" si="276"/>
        <v>912.84440383006529</v>
      </c>
      <c r="L621" s="304">
        <f t="shared" ca="1" si="261"/>
        <v>1158.3126202697531</v>
      </c>
      <c r="M621" s="306">
        <f t="shared" ca="1" si="277"/>
        <v>-1.3149914898211685</v>
      </c>
      <c r="N621" s="304">
        <f t="shared" ca="1" si="278"/>
        <v>-75.34346246237331</v>
      </c>
      <c r="P621" s="310">
        <f t="shared" ca="1" si="279"/>
        <v>23</v>
      </c>
      <c r="Q621" s="304">
        <f t="shared" ca="1" si="280"/>
        <v>0</v>
      </c>
      <c r="R621" s="306">
        <f t="shared" ca="1" si="281"/>
        <v>0</v>
      </c>
      <c r="S621" s="307">
        <f t="shared" ca="1" si="282"/>
        <v>8.2209999999999983</v>
      </c>
      <c r="T621" s="304">
        <f t="shared" ca="1" si="262"/>
        <v>80.648009999999985</v>
      </c>
      <c r="U621" s="311">
        <f t="shared" ca="1" si="263"/>
        <v>0</v>
      </c>
      <c r="V621" s="306">
        <f t="shared" ca="1" si="264"/>
        <v>1.1180576469562378</v>
      </c>
      <c r="W621" s="304">
        <f t="shared" ca="1" si="265"/>
        <v>25.732931737836367</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6.4030411382085362</v>
      </c>
      <c r="AH621" s="304">
        <f t="shared" ca="1" si="289"/>
        <v>-3.0803207492075315</v>
      </c>
    </row>
    <row r="622" spans="1:34" x14ac:dyDescent="0.2">
      <c r="A622" s="347">
        <f t="shared" ca="1" si="267"/>
        <v>0.1</v>
      </c>
      <c r="B622" s="304">
        <f t="shared" ca="1" si="268"/>
        <v>25.800000000000054</v>
      </c>
      <c r="D622" s="306">
        <f t="shared" ca="1" si="269"/>
        <v>-0.79200253892435135</v>
      </c>
      <c r="E622" s="307">
        <f t="shared" ca="1" si="270"/>
        <v>-6.7817088844602642</v>
      </c>
      <c r="F622" s="304">
        <f t="shared" ca="1" si="271"/>
        <v>6.8277993098237664</v>
      </c>
      <c r="G622" s="306">
        <f t="shared" ca="1" si="272"/>
        <v>21.28887392027103</v>
      </c>
      <c r="H622" s="307">
        <f t="shared" ca="1" si="273"/>
        <v>-82.380875106663197</v>
      </c>
      <c r="I622" s="304">
        <f t="shared" ca="1" si="274"/>
        <v>85.087159643114404</v>
      </c>
      <c r="J622" s="306">
        <f t="shared" ca="1" si="275"/>
        <v>715.1568446673059</v>
      </c>
      <c r="K622" s="307">
        <f t="shared" ca="1" si="276"/>
        <v>904.64022486382123</v>
      </c>
      <c r="L622" s="304">
        <f t="shared" ca="1" si="261"/>
        <v>1153.1796256074601</v>
      </c>
      <c r="M622" s="306">
        <f t="shared" ca="1" si="277"/>
        <v>-1.3179086988633812</v>
      </c>
      <c r="N622" s="304">
        <f t="shared" ca="1" si="278"/>
        <v>-75.510606228449504</v>
      </c>
      <c r="P622" s="310">
        <f t="shared" ca="1" si="279"/>
        <v>23</v>
      </c>
      <c r="Q622" s="304">
        <f t="shared" ca="1" si="280"/>
        <v>0</v>
      </c>
      <c r="R622" s="306">
        <f t="shared" ca="1" si="281"/>
        <v>0</v>
      </c>
      <c r="S622" s="307">
        <f t="shared" ca="1" si="282"/>
        <v>8.2209999999999983</v>
      </c>
      <c r="T622" s="304">
        <f t="shared" ca="1" si="262"/>
        <v>80.648009999999985</v>
      </c>
      <c r="U622" s="311">
        <f t="shared" ca="1" si="263"/>
        <v>0</v>
      </c>
      <c r="V622" s="306">
        <f t="shared" ca="1" si="264"/>
        <v>1.1189771970684177</v>
      </c>
      <c r="W622" s="304">
        <f t="shared" ca="1" si="265"/>
        <v>26.143727239904631</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6.3606360861623799</v>
      </c>
      <c r="AH622" s="304">
        <f t="shared" ca="1" si="289"/>
        <v>-3.1301461790337393</v>
      </c>
    </row>
    <row r="623" spans="1:34" x14ac:dyDescent="0.2">
      <c r="A623" s="347">
        <f t="shared" ca="1" si="267"/>
        <v>0.1</v>
      </c>
      <c r="B623" s="304">
        <f t="shared" ca="1" si="268"/>
        <v>25.900000000000055</v>
      </c>
      <c r="D623" s="306">
        <f t="shared" ca="1" si="269"/>
        <v>-0.79566731686246694</v>
      </c>
      <c r="E623" s="307">
        <f t="shared" ca="1" si="270"/>
        <v>-6.7310316101084702</v>
      </c>
      <c r="F623" s="304">
        <f t="shared" ca="1" si="271"/>
        <v>6.7778959135857599</v>
      </c>
      <c r="G623" s="306">
        <f t="shared" ca="1" si="272"/>
        <v>21.209307188584784</v>
      </c>
      <c r="H623" s="307">
        <f t="shared" ca="1" si="273"/>
        <v>-83.05397826767404</v>
      </c>
      <c r="I623" s="304">
        <f t="shared" ca="1" si="274"/>
        <v>85.719297812727248</v>
      </c>
      <c r="J623" s="306">
        <f t="shared" ca="1" si="275"/>
        <v>717.2817537227487</v>
      </c>
      <c r="K623" s="307">
        <f t="shared" ca="1" si="276"/>
        <v>896.36848219510432</v>
      </c>
      <c r="L623" s="304">
        <f t="shared" ca="1" si="261"/>
        <v>1148.0285580491179</v>
      </c>
      <c r="M623" s="306">
        <f t="shared" ca="1" si="277"/>
        <v>-1.3207720832967784</v>
      </c>
      <c r="N623" s="304">
        <f t="shared" ca="1" si="278"/>
        <v>-75.674666071606623</v>
      </c>
      <c r="P623" s="310">
        <f t="shared" ca="1" si="279"/>
        <v>23</v>
      </c>
      <c r="Q623" s="304">
        <f t="shared" ca="1" si="280"/>
        <v>0</v>
      </c>
      <c r="R623" s="306">
        <f t="shared" ca="1" si="281"/>
        <v>0</v>
      </c>
      <c r="S623" s="307">
        <f t="shared" ca="1" si="282"/>
        <v>8.2209999999999983</v>
      </c>
      <c r="T623" s="304">
        <f t="shared" ca="1" si="262"/>
        <v>80.648009999999985</v>
      </c>
      <c r="U623" s="311">
        <f t="shared" ca="1" si="263"/>
        <v>0</v>
      </c>
      <c r="V623" s="306">
        <f t="shared" ca="1" si="264"/>
        <v>1.1199050509302988</v>
      </c>
      <c r="W623" s="304">
        <f t="shared" ca="1" si="265"/>
        <v>26.555631136082756</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6.317867648596315</v>
      </c>
      <c r="AH623" s="304">
        <f t="shared" ca="1" si="289"/>
        <v>-3.1801152219808584</v>
      </c>
    </row>
    <row r="624" spans="1:34" x14ac:dyDescent="0.2">
      <c r="A624" s="347">
        <f t="shared" ca="1" si="267"/>
        <v>0.1</v>
      </c>
      <c r="B624" s="304">
        <f t="shared" ca="1" si="268"/>
        <v>26.000000000000057</v>
      </c>
      <c r="D624" s="306">
        <f t="shared" ca="1" si="269"/>
        <v>-0.79924486909208259</v>
      </c>
      <c r="E624" s="307">
        <f t="shared" ca="1" si="270"/>
        <v>-6.6802199747547197</v>
      </c>
      <c r="F624" s="304">
        <f t="shared" ca="1" si="271"/>
        <v>6.7278623107107327</v>
      </c>
      <c r="G624" s="306">
        <f t="shared" ca="1" si="272"/>
        <v>21.129382701675574</v>
      </c>
      <c r="H624" s="307">
        <f t="shared" ca="1" si="273"/>
        <v>-83.722000265149518</v>
      </c>
      <c r="I624" s="304">
        <f t="shared" ca="1" si="274"/>
        <v>86.347114264181187</v>
      </c>
      <c r="J624" s="306">
        <f t="shared" ca="1" si="275"/>
        <v>719.39868821726168</v>
      </c>
      <c r="K624" s="307">
        <f t="shared" ca="1" si="276"/>
        <v>888.02968326846315</v>
      </c>
      <c r="L624" s="304">
        <f t="shared" ca="1" si="261"/>
        <v>1142.860967473561</v>
      </c>
      <c r="M624" s="306">
        <f t="shared" ca="1" si="277"/>
        <v>-1.3235831401481635</v>
      </c>
      <c r="N624" s="304">
        <f t="shared" ca="1" si="278"/>
        <v>-75.835727765162318</v>
      </c>
      <c r="P624" s="310">
        <f t="shared" ca="1" si="279"/>
        <v>23</v>
      </c>
      <c r="Q624" s="304">
        <f t="shared" ca="1" si="280"/>
        <v>0</v>
      </c>
      <c r="R624" s="306">
        <f t="shared" ca="1" si="281"/>
        <v>0</v>
      </c>
      <c r="S624" s="307">
        <f t="shared" ca="1" si="282"/>
        <v>8.2209999999999983</v>
      </c>
      <c r="T624" s="304">
        <f t="shared" ca="1" si="262"/>
        <v>80.648009999999985</v>
      </c>
      <c r="U624" s="311">
        <f t="shared" ca="1" si="263"/>
        <v>0</v>
      </c>
      <c r="V624" s="306">
        <f t="shared" ca="1" si="264"/>
        <v>1.1208411704216186</v>
      </c>
      <c r="W624" s="304">
        <f t="shared" ca="1" si="265"/>
        <v>26.968571661469991</v>
      </c>
      <c r="Y624" s="314" t="str">
        <f t="shared" ca="1" si="283"/>
        <v/>
      </c>
      <c r="Z624" s="315" t="str">
        <f t="shared" ca="1" si="284"/>
        <v/>
      </c>
      <c r="AA624" s="316" t="str">
        <f t="shared" ca="1" si="285"/>
        <v/>
      </c>
      <c r="AC624" s="310">
        <f t="shared" ca="1" si="286"/>
        <v>26.000000000000057</v>
      </c>
      <c r="AD624" s="323">
        <f t="shared" ca="1" si="287"/>
        <v>719.39868821726168</v>
      </c>
      <c r="AE624" s="324" t="e">
        <f t="shared" ca="1" si="266"/>
        <v>#N/A</v>
      </c>
      <c r="AG624" s="306">
        <f t="shared" ca="1" si="288"/>
        <v>6.274752924763531</v>
      </c>
      <c r="AH624" s="304">
        <f t="shared" ca="1" si="289"/>
        <v>-3.2302190896585281</v>
      </c>
    </row>
    <row r="625" spans="1:34" x14ac:dyDescent="0.2">
      <c r="A625" s="347">
        <f t="shared" ca="1" si="267"/>
        <v>0.1</v>
      </c>
      <c r="B625" s="304">
        <f t="shared" ca="1" si="268"/>
        <v>26.100000000000058</v>
      </c>
      <c r="D625" s="306">
        <f t="shared" ca="1" si="269"/>
        <v>-0.80273514704595217</v>
      </c>
      <c r="E625" s="307">
        <f t="shared" ca="1" si="270"/>
        <v>-6.6292827427704957</v>
      </c>
      <c r="F625" s="304">
        <f t="shared" ca="1" si="271"/>
        <v>6.6777071963285115</v>
      </c>
      <c r="G625" s="306">
        <f t="shared" ca="1" si="272"/>
        <v>21.049109186970981</v>
      </c>
      <c r="H625" s="307">
        <f t="shared" ca="1" si="273"/>
        <v>-84.384928539426568</v>
      </c>
      <c r="I625" s="304">
        <f t="shared" ca="1" si="274"/>
        <v>86.970576416217654</v>
      </c>
      <c r="J625" s="306">
        <f t="shared" ca="1" si="275"/>
        <v>721.507612811694</v>
      </c>
      <c r="K625" s="307">
        <f t="shared" ca="1" si="276"/>
        <v>879.62433682823439</v>
      </c>
      <c r="L625" s="304">
        <f t="shared" ca="1" si="261"/>
        <v>1137.6784296477369</v>
      </c>
      <c r="M625" s="306">
        <f t="shared" ca="1" si="277"/>
        <v>-1.3263433124387443</v>
      </c>
      <c r="N625" s="304">
        <f t="shared" ca="1" si="278"/>
        <v>-75.993873988141544</v>
      </c>
      <c r="P625" s="310">
        <f t="shared" ca="1" si="279"/>
        <v>23</v>
      </c>
      <c r="Q625" s="304">
        <f t="shared" ca="1" si="280"/>
        <v>0</v>
      </c>
      <c r="R625" s="306">
        <f t="shared" ca="1" si="281"/>
        <v>0</v>
      </c>
      <c r="S625" s="307">
        <f t="shared" ca="1" si="282"/>
        <v>8.2209999999999983</v>
      </c>
      <c r="T625" s="304">
        <f t="shared" ca="1" si="262"/>
        <v>80.648009999999985</v>
      </c>
      <c r="U625" s="311">
        <f t="shared" ca="1" si="263"/>
        <v>0</v>
      </c>
      <c r="V625" s="306">
        <f t="shared" ca="1" si="264"/>
        <v>1.1217855172840459</v>
      </c>
      <c r="W625" s="304">
        <f t="shared" ca="1" si="265"/>
        <v>27.382477555081209</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6.2313085735762765</v>
      </c>
      <c r="AH625" s="304">
        <f t="shared" ca="1" si="289"/>
        <v>-3.2804490526055221</v>
      </c>
    </row>
    <row r="626" spans="1:34" x14ac:dyDescent="0.2">
      <c r="A626" s="347">
        <f t="shared" ca="1" si="267"/>
        <v>0.1</v>
      </c>
      <c r="B626" s="304">
        <f t="shared" ca="1" si="268"/>
        <v>26.20000000000006</v>
      </c>
      <c r="D626" s="306">
        <f t="shared" ca="1" si="269"/>
        <v>-0.80613813188414118</v>
      </c>
      <c r="E626" s="307">
        <f t="shared" ca="1" si="270"/>
        <v>-6.5782286196673407</v>
      </c>
      <c r="F626" s="304">
        <f t="shared" ca="1" si="271"/>
        <v>6.6274392083434561</v>
      </c>
      <c r="G626" s="306">
        <f t="shared" ca="1" si="272"/>
        <v>20.968495373782567</v>
      </c>
      <c r="H626" s="307">
        <f t="shared" ca="1" si="273"/>
        <v>-85.042751401393303</v>
      </c>
      <c r="I626" s="304">
        <f t="shared" ca="1" si="274"/>
        <v>87.589653293979438</v>
      </c>
      <c r="J626" s="306">
        <f t="shared" ca="1" si="275"/>
        <v>723.60849303973168</v>
      </c>
      <c r="K626" s="307">
        <f t="shared" ca="1" si="276"/>
        <v>871.15295283119337</v>
      </c>
      <c r="L626" s="304">
        <f t="shared" ca="1" si="261"/>
        <v>1132.4825466318405</v>
      </c>
      <c r="M626" s="306">
        <f t="shared" ca="1" si="277"/>
        <v>-1.3290539915208324</v>
      </c>
      <c r="N626" s="304">
        <f t="shared" ca="1" si="278"/>
        <v>-76.149184459159599</v>
      </c>
      <c r="P626" s="310">
        <f t="shared" ca="1" si="279"/>
        <v>23</v>
      </c>
      <c r="Q626" s="304">
        <f t="shared" ca="1" si="280"/>
        <v>0</v>
      </c>
      <c r="R626" s="306">
        <f t="shared" ca="1" si="281"/>
        <v>0</v>
      </c>
      <c r="S626" s="307">
        <f t="shared" ca="1" si="282"/>
        <v>8.2209999999999983</v>
      </c>
      <c r="T626" s="304">
        <f t="shared" ca="1" si="262"/>
        <v>80.648009999999985</v>
      </c>
      <c r="U626" s="311">
        <f t="shared" ca="1" si="263"/>
        <v>0</v>
      </c>
      <c r="V626" s="306">
        <f t="shared" ca="1" si="264"/>
        <v>1.122738053127204</v>
      </c>
      <c r="W626" s="304">
        <f t="shared" ca="1" si="265"/>
        <v>27.797278078805711</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6.1875508315991983</v>
      </c>
      <c r="AH626" s="304">
        <f t="shared" ca="1" si="289"/>
        <v>-3.3307964426567587</v>
      </c>
    </row>
    <row r="627" spans="1:34" x14ac:dyDescent="0.2">
      <c r="A627" s="347">
        <f t="shared" ca="1" si="267"/>
        <v>0.1</v>
      </c>
      <c r="B627" s="304">
        <f t="shared" ca="1" si="268"/>
        <v>26.300000000000061</v>
      </c>
      <c r="D627" s="306">
        <f t="shared" ca="1" si="269"/>
        <v>-0.80945383379045144</v>
      </c>
      <c r="E627" s="307">
        <f t="shared" ca="1" si="270"/>
        <v>-6.527066249588124</v>
      </c>
      <c r="F627" s="304">
        <f t="shared" ca="1" si="271"/>
        <v>6.5770669249712244</v>
      </c>
      <c r="G627" s="306">
        <f t="shared" ca="1" si="272"/>
        <v>20.887549990403521</v>
      </c>
      <c r="H627" s="307">
        <f t="shared" ca="1" si="273"/>
        <v>-85.695458026352114</v>
      </c>
      <c r="I627" s="304">
        <f t="shared" ca="1" si="274"/>
        <v>88.204315489367545</v>
      </c>
      <c r="J627" s="306">
        <f t="shared" ca="1" si="275"/>
        <v>725.701295307941</v>
      </c>
      <c r="K627" s="307">
        <f t="shared" ca="1" si="276"/>
        <v>862.6160423598061</v>
      </c>
      <c r="L627" s="304">
        <f t="shared" ca="1" si="261"/>
        <v>1127.2749471837465</v>
      </c>
      <c r="M627" s="306">
        <f t="shared" ca="1" si="277"/>
        <v>-1.3317165192984632</v>
      </c>
      <c r="N627" s="304">
        <f t="shared" ca="1" si="278"/>
        <v>-76.301736063654189</v>
      </c>
      <c r="P627" s="310">
        <f t="shared" ca="1" si="279"/>
        <v>23</v>
      </c>
      <c r="Q627" s="304">
        <f t="shared" ca="1" si="280"/>
        <v>0</v>
      </c>
      <c r="R627" s="306">
        <f t="shared" ca="1" si="281"/>
        <v>0</v>
      </c>
      <c r="S627" s="307">
        <f t="shared" ca="1" si="282"/>
        <v>8.2209999999999983</v>
      </c>
      <c r="T627" s="304">
        <f t="shared" ca="1" si="262"/>
        <v>80.648009999999985</v>
      </c>
      <c r="U627" s="311">
        <f t="shared" ca="1" si="263"/>
        <v>0</v>
      </c>
      <c r="V627" s="306">
        <f t="shared" ca="1" si="264"/>
        <v>1.1236987394346702</v>
      </c>
      <c r="W627" s="304">
        <f t="shared" ca="1" si="265"/>
        <v>28.212903035860727</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6.1434955298768026</v>
      </c>
      <c r="AH627" s="304">
        <f t="shared" ca="1" si="289"/>
        <v>-3.3812526552494484</v>
      </c>
    </row>
    <row r="628" spans="1:34" x14ac:dyDescent="0.2">
      <c r="A628" s="347">
        <f t="shared" ca="1" si="267"/>
        <v>0.1</v>
      </c>
      <c r="B628" s="304">
        <f t="shared" ca="1" si="268"/>
        <v>26.400000000000063</v>
      </c>
      <c r="D628" s="306">
        <f t="shared" ca="1" si="269"/>
        <v>-0.81268229128341962</v>
      </c>
      <c r="E628" s="307">
        <f t="shared" ca="1" si="270"/>
        <v>-6.4758042128715676</v>
      </c>
      <c r="F628" s="304">
        <f t="shared" ca="1" si="271"/>
        <v>6.526598862348659</v>
      </c>
      <c r="G628" s="306">
        <f t="shared" ca="1" si="272"/>
        <v>20.80628176127518</v>
      </c>
      <c r="H628" s="307">
        <f t="shared" ca="1" si="273"/>
        <v>-86.343038447639273</v>
      </c>
      <c r="I628" s="304">
        <f t="shared" ca="1" si="274"/>
        <v>88.814535122918286</v>
      </c>
      <c r="J628" s="306">
        <f t="shared" ca="1" si="275"/>
        <v>727.78598689552496</v>
      </c>
      <c r="K628" s="307">
        <f t="shared" ca="1" si="276"/>
        <v>854.01411753610648</v>
      </c>
      <c r="L628" s="304">
        <f t="shared" ca="1" si="261"/>
        <v>1122.0572871616082</v>
      </c>
      <c r="M628" s="306">
        <f t="shared" ca="1" si="277"/>
        <v>-1.3343321903383354</v>
      </c>
      <c r="N628" s="304">
        <f t="shared" ca="1" si="278"/>
        <v>-76.451602974833463</v>
      </c>
      <c r="P628" s="310">
        <f t="shared" ca="1" si="279"/>
        <v>23</v>
      </c>
      <c r="Q628" s="304">
        <f t="shared" ca="1" si="280"/>
        <v>0</v>
      </c>
      <c r="R628" s="306">
        <f t="shared" ca="1" si="281"/>
        <v>0</v>
      </c>
      <c r="S628" s="307">
        <f t="shared" ca="1" si="282"/>
        <v>8.2209999999999983</v>
      </c>
      <c r="T628" s="304">
        <f t="shared" ca="1" si="262"/>
        <v>80.648009999999985</v>
      </c>
      <c r="U628" s="311">
        <f t="shared" ca="1" si="263"/>
        <v>0</v>
      </c>
      <c r="V628" s="306">
        <f t="shared" ca="1" si="264"/>
        <v>1.1246675375699484</v>
      </c>
      <c r="W628" s="304">
        <f t="shared" ca="1" si="265"/>
        <v>28.62928278873553</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6.0991581096773047</v>
      </c>
      <c r="AH628" s="304">
        <f t="shared" ca="1" si="289"/>
        <v>-3.4318091516677693</v>
      </c>
    </row>
    <row r="629" spans="1:34" x14ac:dyDescent="0.2">
      <c r="A629" s="347">
        <f t="shared" ca="1" si="267"/>
        <v>0.1</v>
      </c>
      <c r="B629" s="304">
        <f t="shared" ca="1" si="268"/>
        <v>26.500000000000064</v>
      </c>
      <c r="D629" s="306">
        <f t="shared" ca="1" si="269"/>
        <v>-0.81582357054095833</v>
      </c>
      <c r="E629" s="307">
        <f t="shared" ca="1" si="270"/>
        <v>-6.4244510236897252</v>
      </c>
      <c r="F629" s="304">
        <f t="shared" ca="1" si="271"/>
        <v>6.4760434722165163</v>
      </c>
      <c r="G629" s="306">
        <f t="shared" ca="1" si="272"/>
        <v>20.724699404221084</v>
      </c>
      <c r="H629" s="307">
        <f t="shared" ca="1" si="273"/>
        <v>-86.98548355000824</v>
      </c>
      <c r="I629" s="304">
        <f t="shared" ca="1" si="274"/>
        <v>89.420285807103497</v>
      </c>
      <c r="J629" s="306">
        <f t="shared" ca="1" si="275"/>
        <v>729.86253595379981</v>
      </c>
      <c r="K629" s="307">
        <f t="shared" ca="1" si="276"/>
        <v>845.34769143622407</v>
      </c>
      <c r="L629" s="304">
        <f t="shared" ca="1" si="261"/>
        <v>1116.8312499234005</v>
      </c>
      <c r="M629" s="306">
        <f t="shared" ca="1" si="277"/>
        <v>-1.3369022538770821</v>
      </c>
      <c r="N629" s="304">
        <f t="shared" ca="1" si="278"/>
        <v>-76.598856768684101</v>
      </c>
      <c r="P629" s="310">
        <f t="shared" ca="1" si="279"/>
        <v>23</v>
      </c>
      <c r="Q629" s="304">
        <f t="shared" ca="1" si="280"/>
        <v>0</v>
      </c>
      <c r="R629" s="306">
        <f t="shared" ca="1" si="281"/>
        <v>0</v>
      </c>
      <c r="S629" s="307">
        <f t="shared" ca="1" si="282"/>
        <v>8.2209999999999983</v>
      </c>
      <c r="T629" s="304">
        <f t="shared" ca="1" si="262"/>
        <v>80.648009999999985</v>
      </c>
      <c r="U629" s="311">
        <f t="shared" ca="1" si="263"/>
        <v>0</v>
      </c>
      <c r="V629" s="306">
        <f t="shared" ca="1" si="264"/>
        <v>1.1256444087824158</v>
      </c>
      <c r="W629" s="304">
        <f t="shared" ca="1" si="265"/>
        <v>29.046348276622545</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6.0545536372288318</v>
      </c>
      <c r="AH629" s="304">
        <f t="shared" ca="1" si="289"/>
        <v>-3.4824574612255854</v>
      </c>
    </row>
    <row r="630" spans="1:34" x14ac:dyDescent="0.2">
      <c r="A630" s="347">
        <f t="shared" ca="1" si="267"/>
        <v>0.1</v>
      </c>
      <c r="B630" s="304">
        <f t="shared" ca="1" si="268"/>
        <v>26.600000000000065</v>
      </c>
      <c r="D630" s="306">
        <f t="shared" ca="1" si="269"/>
        <v>-0.81887776473779772</v>
      </c>
      <c r="E630" s="307">
        <f t="shared" ca="1" si="270"/>
        <v>-6.3730151277581655</v>
      </c>
      <c r="F630" s="304">
        <f t="shared" ca="1" si="271"/>
        <v>6.4254091396747954</v>
      </c>
      <c r="G630" s="306">
        <f t="shared" ca="1" si="272"/>
        <v>20.642811627747303</v>
      </c>
      <c r="H630" s="307">
        <f t="shared" ca="1" si="273"/>
        <v>-87.622785062784061</v>
      </c>
      <c r="I630" s="304">
        <f t="shared" ca="1" si="274"/>
        <v>90.021542610963479</v>
      </c>
      <c r="J630" s="306">
        <f t="shared" ca="1" si="275"/>
        <v>731.93091150539817</v>
      </c>
      <c r="K630" s="307">
        <f t="shared" ca="1" si="276"/>
        <v>836.61727800558447</v>
      </c>
      <c r="L630" s="304">
        <f t="shared" ca="1" si="261"/>
        <v>1111.5985467220603</v>
      </c>
      <c r="M630" s="306">
        <f t="shared" ca="1" si="277"/>
        <v>-1.3394279157305367</v>
      </c>
      <c r="N630" s="304">
        <f t="shared" ca="1" si="278"/>
        <v>-76.743566533364245</v>
      </c>
      <c r="P630" s="310">
        <f t="shared" ca="1" si="279"/>
        <v>23</v>
      </c>
      <c r="Q630" s="304">
        <f t="shared" ca="1" si="280"/>
        <v>0</v>
      </c>
      <c r="R630" s="306">
        <f t="shared" ca="1" si="281"/>
        <v>0</v>
      </c>
      <c r="S630" s="307">
        <f t="shared" ca="1" si="282"/>
        <v>8.2209999999999983</v>
      </c>
      <c r="T630" s="304">
        <f t="shared" ca="1" si="262"/>
        <v>80.648009999999985</v>
      </c>
      <c r="U630" s="311">
        <f t="shared" ca="1" si="263"/>
        <v>0</v>
      </c>
      <c r="V630" s="306">
        <f t="shared" ca="1" si="264"/>
        <v>1.1266293142132389</v>
      </c>
      <c r="W630" s="304">
        <f t="shared" ca="1" si="265"/>
        <v>29.464031032332166</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6.009696817518785</v>
      </c>
      <c r="AH630" s="304">
        <f t="shared" ca="1" si="289"/>
        <v>-3.5331891833867597</v>
      </c>
    </row>
    <row r="631" spans="1:34" x14ac:dyDescent="0.2">
      <c r="A631" s="347">
        <f t="shared" ca="1" si="267"/>
        <v>0.1</v>
      </c>
      <c r="B631" s="304">
        <f t="shared" ca="1" si="268"/>
        <v>26.700000000000067</v>
      </c>
      <c r="D631" s="306">
        <f t="shared" ca="1" si="269"/>
        <v>-0.82184499339495731</v>
      </c>
      <c r="E631" s="307">
        <f t="shared" ca="1" si="270"/>
        <v>-6.3215049001185886</v>
      </c>
      <c r="F631" s="304">
        <f t="shared" ca="1" si="271"/>
        <v>6.3747041810104159</v>
      </c>
      <c r="G631" s="306">
        <f t="shared" ca="1" si="272"/>
        <v>20.560627128407809</v>
      </c>
      <c r="H631" s="307">
        <f t="shared" ca="1" si="273"/>
        <v>-88.254935552795914</v>
      </c>
      <c r="I631" s="304">
        <f t="shared" ca="1" si="274"/>
        <v>90.618282025988435</v>
      </c>
      <c r="J631" s="306">
        <f t="shared" ca="1" si="275"/>
        <v>733.99108344320598</v>
      </c>
      <c r="K631" s="307">
        <f t="shared" ca="1" si="276"/>
        <v>827.82339197480542</v>
      </c>
      <c r="L631" s="304">
        <f t="shared" ca="1" si="261"/>
        <v>1106.3609170947805</v>
      </c>
      <c r="M631" s="306">
        <f t="shared" ca="1" si="277"/>
        <v>-1.3419103401103203</v>
      </c>
      <c r="N631" s="304">
        <f t="shared" ca="1" si="278"/>
        <v>-76.885798973286228</v>
      </c>
      <c r="P631" s="310">
        <f t="shared" ca="1" si="279"/>
        <v>23</v>
      </c>
      <c r="Q631" s="304">
        <f t="shared" ca="1" si="280"/>
        <v>0</v>
      </c>
      <c r="R631" s="306">
        <f t="shared" ca="1" si="281"/>
        <v>0</v>
      </c>
      <c r="S631" s="307">
        <f t="shared" ca="1" si="282"/>
        <v>8.2209999999999983</v>
      </c>
      <c r="T631" s="304">
        <f t="shared" ca="1" si="262"/>
        <v>80.648009999999985</v>
      </c>
      <c r="U631" s="311">
        <f t="shared" ca="1" si="263"/>
        <v>0</v>
      </c>
      <c r="V631" s="306">
        <f t="shared" ca="1" si="264"/>
        <v>1.127622214901258</v>
      </c>
      <c r="W631" s="304">
        <f t="shared" ca="1" si="265"/>
        <v>29.882263198688506</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5.9646020072219379</v>
      </c>
      <c r="AH631" s="304">
        <f t="shared" ca="1" si="289"/>
        <v>-3.5839959898226703</v>
      </c>
    </row>
    <row r="632" spans="1:34" x14ac:dyDescent="0.2">
      <c r="A632" s="347">
        <f t="shared" ca="1" si="267"/>
        <v>0.1</v>
      </c>
      <c r="B632" s="304">
        <f t="shared" ca="1" si="268"/>
        <v>26.800000000000068</v>
      </c>
      <c r="D632" s="306">
        <f t="shared" ca="1" si="269"/>
        <v>-0.82472540174053866</v>
      </c>
      <c r="E632" s="307">
        <f t="shared" ca="1" si="270"/>
        <v>-6.269928642993615</v>
      </c>
      <c r="F632" s="304">
        <f t="shared" ca="1" si="271"/>
        <v>6.3239368415970008</v>
      </c>
      <c r="G632" s="306">
        <f t="shared" ca="1" si="272"/>
        <v>20.478154588233757</v>
      </c>
      <c r="H632" s="307">
        <f t="shared" ca="1" si="273"/>
        <v>-88.881928417095281</v>
      </c>
      <c r="I632" s="304">
        <f t="shared" ca="1" si="274"/>
        <v>91.210481933170641</v>
      </c>
      <c r="J632" s="306">
        <f t="shared" ca="1" si="275"/>
        <v>736.04302252903801</v>
      </c>
      <c r="K632" s="307">
        <f t="shared" ca="1" si="276"/>
        <v>818.9665487763109</v>
      </c>
      <c r="L632" s="304">
        <f t="shared" ca="1" si="261"/>
        <v>1101.1201292448811</v>
      </c>
      <c r="M632" s="306">
        <f t="shared" ca="1" si="277"/>
        <v>-1.344350651352765</v>
      </c>
      <c r="N632" s="304">
        <f t="shared" ca="1" si="278"/>
        <v>-77.025618508176635</v>
      </c>
      <c r="P632" s="310">
        <f t="shared" ca="1" si="279"/>
        <v>23</v>
      </c>
      <c r="Q632" s="304">
        <f t="shared" ca="1" si="280"/>
        <v>0</v>
      </c>
      <c r="R632" s="306">
        <f t="shared" ca="1" si="281"/>
        <v>0</v>
      </c>
      <c r="S632" s="307">
        <f t="shared" ca="1" si="282"/>
        <v>8.2209999999999983</v>
      </c>
      <c r="T632" s="304">
        <f t="shared" ca="1" si="262"/>
        <v>80.648009999999985</v>
      </c>
      <c r="U632" s="311">
        <f t="shared" ca="1" si="263"/>
        <v>0</v>
      </c>
      <c r="V632" s="306">
        <f t="shared" ca="1" si="264"/>
        <v>1.1286230717888397</v>
      </c>
      <c r="W632" s="304">
        <f t="shared" ca="1" si="265"/>
        <v>30.300977544404198</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5.9192832268182283</v>
      </c>
      <c r="AH632" s="304">
        <f t="shared" ca="1" si="289"/>
        <v>-3.6348696264065823</v>
      </c>
    </row>
    <row r="633" spans="1:34" x14ac:dyDescent="0.2">
      <c r="A633" s="347">
        <f t="shared" ca="1" si="267"/>
        <v>0.1</v>
      </c>
      <c r="B633" s="304">
        <f t="shared" ca="1" si="268"/>
        <v>26.90000000000007</v>
      </c>
      <c r="D633" s="306">
        <f t="shared" ca="1" si="269"/>
        <v>-0.82751916008121595</v>
      </c>
      <c r="E633" s="307">
        <f t="shared" ca="1" si="270"/>
        <v>-6.2182945837134032</v>
      </c>
      <c r="F633" s="304">
        <f t="shared" ca="1" si="271"/>
        <v>6.273115293866435</v>
      </c>
      <c r="G633" s="306">
        <f t="shared" ca="1" si="272"/>
        <v>20.395402672225636</v>
      </c>
      <c r="H633" s="307">
        <f t="shared" ca="1" si="273"/>
        <v>-89.503757875466619</v>
      </c>
      <c r="I633" s="304">
        <f t="shared" ca="1" si="274"/>
        <v>91.798121571154056</v>
      </c>
      <c r="J633" s="306">
        <f t="shared" ca="1" si="275"/>
        <v>738.08670039206095</v>
      </c>
      <c r="K633" s="307">
        <f t="shared" ca="1" si="276"/>
        <v>810.04726446168286</v>
      </c>
      <c r="L633" s="304">
        <f t="shared" ca="1" si="261"/>
        <v>1095.8779804145602</v>
      </c>
      <c r="M633" s="306">
        <f t="shared" ca="1" si="277"/>
        <v>-1.3467499355648971</v>
      </c>
      <c r="N633" s="304">
        <f t="shared" ca="1" si="278"/>
        <v>-77.163087367384165</v>
      </c>
      <c r="P633" s="310">
        <f t="shared" ca="1" si="279"/>
        <v>23</v>
      </c>
      <c r="Q633" s="304">
        <f t="shared" ca="1" si="280"/>
        <v>0</v>
      </c>
      <c r="R633" s="306">
        <f t="shared" ca="1" si="281"/>
        <v>0</v>
      </c>
      <c r="S633" s="307">
        <f t="shared" ca="1" si="282"/>
        <v>8.2209999999999983</v>
      </c>
      <c r="T633" s="304">
        <f t="shared" ca="1" si="262"/>
        <v>80.648009999999985</v>
      </c>
      <c r="U633" s="311">
        <f t="shared" ca="1" si="263"/>
        <v>0</v>
      </c>
      <c r="V633" s="306">
        <f t="shared" ca="1" si="264"/>
        <v>1.1296318457276959</v>
      </c>
      <c r="W633" s="304">
        <f t="shared" ca="1" si="265"/>
        <v>30.720107479432034</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5.8737541719568664</v>
      </c>
      <c r="AH633" s="304">
        <f t="shared" ca="1" si="289"/>
        <v>-3.6858019151446544</v>
      </c>
    </row>
    <row r="634" spans="1:34" x14ac:dyDescent="0.2">
      <c r="A634" s="347">
        <f t="shared" ca="1" si="267"/>
        <v>0.1</v>
      </c>
      <c r="B634" s="304">
        <f t="shared" ca="1" si="268"/>
        <v>27.000000000000071</v>
      </c>
      <c r="D634" s="306">
        <f t="shared" ca="1" si="269"/>
        <v>-0.83022646318382132</v>
      </c>
      <c r="E634" s="307">
        <f t="shared" ca="1" si="270"/>
        <v>-6.1666108727138509</v>
      </c>
      <c r="F634" s="304">
        <f t="shared" ca="1" si="271"/>
        <v>6.2222476353519873</v>
      </c>
      <c r="G634" s="306">
        <f t="shared" ca="1" si="272"/>
        <v>20.312380025907252</v>
      </c>
      <c r="H634" s="307">
        <f t="shared" ca="1" si="273"/>
        <v>-90.120418962738</v>
      </c>
      <c r="I634" s="304">
        <f t="shared" ca="1" si="274"/>
        <v>92.381181505414318</v>
      </c>
      <c r="J634" s="306">
        <f t="shared" ca="1" si="275"/>
        <v>740.12208952696756</v>
      </c>
      <c r="K634" s="307">
        <f t="shared" ca="1" si="276"/>
        <v>801.06605561977267</v>
      </c>
      <c r="L634" s="304">
        <f t="shared" ca="1" si="261"/>
        <v>1090.6362972466968</v>
      </c>
      <c r="M634" s="306">
        <f t="shared" ca="1" si="277"/>
        <v>-1.3491092421919235</v>
      </c>
      <c r="N634" s="304">
        <f t="shared" ca="1" si="278"/>
        <v>-77.298265679690033</v>
      </c>
      <c r="P634" s="310">
        <f t="shared" ca="1" si="279"/>
        <v>23</v>
      </c>
      <c r="Q634" s="304">
        <f t="shared" ca="1" si="280"/>
        <v>0</v>
      </c>
      <c r="R634" s="306">
        <f t="shared" ca="1" si="281"/>
        <v>0</v>
      </c>
      <c r="S634" s="307">
        <f t="shared" ca="1" si="282"/>
        <v>8.2209999999999983</v>
      </c>
      <c r="T634" s="304">
        <f t="shared" ca="1" si="262"/>
        <v>80.648009999999985</v>
      </c>
      <c r="U634" s="311">
        <f t="shared" ca="1" si="263"/>
        <v>0</v>
      </c>
      <c r="V634" s="306">
        <f t="shared" ca="1" si="264"/>
        <v>1.1306484974846658</v>
      </c>
      <c r="W634" s="304">
        <f t="shared" ca="1" si="265"/>
        <v>31.139587069792515</v>
      </c>
      <c r="Y634" s="314" t="str">
        <f t="shared" ca="1" si="283"/>
        <v/>
      </c>
      <c r="Z634" s="315" t="str">
        <f t="shared" ca="1" si="284"/>
        <v/>
      </c>
      <c r="AA634" s="316" t="str">
        <f t="shared" ca="1" si="285"/>
        <v/>
      </c>
      <c r="AC634" s="310">
        <f t="shared" ca="1" si="286"/>
        <v>27.000000000000071</v>
      </c>
      <c r="AD634" s="323">
        <f t="shared" ca="1" si="287"/>
        <v>740.12208952696756</v>
      </c>
      <c r="AE634" s="324" t="e">
        <f t="shared" ca="1" si="266"/>
        <v>#N/A</v>
      </c>
      <c r="AG634" s="306">
        <f t="shared" ca="1" si="288"/>
        <v>5.8280282241193877</v>
      </c>
      <c r="AH634" s="304">
        <f t="shared" ca="1" si="289"/>
        <v>-3.7367847560433085</v>
      </c>
    </row>
    <row r="635" spans="1:34" x14ac:dyDescent="0.2">
      <c r="A635" s="347">
        <f t="shared" ca="1" si="267"/>
        <v>0.1</v>
      </c>
      <c r="B635" s="304">
        <f t="shared" ca="1" si="268"/>
        <v>27.100000000000072</v>
      </c>
      <c r="D635" s="306">
        <f t="shared" ca="1" si="269"/>
        <v>-0.83284752966651798</v>
      </c>
      <c r="E635" s="307">
        <f t="shared" ca="1" si="270"/>
        <v>-6.1148855816060124</v>
      </c>
      <c r="F635" s="304">
        <f t="shared" ca="1" si="271"/>
        <v>6.1713418868026366</v>
      </c>
      <c r="G635" s="306">
        <f t="shared" ca="1" si="272"/>
        <v>20.229095272940601</v>
      </c>
      <c r="H635" s="307">
        <f t="shared" ca="1" si="273"/>
        <v>-90.731907520898602</v>
      </c>
      <c r="I635" s="304">
        <f t="shared" ca="1" si="274"/>
        <v>92.959643598405677</v>
      </c>
      <c r="J635" s="306">
        <f t="shared" ca="1" si="275"/>
        <v>742.14916329190999</v>
      </c>
      <c r="K635" s="307">
        <f t="shared" ca="1" si="276"/>
        <v>792.02343929559083</v>
      </c>
      <c r="L635" s="304">
        <f t="shared" ca="1" si="261"/>
        <v>1085.3969361337347</v>
      </c>
      <c r="M635" s="306">
        <f t="shared" ca="1" si="277"/>
        <v>-1.3514295855104124</v>
      </c>
      <c r="N635" s="304">
        <f t="shared" ca="1" si="278"/>
        <v>-77.431211558860824</v>
      </c>
      <c r="P635" s="310">
        <f t="shared" ca="1" si="279"/>
        <v>23</v>
      </c>
      <c r="Q635" s="304">
        <f t="shared" ca="1" si="280"/>
        <v>0</v>
      </c>
      <c r="R635" s="306">
        <f t="shared" ca="1" si="281"/>
        <v>0</v>
      </c>
      <c r="S635" s="307">
        <f t="shared" ca="1" si="282"/>
        <v>8.2209999999999983</v>
      </c>
      <c r="T635" s="304">
        <f t="shared" ca="1" si="262"/>
        <v>80.648009999999985</v>
      </c>
      <c r="U635" s="311">
        <f t="shared" ca="1" si="263"/>
        <v>0</v>
      </c>
      <c r="V635" s="306">
        <f t="shared" ca="1" si="264"/>
        <v>1.1316729877474621</v>
      </c>
      <c r="W635" s="304">
        <f t="shared" ca="1" si="265"/>
        <v>31.559351051876124</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5.7821184606305236</v>
      </c>
      <c r="AH635" s="304">
        <f t="shared" ca="1" si="289"/>
        <v>-3.7878101289128479</v>
      </c>
    </row>
    <row r="636" spans="1:34" x14ac:dyDescent="0.2">
      <c r="A636" s="347">
        <f t="shared" ca="1" si="267"/>
        <v>0.1</v>
      </c>
      <c r="B636" s="304">
        <f t="shared" ca="1" si="268"/>
        <v>27.200000000000074</v>
      </c>
      <c r="D636" s="306">
        <f t="shared" ca="1" si="269"/>
        <v>-0.83538260139906106</v>
      </c>
      <c r="E636" s="307">
        <f t="shared" ca="1" si="270"/>
        <v>-6.0631267013164241</v>
      </c>
      <c r="F636" s="304">
        <f t="shared" ca="1" si="271"/>
        <v>6.1204059903683223</v>
      </c>
      <c r="G636" s="306">
        <f t="shared" ca="1" si="272"/>
        <v>20.145557012800694</v>
      </c>
      <c r="H636" s="307">
        <f t="shared" ca="1" si="273"/>
        <v>-91.338220191030246</v>
      </c>
      <c r="I636" s="304">
        <f t="shared" ca="1" si="274"/>
        <v>93.533490980616818</v>
      </c>
      <c r="J636" s="306">
        <f t="shared" ca="1" si="275"/>
        <v>744.16789590619703</v>
      </c>
      <c r="K636" s="307">
        <f t="shared" ca="1" si="276"/>
        <v>782.91993290999437</v>
      </c>
      <c r="L636" s="304">
        <f t="shared" ca="1" si="261"/>
        <v>1080.1617835515412</v>
      </c>
      <c r="M636" s="306">
        <f t="shared" ca="1" si="277"/>
        <v>-1.3537119460511073</v>
      </c>
      <c r="N636" s="304">
        <f t="shared" ca="1" si="278"/>
        <v>-77.561981185169842</v>
      </c>
      <c r="P636" s="310">
        <f t="shared" ca="1" si="279"/>
        <v>23</v>
      </c>
      <c r="Q636" s="304">
        <f t="shared" ca="1" si="280"/>
        <v>0</v>
      </c>
      <c r="R636" s="306">
        <f t="shared" ca="1" si="281"/>
        <v>0</v>
      </c>
      <c r="S636" s="307">
        <f t="shared" ca="1" si="282"/>
        <v>8.2209999999999983</v>
      </c>
      <c r="T636" s="304">
        <f t="shared" ca="1" si="262"/>
        <v>80.648009999999985</v>
      </c>
      <c r="U636" s="311">
        <f t="shared" ca="1" si="263"/>
        <v>0</v>
      </c>
      <c r="V636" s="306">
        <f t="shared" ca="1" si="264"/>
        <v>1.1327052771303774</v>
      </c>
      <c r="W636" s="304">
        <f t="shared" ca="1" si="265"/>
        <v>31.979334846220258</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5.7360376640624224</v>
      </c>
      <c r="AH636" s="304">
        <f t="shared" ca="1" si="289"/>
        <v>-3.8388700951071804</v>
      </c>
    </row>
    <row r="637" spans="1:34" x14ac:dyDescent="0.2">
      <c r="A637" s="347">
        <f t="shared" ca="1" si="267"/>
        <v>0.1</v>
      </c>
      <c r="B637" s="304">
        <f t="shared" ca="1" si="268"/>
        <v>27.300000000000075</v>
      </c>
      <c r="D637" s="306">
        <f t="shared" ca="1" si="269"/>
        <v>-0.83783194291174257</v>
      </c>
      <c r="E637" s="307">
        <f t="shared" ca="1" si="270"/>
        <v>-6.0113421402979359</v>
      </c>
      <c r="F637" s="304">
        <f t="shared" ca="1" si="271"/>
        <v>6.069447807855755</v>
      </c>
      <c r="G637" s="306">
        <f t="shared" ca="1" si="272"/>
        <v>20.061773818509518</v>
      </c>
      <c r="H637" s="307">
        <f t="shared" ca="1" si="273"/>
        <v>-91.939354405060044</v>
      </c>
      <c r="I637" s="304">
        <f t="shared" ca="1" si="274"/>
        <v>94.102708022480769</v>
      </c>
      <c r="J637" s="306">
        <f t="shared" ca="1" si="275"/>
        <v>746.17826244776256</v>
      </c>
      <c r="K637" s="307">
        <f t="shared" ca="1" si="276"/>
        <v>773.75605418018984</v>
      </c>
      <c r="L637" s="304">
        <f t="shared" ca="1" si="261"/>
        <v>1074.9327563759784</v>
      </c>
      <c r="M637" s="306">
        <f t="shared" ca="1" si="277"/>
        <v>-1.3559572719550981</v>
      </c>
      <c r="N637" s="304">
        <f t="shared" ca="1" si="278"/>
        <v>-77.690628883099905</v>
      </c>
      <c r="P637" s="310">
        <f t="shared" ca="1" si="279"/>
        <v>23</v>
      </c>
      <c r="Q637" s="304">
        <f t="shared" ca="1" si="280"/>
        <v>0</v>
      </c>
      <c r="R637" s="306">
        <f t="shared" ca="1" si="281"/>
        <v>0</v>
      </c>
      <c r="S637" s="307">
        <f t="shared" ca="1" si="282"/>
        <v>8.2209999999999983</v>
      </c>
      <c r="T637" s="304">
        <f t="shared" ca="1" si="262"/>
        <v>80.648009999999985</v>
      </c>
      <c r="U637" s="311">
        <f t="shared" ca="1" si="263"/>
        <v>0</v>
      </c>
      <c r="V637" s="306">
        <f t="shared" ca="1" si="264"/>
        <v>1.1337453261799517</v>
      </c>
      <c r="W637" s="304">
        <f t="shared" ca="1" si="265"/>
        <v>32.399474570760511</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5.6897983310744191</v>
      </c>
      <c r="AH637" s="304">
        <f t="shared" ca="1" si="289"/>
        <v>-3.8899567991996431</v>
      </c>
    </row>
    <row r="638" spans="1:34" x14ac:dyDescent="0.2">
      <c r="A638" s="347">
        <f t="shared" ca="1" si="267"/>
        <v>0.1</v>
      </c>
      <c r="B638" s="304">
        <f t="shared" ca="1" si="268"/>
        <v>27.400000000000077</v>
      </c>
      <c r="D638" s="306">
        <f t="shared" ca="1" si="269"/>
        <v>-0.84019584081260035</v>
      </c>
      <c r="E638" s="307">
        <f t="shared" ca="1" si="270"/>
        <v>-5.9595397228107094</v>
      </c>
      <c r="F638" s="304">
        <f t="shared" ca="1" si="271"/>
        <v>6.0184751190544548</v>
      </c>
      <c r="G638" s="306">
        <f t="shared" ca="1" si="272"/>
        <v>19.977754234428257</v>
      </c>
      <c r="H638" s="307">
        <f t="shared" ca="1" si="273"/>
        <v>-92.53530837734111</v>
      </c>
      <c r="I638" s="304">
        <f t="shared" ca="1" si="274"/>
        <v>94.667280307088319</v>
      </c>
      <c r="J638" s="306">
        <f t="shared" ca="1" si="275"/>
        <v>748.18023885040941</v>
      </c>
      <c r="K638" s="307">
        <f t="shared" ca="1" si="276"/>
        <v>764.53232104106974</v>
      </c>
      <c r="L638" s="304">
        <f t="shared" ca="1" si="261"/>
        <v>1069.7118021797744</v>
      </c>
      <c r="M638" s="306">
        <f t="shared" ca="1" si="277"/>
        <v>-1.3581664802668443</v>
      </c>
      <c r="N638" s="304">
        <f t="shared" ca="1" si="278"/>
        <v>-77.817207195428182</v>
      </c>
      <c r="P638" s="310">
        <f t="shared" ca="1" si="279"/>
        <v>23</v>
      </c>
      <c r="Q638" s="304">
        <f t="shared" ca="1" si="280"/>
        <v>0</v>
      </c>
      <c r="R638" s="306">
        <f t="shared" ca="1" si="281"/>
        <v>0</v>
      </c>
      <c r="S638" s="307">
        <f t="shared" ca="1" si="282"/>
        <v>8.2209999999999983</v>
      </c>
      <c r="T638" s="304">
        <f t="shared" ca="1" si="262"/>
        <v>80.648009999999985</v>
      </c>
      <c r="U638" s="311">
        <f t="shared" ca="1" si="263"/>
        <v>0</v>
      </c>
      <c r="V638" s="306">
        <f t="shared" ca="1" si="264"/>
        <v>1.1347930953805989</v>
      </c>
      <c r="W638" s="304">
        <f t="shared" ca="1" si="265"/>
        <v>32.819707053557003</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5.6434126807277849</v>
      </c>
      <c r="AH638" s="304">
        <f t="shared" ca="1" si="289"/>
        <v>-3.9410624705948809</v>
      </c>
    </row>
    <row r="639" spans="1:34" x14ac:dyDescent="0.2">
      <c r="A639" s="347">
        <f t="shared" ca="1" si="267"/>
        <v>0.1</v>
      </c>
      <c r="B639" s="304">
        <f t="shared" ca="1" si="268"/>
        <v>27.500000000000078</v>
      </c>
      <c r="D639" s="306">
        <f t="shared" ca="1" si="269"/>
        <v>-0.84247460321256562</v>
      </c>
      <c r="E639" s="307">
        <f t="shared" ca="1" si="270"/>
        <v>-5.9077271872729131</v>
      </c>
      <c r="F639" s="304">
        <f t="shared" ca="1" si="271"/>
        <v>5.9674956201325946</v>
      </c>
      <c r="G639" s="306">
        <f t="shared" ca="1" si="272"/>
        <v>19.893506774106999</v>
      </c>
      <c r="H639" s="307">
        <f t="shared" ca="1" si="273"/>
        <v>-93.126081096068404</v>
      </c>
      <c r="I639" s="304">
        <f t="shared" ca="1" si="274"/>
        <v>95.227194603657992</v>
      </c>
      <c r="J639" s="306">
        <f t="shared" ca="1" si="275"/>
        <v>750.17380190083622</v>
      </c>
      <c r="K639" s="307">
        <f t="shared" ca="1" si="276"/>
        <v>755.24925156739926</v>
      </c>
      <c r="L639" s="304">
        <f t="shared" ca="1" si="261"/>
        <v>1064.5008995071221</v>
      </c>
      <c r="M639" s="306">
        <f t="shared" ca="1" si="277"/>
        <v>-1.3603404581673579</v>
      </c>
      <c r="N639" s="304">
        <f t="shared" ca="1" si="278"/>
        <v>-77.941766953882322</v>
      </c>
      <c r="P639" s="310">
        <f t="shared" ca="1" si="279"/>
        <v>23</v>
      </c>
      <c r="Q639" s="304">
        <f t="shared" ca="1" si="280"/>
        <v>0</v>
      </c>
      <c r="R639" s="306">
        <f t="shared" ca="1" si="281"/>
        <v>0</v>
      </c>
      <c r="S639" s="307">
        <f t="shared" ca="1" si="282"/>
        <v>8.2209999999999983</v>
      </c>
      <c r="T639" s="304">
        <f t="shared" ca="1" si="262"/>
        <v>80.648009999999985</v>
      </c>
      <c r="U639" s="311">
        <f t="shared" ca="1" si="263"/>
        <v>0</v>
      </c>
      <c r="V639" s="306">
        <f t="shared" ca="1" si="264"/>
        <v>1.1358485451601894</v>
      </c>
      <c r="W639" s="304">
        <f t="shared" ca="1" si="265"/>
        <v>33.239969844996288</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5.5968926623119692</v>
      </c>
      <c r="AH639" s="304">
        <f t="shared" ca="1" si="289"/>
        <v>-3.9921794250768774</v>
      </c>
    </row>
    <row r="640" spans="1:34" x14ac:dyDescent="0.2">
      <c r="A640" s="347">
        <f t="shared" ca="1" si="267"/>
        <v>0.1</v>
      </c>
      <c r="B640" s="304">
        <f t="shared" ca="1" si="268"/>
        <v>27.60000000000008</v>
      </c>
      <c r="D640" s="306">
        <f t="shared" ca="1" si="269"/>
        <v>-0.84466855915821559</v>
      </c>
      <c r="E640" s="307">
        <f t="shared" ca="1" si="270"/>
        <v>-5.8559121846807614</v>
      </c>
      <c r="F640" s="304">
        <f t="shared" ca="1" si="271"/>
        <v>5.9165169221023124</v>
      </c>
      <c r="G640" s="306">
        <f t="shared" ca="1" si="272"/>
        <v>19.809039918191178</v>
      </c>
      <c r="H640" s="307">
        <f t="shared" ca="1" si="273"/>
        <v>-93.711672314536486</v>
      </c>
      <c r="I640" s="304">
        <f t="shared" ca="1" si="274"/>
        <v>95.782438841718559</v>
      </c>
      <c r="J640" s="306">
        <f t="shared" ca="1" si="275"/>
        <v>752.15892923545118</v>
      </c>
      <c r="K640" s="307">
        <f t="shared" ca="1" si="276"/>
        <v>745.90736389686901</v>
      </c>
      <c r="L640" s="304">
        <f t="shared" ca="1" si="261"/>
        <v>1059.3020581232704</v>
      </c>
      <c r="M640" s="306">
        <f t="shared" ca="1" si="277"/>
        <v>-1.3624800641506563</v>
      </c>
      <c r="N640" s="304">
        <f t="shared" ca="1" si="278"/>
        <v>-78.064357346546259</v>
      </c>
      <c r="P640" s="310">
        <f t="shared" ca="1" si="279"/>
        <v>23</v>
      </c>
      <c r="Q640" s="304">
        <f t="shared" ca="1" si="280"/>
        <v>0</v>
      </c>
      <c r="R640" s="306">
        <f t="shared" ca="1" si="281"/>
        <v>0</v>
      </c>
      <c r="S640" s="307">
        <f t="shared" ca="1" si="282"/>
        <v>8.2209999999999983</v>
      </c>
      <c r="T640" s="304">
        <f t="shared" ca="1" si="262"/>
        <v>80.648009999999985</v>
      </c>
      <c r="U640" s="311">
        <f t="shared" ca="1" si="263"/>
        <v>0</v>
      </c>
      <c r="V640" s="306">
        <f t="shared" ca="1" si="264"/>
        <v>1.1369116358955891</v>
      </c>
      <c r="W640" s="304">
        <f t="shared" ca="1" si="265"/>
        <v>33.660201229470445</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5.5502499627164665</v>
      </c>
      <c r="AH640" s="304">
        <f t="shared" ca="1" si="289"/>
        <v>-4.0433000662931873</v>
      </c>
    </row>
    <row r="641" spans="1:34" x14ac:dyDescent="0.2">
      <c r="A641" s="347">
        <f t="shared" ca="1" si="267"/>
        <v>0.1</v>
      </c>
      <c r="B641" s="304">
        <f t="shared" ca="1" si="268"/>
        <v>27.700000000000081</v>
      </c>
      <c r="D641" s="306">
        <f t="shared" ca="1" si="269"/>
        <v>-0.84677805807185991</v>
      </c>
      <c r="E641" s="307">
        <f t="shared" ca="1" si="270"/>
        <v>-5.8041022770973525</v>
      </c>
      <c r="F641" s="304">
        <f t="shared" ca="1" si="271"/>
        <v>5.8655465493540007</v>
      </c>
      <c r="G641" s="306">
        <f t="shared" ca="1" si="272"/>
        <v>19.724362112383993</v>
      </c>
      <c r="H641" s="307">
        <f t="shared" ca="1" si="273"/>
        <v>-94.29208254224622</v>
      </c>
      <c r="I641" s="304">
        <f t="shared" ca="1" si="274"/>
        <v>96.333002085963372</v>
      </c>
      <c r="J641" s="306">
        <f t="shared" ca="1" si="275"/>
        <v>754.13559933697991</v>
      </c>
      <c r="K641" s="307">
        <f t="shared" ca="1" si="276"/>
        <v>736.50717615402993</v>
      </c>
      <c r="L641" s="304">
        <f t="shared" ca="1" si="261"/>
        <v>1054.1173192362078</v>
      </c>
      <c r="M641" s="306">
        <f t="shared" ca="1" si="277"/>
        <v>-1.3645861291464194</v>
      </c>
      <c r="N641" s="304">
        <f t="shared" ca="1" si="278"/>
        <v>-78.185025982183731</v>
      </c>
      <c r="P641" s="310">
        <f t="shared" ca="1" si="279"/>
        <v>23</v>
      </c>
      <c r="Q641" s="304">
        <f t="shared" ca="1" si="280"/>
        <v>0</v>
      </c>
      <c r="R641" s="306">
        <f t="shared" ca="1" si="281"/>
        <v>0</v>
      </c>
      <c r="S641" s="307">
        <f t="shared" ca="1" si="282"/>
        <v>8.2209999999999983</v>
      </c>
      <c r="T641" s="304">
        <f t="shared" ca="1" si="262"/>
        <v>80.648009999999985</v>
      </c>
      <c r="U641" s="311">
        <f t="shared" ca="1" si="263"/>
        <v>0</v>
      </c>
      <c r="V641" s="306">
        <f t="shared" ca="1" si="264"/>
        <v>1.137982327918156</v>
      </c>
      <c r="W641" s="304">
        <f t="shared" ca="1" si="265"/>
        <v>34.080340236534774</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5.5034960133799631</v>
      </c>
      <c r="AH641" s="304">
        <f t="shared" ca="1" si="289"/>
        <v>-4.0944168871755808</v>
      </c>
    </row>
    <row r="642" spans="1:34" x14ac:dyDescent="0.2">
      <c r="A642" s="347">
        <f t="shared" ca="1" si="267"/>
        <v>0.1</v>
      </c>
      <c r="B642" s="304">
        <f t="shared" ca="1" si="268"/>
        <v>27.800000000000082</v>
      </c>
      <c r="D642" s="306">
        <f t="shared" ca="1" si="269"/>
        <v>-0.84880346919870897</v>
      </c>
      <c r="E642" s="307">
        <f t="shared" ca="1" si="270"/>
        <v>-5.752304936209871</v>
      </c>
      <c r="F642" s="304">
        <f t="shared" ca="1" si="271"/>
        <v>5.8145919382591424</v>
      </c>
      <c r="G642" s="306">
        <f t="shared" ca="1" si="272"/>
        <v>19.639481765464122</v>
      </c>
      <c r="H642" s="307">
        <f t="shared" ca="1" si="273"/>
        <v>-94.867313035867213</v>
      </c>
      <c r="I642" s="304">
        <f t="shared" ca="1" si="274"/>
        <v>96.878874511738715</v>
      </c>
      <c r="J642" s="306">
        <f t="shared" ca="1" si="275"/>
        <v>756.10379153087229</v>
      </c>
      <c r="K642" s="307">
        <f t="shared" ca="1" si="276"/>
        <v>727.0492063751243</v>
      </c>
      <c r="L642" s="304">
        <f t="shared" ca="1" si="261"/>
        <v>1048.9487556873589</v>
      </c>
      <c r="M642" s="306">
        <f t="shared" ca="1" si="277"/>
        <v>-1.3666594575916251</v>
      </c>
      <c r="N642" s="304">
        <f t="shared" ca="1" si="278"/>
        <v>-78.303818951638434</v>
      </c>
      <c r="P642" s="310">
        <f t="shared" ca="1" si="279"/>
        <v>23</v>
      </c>
      <c r="Q642" s="304">
        <f t="shared" ca="1" si="280"/>
        <v>0</v>
      </c>
      <c r="R642" s="306">
        <f t="shared" ca="1" si="281"/>
        <v>0</v>
      </c>
      <c r="S642" s="307">
        <f t="shared" ca="1" si="282"/>
        <v>8.2209999999999983</v>
      </c>
      <c r="T642" s="304">
        <f t="shared" ca="1" si="262"/>
        <v>80.648009999999985</v>
      </c>
      <c r="U642" s="311">
        <f t="shared" ca="1" si="263"/>
        <v>0</v>
      </c>
      <c r="V642" s="306">
        <f t="shared" ca="1" si="264"/>
        <v>1.1390605815191883</v>
      </c>
      <c r="W642" s="304">
        <f t="shared" ca="1" si="265"/>
        <v>34.500326651546153</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5.4566419968462849</v>
      </c>
      <c r="AH642" s="304">
        <f t="shared" ca="1" si="289"/>
        <v>-4.1455224712972605</v>
      </c>
    </row>
    <row r="643" spans="1:34" x14ac:dyDescent="0.2">
      <c r="A643" s="347">
        <f t="shared" ca="1" si="267"/>
        <v>0.1</v>
      </c>
      <c r="B643" s="304">
        <f t="shared" ca="1" si="268"/>
        <v>27.900000000000084</v>
      </c>
      <c r="D643" s="306">
        <f t="shared" ca="1" si="269"/>
        <v>-0.85074518106089214</v>
      </c>
      <c r="E643" s="307">
        <f t="shared" ca="1" si="270"/>
        <v>-5.7005275419546244</v>
      </c>
      <c r="F643" s="304">
        <f t="shared" ca="1" si="271"/>
        <v>5.763660435841234</v>
      </c>
      <c r="G643" s="306">
        <f t="shared" ca="1" si="272"/>
        <v>19.554407247358032</v>
      </c>
      <c r="H643" s="307">
        <f t="shared" ca="1" si="273"/>
        <v>-95.437365790062671</v>
      </c>
      <c r="I643" s="304">
        <f t="shared" ca="1" si="274"/>
        <v>97.420047381130715</v>
      </c>
      <c r="J643" s="306">
        <f t="shared" ca="1" si="275"/>
        <v>758.0634859815134</v>
      </c>
      <c r="K643" s="307">
        <f t="shared" ca="1" si="276"/>
        <v>717.53397243382778</v>
      </c>
      <c r="L643" s="304">
        <f t="shared" ca="1" si="261"/>
        <v>1043.7984721080566</v>
      </c>
      <c r="M643" s="306">
        <f t="shared" ca="1" si="277"/>
        <v>-1.3687008284537681</v>
      </c>
      <c r="N643" s="304">
        <f t="shared" ca="1" si="278"/>
        <v>-78.420780886460207</v>
      </c>
      <c r="P643" s="310">
        <f t="shared" ca="1" si="279"/>
        <v>23</v>
      </c>
      <c r="Q643" s="304">
        <f t="shared" ca="1" si="280"/>
        <v>0</v>
      </c>
      <c r="R643" s="306">
        <f t="shared" ca="1" si="281"/>
        <v>0</v>
      </c>
      <c r="S643" s="307">
        <f t="shared" ca="1" si="282"/>
        <v>8.2209999999999983</v>
      </c>
      <c r="T643" s="304">
        <f t="shared" ca="1" si="262"/>
        <v>80.648009999999985</v>
      </c>
      <c r="U643" s="311">
        <f t="shared" ca="1" si="263"/>
        <v>0</v>
      </c>
      <c r="V643" s="306">
        <f t="shared" ca="1" si="264"/>
        <v>1.1401463569553227</v>
      </c>
      <c r="W643" s="304">
        <f t="shared" ca="1" si="265"/>
        <v>34.920101025784305</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5.4096988529546461</v>
      </c>
      <c r="AH643" s="304">
        <f t="shared" ca="1" si="289"/>
        <v>-4.1966094941669088</v>
      </c>
    </row>
    <row r="644" spans="1:34" x14ac:dyDescent="0.2">
      <c r="A644" s="347">
        <f t="shared" ca="1" si="267"/>
        <v>0.1</v>
      </c>
      <c r="B644" s="304">
        <f t="shared" ca="1" si="268"/>
        <v>28.000000000000085</v>
      </c>
      <c r="D644" s="306">
        <f t="shared" ca="1" si="269"/>
        <v>-0.85260360091814147</v>
      </c>
      <c r="E644" s="307">
        <f t="shared" ca="1" si="270"/>
        <v>-5.648777381209392</v>
      </c>
      <c r="F644" s="304">
        <f t="shared" ca="1" si="271"/>
        <v>5.7127592985142837</v>
      </c>
      <c r="G644" s="306">
        <f t="shared" ca="1" si="272"/>
        <v>19.469146887266216</v>
      </c>
      <c r="H644" s="307">
        <f t="shared" ca="1" si="273"/>
        <v>-96.002243528183612</v>
      </c>
      <c r="I644" s="304">
        <f t="shared" ca="1" si="274"/>
        <v>97.956513019618143</v>
      </c>
      <c r="J644" s="306">
        <f t="shared" ca="1" si="275"/>
        <v>760.01466368824458</v>
      </c>
      <c r="K644" s="307">
        <f t="shared" ca="1" si="276"/>
        <v>707.96199196791542</v>
      </c>
      <c r="L644" s="304">
        <f t="shared" ref="L644:L707" ca="1" si="290">SQRT(pos_x^2+pos_z^2)</f>
        <v>1038.6686050383607</v>
      </c>
      <c r="M644" s="306">
        <f t="shared" ca="1" si="277"/>
        <v>-1.3707109962081372</v>
      </c>
      <c r="N644" s="304">
        <f t="shared" ca="1" si="278"/>
        <v>-78.535955014898846</v>
      </c>
      <c r="P644" s="310">
        <f t="shared" ca="1" si="279"/>
        <v>23</v>
      </c>
      <c r="Q644" s="304">
        <f t="shared" ca="1" si="280"/>
        <v>0</v>
      </c>
      <c r="R644" s="306">
        <f t="shared" ca="1" si="281"/>
        <v>0</v>
      </c>
      <c r="S644" s="307">
        <f t="shared" ca="1" si="282"/>
        <v>8.2209999999999983</v>
      </c>
      <c r="T644" s="304">
        <f t="shared" ref="T644:T707" ca="1" si="291">m*g</f>
        <v>80.648009999999985</v>
      </c>
      <c r="U644" s="311">
        <f t="shared" ref="U644:U707" ca="1" si="292">IF(pos_xz&lt;L_rampe,Poids*COS(Beta),0)</f>
        <v>0</v>
      </c>
      <c r="V644" s="306">
        <f t="shared" ref="V644:V707" ca="1" si="293">Rho_moyen*(20000-Alt_rampe-pos_z)/(20000+Alt_rampe+pos_z)</f>
        <v>1.1412396144538914</v>
      </c>
      <c r="W644" s="304">
        <f t="shared" ref="W644:W707" ca="1" si="294">1/2*Rho*Sref*Cx*vit_xz^2</f>
        <v>35.339604686059104</v>
      </c>
      <c r="Y644" s="314" t="str">
        <f t="shared" ca="1" si="283"/>
        <v/>
      </c>
      <c r="Z644" s="315" t="str">
        <f t="shared" ca="1" si="284"/>
        <v/>
      </c>
      <c r="AA644" s="316" t="str">
        <f t="shared" ca="1" si="285"/>
        <v/>
      </c>
      <c r="AC644" s="310">
        <f t="shared" ca="1" si="286"/>
        <v>28.000000000000085</v>
      </c>
      <c r="AD644" s="323">
        <f t="shared" ca="1" si="287"/>
        <v>760.01466368824458</v>
      </c>
      <c r="AE644" s="324" t="e">
        <f t="shared" ref="AE644:AE707" ca="1" si="295">IF(t&lt;T_para, pos_z, NA())</f>
        <v>#N/A</v>
      </c>
      <c r="AG644" s="306">
        <f t="shared" ca="1" si="288"/>
        <v>5.3626772846898225</v>
      </c>
      <c r="AH644" s="304">
        <f t="shared" ca="1" si="289"/>
        <v>-4.2476707244598364</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-0.8543791542349497</v>
      </c>
      <c r="E645" s="307">
        <f t="shared" ref="E645:E708" ca="1" si="299">IF(AND(L644&lt;L_rampe,Poussee&lt;Poids*SIN(M644)),0,(-W644+Poussee)/m*SIN(M644)+U644/m*COS(M644)-Poids/m)</f>
        <v>-5.5970616465524836</v>
      </c>
      <c r="F645" s="304">
        <f t="shared" ref="F645:F708" ca="1" si="300">SQRT(acc_x^2+acc_z^2)</f>
        <v>5.6618956908883469</v>
      </c>
      <c r="G645" s="306">
        <f t="shared" ref="G645:G708" ca="1" si="301">G644+acc_x*pas</f>
        <v>19.383708971842722</v>
      </c>
      <c r="H645" s="307">
        <f t="shared" ref="H645:H708" ca="1" si="302">H644+acc_z*pas</f>
        <v>-96.561949692838866</v>
      </c>
      <c r="I645" s="304">
        <f t="shared" ref="I645:I708" ca="1" si="303">SQRT(vit_x^2+vit_z^2)</f>
        <v>98.488264793260726</v>
      </c>
      <c r="J645" s="306">
        <f t="shared" ref="J645:J708" ca="1" si="304">J644+0.5*(vit_x+G644)*pas*(K644&gt;=0)</f>
        <v>761.95730648120002</v>
      </c>
      <c r="K645" s="307">
        <f t="shared" ref="K645:K708" ca="1" si="305">K644+0.5*(vit_z+H644)*pas</f>
        <v>698.33378230686435</v>
      </c>
      <c r="L645" s="304">
        <f t="shared" ca="1" si="290"/>
        <v>1033.5613230046374</v>
      </c>
      <c r="M645" s="306">
        <f t="shared" ref="M645:M708" ca="1" si="306">IF(AND(L644&gt;L_rampe,G645&gt;0),ATAN2(G645,H645),$M$4)</f>
        <v>-1.3726906917714705</v>
      </c>
      <c r="N645" s="304">
        <f t="shared" ref="N645:N708" ca="1" si="307">DEGREES(Beta)</f>
        <v>-78.649383215398629</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8.2209999999999983</v>
      </c>
      <c r="T645" s="304">
        <f t="shared" ca="1" si="291"/>
        <v>80.648009999999985</v>
      </c>
      <c r="U645" s="311">
        <f t="shared" ca="1" si="292"/>
        <v>0</v>
      </c>
      <c r="V645" s="306">
        <f t="shared" ca="1" si="293"/>
        <v>1.1423403142182234</v>
      </c>
      <c r="W645" s="304">
        <f t="shared" ca="1" si="294"/>
        <v>35.758779743806635</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5.3155877637159996</v>
      </c>
      <c r="AH645" s="304">
        <f t="shared" ref="AH645:AH708" ca="1" si="318">IF(AND(L644&lt;L_rampe,Poussee&lt;Poids*SIN(M644)), g*SIN(M644), (-W644+Poussee)/m)</f>
        <v>-4.2986990251866093</v>
      </c>
    </row>
    <row r="646" spans="1:34" x14ac:dyDescent="0.2">
      <c r="A646" s="347">
        <f t="shared" ca="1" si="296"/>
        <v>0.1</v>
      </c>
      <c r="B646" s="304">
        <f t="shared" ca="1" si="297"/>
        <v>28.200000000000088</v>
      </c>
      <c r="D646" s="306">
        <f t="shared" ca="1" si="298"/>
        <v>-0.85607228415407244</v>
      </c>
      <c r="E646" s="307">
        <f t="shared" ca="1" si="299"/>
        <v>-5.5453874350879371</v>
      </c>
      <c r="F646" s="304">
        <f t="shared" ca="1" si="300"/>
        <v>5.6110766846415441</v>
      </c>
      <c r="G646" s="306">
        <f t="shared" ca="1" si="301"/>
        <v>19.298101743427313</v>
      </c>
      <c r="H646" s="307">
        <f t="shared" ca="1" si="302"/>
        <v>-97.116488436347666</v>
      </c>
      <c r="I646" s="304">
        <f t="shared" ca="1" si="303"/>
        <v>99.015297086394298</v>
      </c>
      <c r="J646" s="306">
        <f t="shared" ca="1" si="304"/>
        <v>763.89139701696354</v>
      </c>
      <c r="K646" s="307">
        <f t="shared" ca="1" si="305"/>
        <v>688.64986040040503</v>
      </c>
      <c r="L646" s="304">
        <f t="shared" ca="1" si="290"/>
        <v>1028.4788265521199</v>
      </c>
      <c r="M646" s="306">
        <f t="shared" ca="1" si="306"/>
        <v>-1.3746406233941935</v>
      </c>
      <c r="N646" s="304">
        <f t="shared" ca="1" si="307"/>
        <v>-78.761106067719737</v>
      </c>
      <c r="P646" s="310">
        <f t="shared" ca="1" si="308"/>
        <v>23</v>
      </c>
      <c r="Q646" s="304">
        <f t="shared" ca="1" si="309"/>
        <v>0</v>
      </c>
      <c r="R646" s="306">
        <f t="shared" ca="1" si="310"/>
        <v>0</v>
      </c>
      <c r="S646" s="307">
        <f t="shared" ca="1" si="311"/>
        <v>8.2209999999999983</v>
      </c>
      <c r="T646" s="304">
        <f t="shared" ca="1" si="291"/>
        <v>80.648009999999985</v>
      </c>
      <c r="U646" s="311">
        <f t="shared" ca="1" si="292"/>
        <v>0</v>
      </c>
      <c r="V646" s="306">
        <f t="shared" ca="1" si="293"/>
        <v>1.1434484164328964</v>
      </c>
      <c r="W646" s="304">
        <f t="shared" ca="1" si="294"/>
        <v>36.177569103677484</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5.2684405356166284</v>
      </c>
      <c r="AH646" s="304">
        <f t="shared" ca="1" si="318"/>
        <v>-4.3496873547994941</v>
      </c>
    </row>
    <row r="647" spans="1:34" x14ac:dyDescent="0.2">
      <c r="A647" s="347">
        <f t="shared" ca="1" si="296"/>
        <v>0.1</v>
      </c>
      <c r="B647" s="304">
        <f t="shared" ca="1" si="297"/>
        <v>28.30000000000009</v>
      </c>
      <c r="D647" s="306">
        <f t="shared" ca="1" si="298"/>
        <v>-0.8576834509762109</v>
      </c>
      <c r="E647" s="307">
        <f t="shared" ca="1" si="299"/>
        <v>-5.4937617473362499</v>
      </c>
      <c r="F647" s="304">
        <f t="shared" ca="1" si="300"/>
        <v>5.5603092574580337</v>
      </c>
      <c r="G647" s="306">
        <f t="shared" ca="1" si="301"/>
        <v>19.212333398329694</v>
      </c>
      <c r="H647" s="307">
        <f t="shared" ca="1" si="302"/>
        <v>-97.66586461108129</v>
      </c>
      <c r="I647" s="304">
        <f t="shared" ca="1" si="303"/>
        <v>99.537605279806854</v>
      </c>
      <c r="J647" s="306">
        <f t="shared" ca="1" si="304"/>
        <v>765.81691877405137</v>
      </c>
      <c r="K647" s="307">
        <f t="shared" ca="1" si="305"/>
        <v>678.91074274803361</v>
      </c>
      <c r="L647" s="304">
        <f t="shared" ca="1" si="290"/>
        <v>1023.4233482285171</v>
      </c>
      <c r="M647" s="306">
        <f t="shared" ca="1" si="306"/>
        <v>-1.376561477513309</v>
      </c>
      <c r="N647" s="304">
        <f t="shared" ca="1" si="307"/>
        <v>-78.871162901805391</v>
      </c>
      <c r="P647" s="310">
        <f t="shared" ca="1" si="308"/>
        <v>23</v>
      </c>
      <c r="Q647" s="304">
        <f t="shared" ca="1" si="309"/>
        <v>0</v>
      </c>
      <c r="R647" s="306">
        <f t="shared" ca="1" si="310"/>
        <v>0</v>
      </c>
      <c r="S647" s="307">
        <f t="shared" ca="1" si="311"/>
        <v>8.2209999999999983</v>
      </c>
      <c r="T647" s="304">
        <f t="shared" ca="1" si="291"/>
        <v>80.648009999999985</v>
      </c>
      <c r="U647" s="311">
        <f t="shared" ca="1" si="292"/>
        <v>0</v>
      </c>
      <c r="V647" s="306">
        <f t="shared" ca="1" si="293"/>
        <v>1.1445638812689396</v>
      </c>
      <c r="W647" s="304">
        <f t="shared" ca="1" si="294"/>
        <v>36.595916471621273</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5.2212456248608881</v>
      </c>
      <c r="AH647" s="304">
        <f t="shared" ca="1" si="318"/>
        <v>-4.4006287682371354</v>
      </c>
    </row>
    <row r="648" spans="1:34" x14ac:dyDescent="0.2">
      <c r="A648" s="347">
        <f t="shared" ca="1" si="296"/>
        <v>0.1</v>
      </c>
      <c r="B648" s="304">
        <f t="shared" ca="1" si="297"/>
        <v>28.400000000000091</v>
      </c>
      <c r="D648" s="306">
        <f t="shared" ca="1" si="298"/>
        <v>-0.8592131316457956</v>
      </c>
      <c r="E648" s="307">
        <f t="shared" ca="1" si="299"/>
        <v>-5.4421914861899605</v>
      </c>
      <c r="F648" s="304">
        <f t="shared" ca="1" si="300"/>
        <v>5.509600292031271</v>
      </c>
      <c r="G648" s="306">
        <f t="shared" ca="1" si="301"/>
        <v>19.126412085165114</v>
      </c>
      <c r="H648" s="307">
        <f t="shared" ca="1" si="302"/>
        <v>-98.210083759700282</v>
      </c>
      <c r="I648" s="304">
        <f t="shared" ca="1" si="303"/>
        <v>100.05518572937085</v>
      </c>
      <c r="J648" s="306">
        <f t="shared" ca="1" si="304"/>
        <v>767.73385604822613</v>
      </c>
      <c r="K648" s="307">
        <f t="shared" ca="1" si="305"/>
        <v>669.11694532949457</v>
      </c>
      <c r="L648" s="304">
        <f t="shared" ca="1" si="290"/>
        <v>1018.3971525145543</v>
      </c>
      <c r="M648" s="306">
        <f t="shared" ca="1" si="306"/>
        <v>-1.3784539195679095</v>
      </c>
      <c r="N648" s="304">
        <f t="shared" ca="1" si="307"/>
        <v>-78.979591844507055</v>
      </c>
      <c r="P648" s="310">
        <f t="shared" ca="1" si="308"/>
        <v>23</v>
      </c>
      <c r="Q648" s="304">
        <f t="shared" ca="1" si="309"/>
        <v>0</v>
      </c>
      <c r="R648" s="306">
        <f t="shared" ca="1" si="310"/>
        <v>0</v>
      </c>
      <c r="S648" s="307">
        <f t="shared" ca="1" si="311"/>
        <v>8.2209999999999983</v>
      </c>
      <c r="T648" s="304">
        <f t="shared" ca="1" si="291"/>
        <v>80.648009999999985</v>
      </c>
      <c r="U648" s="311">
        <f t="shared" ca="1" si="292"/>
        <v>0</v>
      </c>
      <c r="V648" s="306">
        <f t="shared" ca="1" si="293"/>
        <v>1.1456866688889826</v>
      </c>
      <c r="W648" s="304">
        <f t="shared" ca="1" si="294"/>
        <v>37.013766362471394</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5.174012839516096</v>
      </c>
      <c r="AH648" s="304">
        <f t="shared" ca="1" si="318"/>
        <v>-4.4515164179079525</v>
      </c>
    </row>
    <row r="649" spans="1:34" x14ac:dyDescent="0.2">
      <c r="A649" s="347">
        <f t="shared" ca="1" si="296"/>
        <v>0.1</v>
      </c>
      <c r="B649" s="304">
        <f t="shared" ca="1" si="297"/>
        <v>28.500000000000092</v>
      </c>
      <c r="D649" s="306">
        <f t="shared" ca="1" si="298"/>
        <v>-0.86066181924274021</v>
      </c>
      <c r="E649" s="307">
        <f t="shared" ca="1" si="299"/>
        <v>-5.3906834559334031</v>
      </c>
      <c r="F649" s="304">
        <f t="shared" ca="1" si="300"/>
        <v>5.4589565751319471</v>
      </c>
      <c r="G649" s="306">
        <f t="shared" ca="1" si="301"/>
        <v>19.040345903240841</v>
      </c>
      <c r="H649" s="307">
        <f t="shared" ca="1" si="302"/>
        <v>-98.749152105293618</v>
      </c>
      <c r="I649" s="304">
        <f t="shared" ca="1" si="303"/>
        <v>100.56803574510877</v>
      </c>
      <c r="J649" s="306">
        <f t="shared" ca="1" si="304"/>
        <v>769.64219394764643</v>
      </c>
      <c r="K649" s="307">
        <f t="shared" ca="1" si="305"/>
        <v>659.26898353624483</v>
      </c>
      <c r="L649" s="304">
        <f t="shared" ca="1" si="290"/>
        <v>1013.402535697173</v>
      </c>
      <c r="M649" s="306">
        <f t="shared" ca="1" si="306"/>
        <v>-1.3803185947791552</v>
      </c>
      <c r="N649" s="304">
        <f t="shared" ca="1" si="307"/>
        <v>-79.086429864274095</v>
      </c>
      <c r="P649" s="310">
        <f t="shared" ca="1" si="308"/>
        <v>23</v>
      </c>
      <c r="Q649" s="304">
        <f t="shared" ca="1" si="309"/>
        <v>0</v>
      </c>
      <c r="R649" s="306">
        <f t="shared" ca="1" si="310"/>
        <v>0</v>
      </c>
      <c r="S649" s="307">
        <f t="shared" ca="1" si="311"/>
        <v>8.2209999999999983</v>
      </c>
      <c r="T649" s="304">
        <f t="shared" ca="1" si="291"/>
        <v>80.648009999999985</v>
      </c>
      <c r="U649" s="311">
        <f t="shared" ca="1" si="292"/>
        <v>0</v>
      </c>
      <c r="V649" s="306">
        <f t="shared" ca="1" si="293"/>
        <v>1.1468167394523503</v>
      </c>
      <c r="W649" s="304">
        <f t="shared" ca="1" si="294"/>
        <v>37.431064107033954</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5.1267517757239887</v>
      </c>
      <c r="AH649" s="304">
        <f t="shared" ca="1" si="318"/>
        <v>-4.5023435546127484</v>
      </c>
    </row>
    <row r="650" spans="1:34" x14ac:dyDescent="0.2">
      <c r="A650" s="347">
        <f t="shared" ca="1" si="296"/>
        <v>0.1</v>
      </c>
      <c r="B650" s="304">
        <f t="shared" ca="1" si="297"/>
        <v>28.600000000000094</v>
      </c>
      <c r="D650" s="306">
        <f t="shared" ca="1" si="298"/>
        <v>-0.86203002248010074</v>
      </c>
      <c r="E650" s="307">
        <f t="shared" ca="1" si="299"/>
        <v>-5.3392443613260134</v>
      </c>
      <c r="F650" s="304">
        <f t="shared" ca="1" si="300"/>
        <v>5.4083847967400276</v>
      </c>
      <c r="G650" s="306">
        <f t="shared" ca="1" si="301"/>
        <v>18.954142900992831</v>
      </c>
      <c r="H650" s="307">
        <f t="shared" ca="1" si="302"/>
        <v>-99.283076541426226</v>
      </c>
      <c r="I650" s="304">
        <f t="shared" ca="1" si="303"/>
        <v>101.07615357067144</v>
      </c>
      <c r="J650" s="306">
        <f t="shared" ca="1" si="304"/>
        <v>771.54191838785812</v>
      </c>
      <c r="K650" s="307">
        <f t="shared" ca="1" si="305"/>
        <v>649.36737210390879</v>
      </c>
      <c r="L650" s="304">
        <f t="shared" ca="1" si="290"/>
        <v>1008.4418256809624</v>
      </c>
      <c r="M650" s="306">
        <f t="shared" ca="1" si="306"/>
        <v>-1.3821561288964774</v>
      </c>
      <c r="N650" s="304">
        <f t="shared" ca="1" si="307"/>
        <v>-79.191712813907955</v>
      </c>
      <c r="P650" s="310">
        <f t="shared" ca="1" si="308"/>
        <v>23</v>
      </c>
      <c r="Q650" s="304">
        <f t="shared" ca="1" si="309"/>
        <v>0</v>
      </c>
      <c r="R650" s="306">
        <f t="shared" ca="1" si="310"/>
        <v>0</v>
      </c>
      <c r="S650" s="307">
        <f t="shared" ca="1" si="311"/>
        <v>8.2209999999999983</v>
      </c>
      <c r="T650" s="304">
        <f t="shared" ca="1" si="291"/>
        <v>80.648009999999985</v>
      </c>
      <c r="U650" s="311">
        <f t="shared" ca="1" si="292"/>
        <v>0</v>
      </c>
      <c r="V650" s="306">
        <f t="shared" ca="1" si="293"/>
        <v>1.147954053120104</v>
      </c>
      <c r="W650" s="304">
        <f t="shared" ca="1" si="294"/>
        <v>37.847755858686369</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5.0794718219576946</v>
      </c>
      <c r="AH650" s="304">
        <f t="shared" ca="1" si="318"/>
        <v>-4.5531035284070018</v>
      </c>
    </row>
    <row r="651" spans="1:34" x14ac:dyDescent="0.2">
      <c r="A651" s="347">
        <f t="shared" ca="1" si="296"/>
        <v>0.1</v>
      </c>
      <c r="B651" s="304">
        <f t="shared" ca="1" si="297"/>
        <v>28.700000000000095</v>
      </c>
      <c r="D651" s="306">
        <f t="shared" ca="1" si="298"/>
        <v>-0.8633182652075716</v>
      </c>
      <c r="E651" s="307">
        <f t="shared" ca="1" si="299"/>
        <v>-5.2878808067483298</v>
      </c>
      <c r="F651" s="304">
        <f t="shared" ca="1" si="300"/>
        <v>5.3578915492400903</v>
      </c>
      <c r="G651" s="306">
        <f t="shared" ca="1" si="301"/>
        <v>18.867811074472073</v>
      </c>
      <c r="H651" s="307">
        <f t="shared" ca="1" si="302"/>
        <v>-99.811864622101055</v>
      </c>
      <c r="I651" s="304">
        <f t="shared" ca="1" si="303"/>
        <v>101.57953836320875</v>
      </c>
      <c r="J651" s="306">
        <f t="shared" ca="1" si="304"/>
        <v>773.43301608663137</v>
      </c>
      <c r="K651" s="307">
        <f t="shared" ca="1" si="305"/>
        <v>639.4126250457324</v>
      </c>
      <c r="L651" s="304">
        <f t="shared" ca="1" si="290"/>
        <v>1003.5173817332402</v>
      </c>
      <c r="M651" s="306">
        <f t="shared" ca="1" si="306"/>
        <v>-1.383967128911662</v>
      </c>
      <c r="N651" s="304">
        <f t="shared" ca="1" si="307"/>
        <v>-79.295475471476166</v>
      </c>
      <c r="P651" s="310">
        <f t="shared" ca="1" si="308"/>
        <v>23</v>
      </c>
      <c r="Q651" s="304">
        <f t="shared" ca="1" si="309"/>
        <v>0</v>
      </c>
      <c r="R651" s="306">
        <f t="shared" ca="1" si="310"/>
        <v>0</v>
      </c>
      <c r="S651" s="307">
        <f t="shared" ca="1" si="311"/>
        <v>8.2209999999999983</v>
      </c>
      <c r="T651" s="304">
        <f t="shared" ca="1" si="291"/>
        <v>80.648009999999985</v>
      </c>
      <c r="U651" s="311">
        <f t="shared" ca="1" si="292"/>
        <v>0</v>
      </c>
      <c r="V651" s="306">
        <f t="shared" ca="1" si="293"/>
        <v>1.1490985700600298</v>
      </c>
      <c r="W651" s="304">
        <f t="shared" ca="1" si="294"/>
        <v>38.263788599489835</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5.0321821630748929</v>
      </c>
      <c r="AH651" s="304">
        <f t="shared" ca="1" si="318"/>
        <v>-4.6037897894035247</v>
      </c>
    </row>
    <row r="652" spans="1:34" x14ac:dyDescent="0.2">
      <c r="A652" s="347">
        <f t="shared" ca="1" si="296"/>
        <v>0.1</v>
      </c>
      <c r="B652" s="304">
        <f t="shared" ca="1" si="297"/>
        <v>28.800000000000097</v>
      </c>
      <c r="D652" s="306">
        <f t="shared" ca="1" si="298"/>
        <v>-0.86452708592074112</v>
      </c>
      <c r="E652" s="307">
        <f t="shared" ca="1" si="299"/>
        <v>-5.2365992954100546</v>
      </c>
      <c r="F652" s="304">
        <f t="shared" ca="1" si="300"/>
        <v>5.307483326679387</v>
      </c>
      <c r="G652" s="306">
        <f t="shared" ca="1" si="301"/>
        <v>18.781358365879999</v>
      </c>
      <c r="H652" s="307">
        <f t="shared" ca="1" si="302"/>
        <v>-100.33552455164207</v>
      </c>
      <c r="I652" s="304">
        <f t="shared" ca="1" si="303"/>
        <v>102.07819017361533</v>
      </c>
      <c r="J652" s="306">
        <f t="shared" ca="1" si="304"/>
        <v>775.31547455864893</v>
      </c>
      <c r="K652" s="307">
        <f t="shared" ca="1" si="305"/>
        <v>629.40525558704519</v>
      </c>
      <c r="L652" s="304">
        <f t="shared" ca="1" si="290"/>
        <v>998.63159415807422</v>
      </c>
      <c r="M652" s="306">
        <f t="shared" ca="1" si="306"/>
        <v>-1.3857521837423759</v>
      </c>
      <c r="N652" s="304">
        <f t="shared" ca="1" si="307"/>
        <v>-79.397751579475511</v>
      </c>
      <c r="P652" s="310">
        <f t="shared" ca="1" si="308"/>
        <v>23</v>
      </c>
      <c r="Q652" s="304">
        <f t="shared" ca="1" si="309"/>
        <v>0</v>
      </c>
      <c r="R652" s="306">
        <f t="shared" ca="1" si="310"/>
        <v>0</v>
      </c>
      <c r="S652" s="307">
        <f t="shared" ca="1" si="311"/>
        <v>8.2209999999999983</v>
      </c>
      <c r="T652" s="304">
        <f t="shared" ca="1" si="291"/>
        <v>80.648009999999985</v>
      </c>
      <c r="U652" s="311">
        <f t="shared" ca="1" si="292"/>
        <v>0</v>
      </c>
      <c r="V652" s="306">
        <f t="shared" ca="1" si="293"/>
        <v>1.150250250451567</v>
      </c>
      <c r="W652" s="304">
        <f t="shared" ca="1" si="294"/>
        <v>38.679110145821262</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4.9848917841818228</v>
      </c>
      <c r="AH652" s="304">
        <f t="shared" ca="1" si="318"/>
        <v>-4.6543958885159764</v>
      </c>
    </row>
    <row r="653" spans="1:34" x14ac:dyDescent="0.2">
      <c r="A653" s="347">
        <f t="shared" ca="1" si="296"/>
        <v>0.1</v>
      </c>
      <c r="B653" s="304">
        <f t="shared" ca="1" si="297"/>
        <v>28.900000000000098</v>
      </c>
      <c r="D653" s="306">
        <f t="shared" ca="1" si="298"/>
        <v>-0.86565703727608767</v>
      </c>
      <c r="E653" s="307">
        <f t="shared" ca="1" si="299"/>
        <v>-5.1854062286193461</v>
      </c>
      <c r="F653" s="304">
        <f t="shared" ca="1" si="300"/>
        <v>5.2571665240878502</v>
      </c>
      <c r="G653" s="306">
        <f t="shared" ca="1" si="301"/>
        <v>18.694792662152391</v>
      </c>
      <c r="H653" s="307">
        <f t="shared" ca="1" si="302"/>
        <v>-100.854065174504</v>
      </c>
      <c r="I653" s="304">
        <f t="shared" ca="1" si="303"/>
        <v>102.57210992713354</v>
      </c>
      <c r="J653" s="306">
        <f t="shared" ca="1" si="304"/>
        <v>777.1892821100505</v>
      </c>
      <c r="K653" s="307">
        <f t="shared" ca="1" si="305"/>
        <v>619.34577610073791</v>
      </c>
      <c r="L653" s="304">
        <f t="shared" ca="1" si="290"/>
        <v>993.7868838944097</v>
      </c>
      <c r="M653" s="306">
        <f t="shared" ca="1" si="306"/>
        <v>-1.3875118648866263</v>
      </c>
      <c r="N653" s="304">
        <f t="shared" ca="1" si="307"/>
        <v>-79.498573882329808</v>
      </c>
      <c r="P653" s="310">
        <f t="shared" ca="1" si="308"/>
        <v>23</v>
      </c>
      <c r="Q653" s="304">
        <f t="shared" ca="1" si="309"/>
        <v>0</v>
      </c>
      <c r="R653" s="306">
        <f t="shared" ca="1" si="310"/>
        <v>0</v>
      </c>
      <c r="S653" s="307">
        <f t="shared" ca="1" si="311"/>
        <v>8.2209999999999983</v>
      </c>
      <c r="T653" s="304">
        <f t="shared" ca="1" si="291"/>
        <v>80.648009999999985</v>
      </c>
      <c r="U653" s="311">
        <f t="shared" ca="1" si="292"/>
        <v>0</v>
      </c>
      <c r="V653" s="306">
        <f t="shared" ca="1" si="293"/>
        <v>1.1514090544906823</v>
      </c>
      <c r="W653" s="304">
        <f t="shared" ca="1" si="294"/>
        <v>39.093669153530222</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4.9376094743216097</v>
      </c>
      <c r="AH653" s="304">
        <f t="shared" ca="1" si="318"/>
        <v>-4.7049154781439331</v>
      </c>
    </row>
    <row r="654" spans="1:34" x14ac:dyDescent="0.2">
      <c r="A654" s="347">
        <f t="shared" ca="1" si="296"/>
        <v>0.1</v>
      </c>
      <c r="B654" s="304">
        <f t="shared" ca="1" si="297"/>
        <v>29.000000000000099</v>
      </c>
      <c r="D654" s="306">
        <f t="shared" ca="1" si="298"/>
        <v>-0.86670868561164938</v>
      </c>
      <c r="E654" s="307">
        <f t="shared" ca="1" si="299"/>
        <v>-5.1343079051125455</v>
      </c>
      <c r="F654" s="304">
        <f t="shared" ca="1" si="300"/>
        <v>5.2069474368593207</v>
      </c>
      <c r="G654" s="306">
        <f t="shared" ca="1" si="301"/>
        <v>18.608121793591227</v>
      </c>
      <c r="H654" s="307">
        <f t="shared" ca="1" si="302"/>
        <v>-101.36749596501525</v>
      </c>
      <c r="I654" s="304">
        <f t="shared" ca="1" si="303"/>
        <v>103.06129940429875</v>
      </c>
      <c r="J654" s="306">
        <f t="shared" ca="1" si="304"/>
        <v>779.05442783283763</v>
      </c>
      <c r="K654" s="307">
        <f t="shared" ca="1" si="305"/>
        <v>609.23469804376191</v>
      </c>
      <c r="L654" s="304">
        <f t="shared" ca="1" si="290"/>
        <v>988.98570203336283</v>
      </c>
      <c r="M654" s="306">
        <f t="shared" ca="1" si="306"/>
        <v>-1.389246727049547</v>
      </c>
      <c r="N654" s="304">
        <f t="shared" ca="1" si="307"/>
        <v>-79.597974162302108</v>
      </c>
      <c r="P654" s="310">
        <f t="shared" ca="1" si="308"/>
        <v>23</v>
      </c>
      <c r="Q654" s="304">
        <f t="shared" ca="1" si="309"/>
        <v>0</v>
      </c>
      <c r="R654" s="306">
        <f t="shared" ca="1" si="310"/>
        <v>0</v>
      </c>
      <c r="S654" s="307">
        <f t="shared" ca="1" si="311"/>
        <v>8.2209999999999983</v>
      </c>
      <c r="T654" s="304">
        <f t="shared" ca="1" si="291"/>
        <v>80.648009999999985</v>
      </c>
      <c r="U654" s="311">
        <f t="shared" ca="1" si="292"/>
        <v>0</v>
      </c>
      <c r="V654" s="306">
        <f t="shared" ca="1" si="293"/>
        <v>1.1525749423946881</v>
      </c>
      <c r="W654" s="304">
        <f t="shared" ca="1" si="294"/>
        <v>39.507415122626384</v>
      </c>
      <c r="Y654" s="314" t="str">
        <f t="shared" ca="1" si="312"/>
        <v/>
      </c>
      <c r="Z654" s="315" t="str">
        <f t="shared" ca="1" si="313"/>
        <v/>
      </c>
      <c r="AA654" s="316" t="str">
        <f t="shared" ca="1" si="314"/>
        <v/>
      </c>
      <c r="AC654" s="310">
        <f t="shared" ca="1" si="315"/>
        <v>29.000000000000099</v>
      </c>
      <c r="AD654" s="323">
        <f t="shared" ca="1" si="316"/>
        <v>779.05442783283763</v>
      </c>
      <c r="AE654" s="324" t="e">
        <f t="shared" ca="1" si="295"/>
        <v>#N/A</v>
      </c>
      <c r="AG654" s="306">
        <f t="shared" ca="1" si="317"/>
        <v>4.890343829999571</v>
      </c>
      <c r="AH654" s="304">
        <f t="shared" ca="1" si="318"/>
        <v>-4.7553423128001739</v>
      </c>
    </row>
    <row r="655" spans="1:34" x14ac:dyDescent="0.2">
      <c r="A655" s="347">
        <f t="shared" ca="1" si="296"/>
        <v>0.1</v>
      </c>
      <c r="B655" s="304">
        <f t="shared" ca="1" si="297"/>
        <v>29.100000000000101</v>
      </c>
      <c r="D655" s="306">
        <f t="shared" ca="1" si="298"/>
        <v>-0.86768261047337025</v>
      </c>
      <c r="E655" s="307">
        <f t="shared" ca="1" si="299"/>
        <v>-5.0833105204435247</v>
      </c>
      <c r="F655" s="304">
        <f t="shared" ca="1" si="300"/>
        <v>5.1568322601932381</v>
      </c>
      <c r="G655" s="306">
        <f t="shared" ca="1" si="301"/>
        <v>18.521353532543891</v>
      </c>
      <c r="H655" s="307">
        <f t="shared" ca="1" si="302"/>
        <v>-101.87582701705961</v>
      </c>
      <c r="I655" s="304">
        <f t="shared" ca="1" si="303"/>
        <v>103.54576122221194</v>
      </c>
      <c r="J655" s="306">
        <f t="shared" ca="1" si="304"/>
        <v>780.91090159914438</v>
      </c>
      <c r="K655" s="307">
        <f t="shared" ca="1" si="305"/>
        <v>599.07253189465814</v>
      </c>
      <c r="L655" s="304">
        <f t="shared" ca="1" si="290"/>
        <v>984.23052924965941</v>
      </c>
      <c r="M655" s="306">
        <f t="shared" ca="1" si="306"/>
        <v>-1.3909573087438454</v>
      </c>
      <c r="N655" s="304">
        <f t="shared" ca="1" si="307"/>
        <v>-79.695983273897738</v>
      </c>
      <c r="P655" s="310">
        <f t="shared" ca="1" si="308"/>
        <v>23</v>
      </c>
      <c r="Q655" s="304">
        <f t="shared" ca="1" si="309"/>
        <v>0</v>
      </c>
      <c r="R655" s="306">
        <f t="shared" ca="1" si="310"/>
        <v>0</v>
      </c>
      <c r="S655" s="307">
        <f t="shared" ca="1" si="311"/>
        <v>8.2209999999999983</v>
      </c>
      <c r="T655" s="304">
        <f t="shared" ca="1" si="291"/>
        <v>80.648009999999985</v>
      </c>
      <c r="U655" s="311">
        <f t="shared" ca="1" si="292"/>
        <v>0</v>
      </c>
      <c r="V655" s="306">
        <f t="shared" ca="1" si="293"/>
        <v>1.1537478744069984</v>
      </c>
      <c r="W655" s="304">
        <f t="shared" ca="1" si="294"/>
        <v>39.920298401503558</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4.8431032585573011</v>
      </c>
      <c r="AH655" s="304">
        <f t="shared" ca="1" si="318"/>
        <v>-4.8056702496808654</v>
      </c>
    </row>
    <row r="656" spans="1:34" x14ac:dyDescent="0.2">
      <c r="A656" s="347">
        <f t="shared" ca="1" si="296"/>
        <v>0.1</v>
      </c>
      <c r="B656" s="304">
        <f t="shared" ca="1" si="297"/>
        <v>29.200000000000102</v>
      </c>
      <c r="D656" s="306">
        <f t="shared" ca="1" si="298"/>
        <v>-0.86857940414707624</v>
      </c>
      <c r="E656" s="307">
        <f t="shared" ca="1" si="299"/>
        <v>-5.032420166431832</v>
      </c>
      <c r="F656" s="304">
        <f t="shared" ca="1" si="300"/>
        <v>5.1068270885960372</v>
      </c>
      <c r="G656" s="306">
        <f t="shared" ca="1" si="301"/>
        <v>18.434495592129185</v>
      </c>
      <c r="H656" s="307">
        <f t="shared" ca="1" si="302"/>
        <v>-102.37906903370279</v>
      </c>
      <c r="I656" s="304">
        <f t="shared" ca="1" si="303"/>
        <v>104.02549881612639</v>
      </c>
      <c r="J656" s="306">
        <f t="shared" ca="1" si="304"/>
        <v>782.75869405537799</v>
      </c>
      <c r="K656" s="307">
        <f t="shared" ca="1" si="305"/>
        <v>588.85978709211997</v>
      </c>
      <c r="L656" s="304">
        <f t="shared" ca="1" si="290"/>
        <v>979.52387514213126</v>
      </c>
      <c r="M656" s="306">
        <f t="shared" ca="1" si="306"/>
        <v>-1.3926441328651642</v>
      </c>
      <c r="N656" s="304">
        <f t="shared" ca="1" si="307"/>
        <v>-79.79263117683017</v>
      </c>
      <c r="P656" s="310">
        <f t="shared" ca="1" si="308"/>
        <v>23</v>
      </c>
      <c r="Q656" s="304">
        <f t="shared" ca="1" si="309"/>
        <v>0</v>
      </c>
      <c r="R656" s="306">
        <f t="shared" ca="1" si="310"/>
        <v>0</v>
      </c>
      <c r="S656" s="307">
        <f t="shared" ca="1" si="311"/>
        <v>8.2209999999999983</v>
      </c>
      <c r="T656" s="304">
        <f t="shared" ca="1" si="291"/>
        <v>80.648009999999985</v>
      </c>
      <c r="U656" s="311">
        <f t="shared" ca="1" si="292"/>
        <v>0</v>
      </c>
      <c r="V656" s="306">
        <f t="shared" ca="1" si="293"/>
        <v>1.1549278108018313</v>
      </c>
      <c r="W656" s="304">
        <f t="shared" ca="1" si="294"/>
        <v>40.332270190706765</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4.795895981406443</v>
      </c>
      <c r="AH656" s="304">
        <f t="shared" ca="1" si="318"/>
        <v>-4.855893249179366</v>
      </c>
    </row>
    <row r="657" spans="1:34" x14ac:dyDescent="0.2">
      <c r="A657" s="347">
        <f t="shared" ca="1" si="296"/>
        <v>0.1</v>
      </c>
      <c r="B657" s="304">
        <f t="shared" ca="1" si="297"/>
        <v>29.300000000000104</v>
      </c>
      <c r="D657" s="306">
        <f t="shared" ca="1" si="298"/>
        <v>-0.86939967119608996</v>
      </c>
      <c r="E657" s="307">
        <f t="shared" ca="1" si="299"/>
        <v>-4.9816428306687142</v>
      </c>
      <c r="F657" s="304">
        <f t="shared" ca="1" si="300"/>
        <v>5.0569379154414058</v>
      </c>
      <c r="G657" s="306">
        <f t="shared" ca="1" si="301"/>
        <v>18.347555625009576</v>
      </c>
      <c r="H657" s="307">
        <f t="shared" ca="1" si="302"/>
        <v>-102.87723331676966</v>
      </c>
      <c r="I657" s="304">
        <f t="shared" ca="1" si="303"/>
        <v>104.50051642133585</v>
      </c>
      <c r="J657" s="306">
        <f t="shared" ca="1" si="304"/>
        <v>784.59779661623497</v>
      </c>
      <c r="K657" s="307">
        <f t="shared" ca="1" si="305"/>
        <v>578.59697197459639</v>
      </c>
      <c r="L657" s="304">
        <f t="shared" ca="1" si="290"/>
        <v>974.8682774781538</v>
      </c>
      <c r="M657" s="306">
        <f t="shared" ca="1" si="306"/>
        <v>-1.3943077072435506</v>
      </c>
      <c r="N657" s="304">
        <f t="shared" ca="1" si="307"/>
        <v>-79.887946967617808</v>
      </c>
      <c r="P657" s="310">
        <f t="shared" ca="1" si="308"/>
        <v>23</v>
      </c>
      <c r="Q657" s="304">
        <f t="shared" ca="1" si="309"/>
        <v>0</v>
      </c>
      <c r="R657" s="306">
        <f t="shared" ca="1" si="310"/>
        <v>0</v>
      </c>
      <c r="S657" s="307">
        <f t="shared" ca="1" si="311"/>
        <v>8.2209999999999983</v>
      </c>
      <c r="T657" s="304">
        <f t="shared" ca="1" si="291"/>
        <v>80.648009999999985</v>
      </c>
      <c r="U657" s="311">
        <f t="shared" ca="1" si="292"/>
        <v>0</v>
      </c>
      <c r="V657" s="306">
        <f t="shared" ca="1" si="293"/>
        <v>1.1561147118888477</v>
      </c>
      <c r="W657" s="304">
        <f t="shared" ca="1" si="294"/>
        <v>40.743282546248324</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4.7487300371323968</v>
      </c>
      <c r="AH657" s="304">
        <f t="shared" ca="1" si="318"/>
        <v>-4.9060053753444564</v>
      </c>
    </row>
    <row r="658" spans="1:34" x14ac:dyDescent="0.2">
      <c r="A658" s="347">
        <f t="shared" ca="1" si="296"/>
        <v>0.1</v>
      </c>
      <c r="B658" s="304">
        <f t="shared" ca="1" si="297"/>
        <v>29.400000000000105</v>
      </c>
      <c r="D658" s="306">
        <f t="shared" ca="1" si="298"/>
        <v>-0.87014402800445656</v>
      </c>
      <c r="E658" s="307">
        <f t="shared" ca="1" si="299"/>
        <v>-4.9309843960802002</v>
      </c>
      <c r="F658" s="304">
        <f t="shared" ca="1" si="300"/>
        <v>5.0071706325886511</v>
      </c>
      <c r="G658" s="306">
        <f t="shared" ca="1" si="301"/>
        <v>18.260541222209131</v>
      </c>
      <c r="H658" s="307">
        <f t="shared" ca="1" si="302"/>
        <v>-103.37033175637768</v>
      </c>
      <c r="I658" s="304">
        <f t="shared" ca="1" si="303"/>
        <v>104.97081905535264</v>
      </c>
      <c r="J658" s="306">
        <f t="shared" ca="1" si="304"/>
        <v>786.42820145859594</v>
      </c>
      <c r="K658" s="307">
        <f t="shared" ca="1" si="305"/>
        <v>568.28459372093903</v>
      </c>
      <c r="L658" s="304">
        <f t="shared" ca="1" si="290"/>
        <v>970.26630133689309</v>
      </c>
      <c r="M658" s="306">
        <f t="shared" ca="1" si="306"/>
        <v>-1.3959485251721566</v>
      </c>
      <c r="N658" s="304">
        <f t="shared" ca="1" si="307"/>
        <v>-79.98195890987634</v>
      </c>
      <c r="P658" s="310">
        <f t="shared" ca="1" si="308"/>
        <v>23</v>
      </c>
      <c r="Q658" s="304">
        <f t="shared" ca="1" si="309"/>
        <v>0</v>
      </c>
      <c r="R658" s="306">
        <f t="shared" ca="1" si="310"/>
        <v>0</v>
      </c>
      <c r="S658" s="307">
        <f t="shared" ca="1" si="311"/>
        <v>8.2209999999999983</v>
      </c>
      <c r="T658" s="304">
        <f t="shared" ca="1" si="291"/>
        <v>80.648009999999985</v>
      </c>
      <c r="U658" s="311">
        <f t="shared" ca="1" si="292"/>
        <v>0</v>
      </c>
      <c r="V658" s="306">
        <f t="shared" ca="1" si="293"/>
        <v>1.1573085380177337</v>
      </c>
      <c r="W658" s="304">
        <f t="shared" ca="1" si="294"/>
        <v>41.153288382479886</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4.7016132844774985</v>
      </c>
      <c r="AH658" s="304">
        <f t="shared" ca="1" si="318"/>
        <v>-4.9560007962837043</v>
      </c>
    </row>
    <row r="659" spans="1:34" x14ac:dyDescent="0.2">
      <c r="A659" s="347">
        <f t="shared" ca="1" si="296"/>
        <v>0.1</v>
      </c>
      <c r="B659" s="304">
        <f t="shared" ca="1" si="297"/>
        <v>29.500000000000107</v>
      </c>
      <c r="D659" s="306">
        <f t="shared" ca="1" si="298"/>
        <v>-0.87081310232580567</v>
      </c>
      <c r="E659" s="307">
        <f t="shared" ca="1" si="299"/>
        <v>-4.8804506405462975</v>
      </c>
      <c r="F659" s="304">
        <f t="shared" ca="1" si="300"/>
        <v>4.9575310300583153</v>
      </c>
      <c r="G659" s="306">
        <f t="shared" ca="1" si="301"/>
        <v>18.173459911976551</v>
      </c>
      <c r="H659" s="307">
        <f t="shared" ca="1" si="302"/>
        <v>-103.85837682043231</v>
      </c>
      <c r="I659" s="304">
        <f t="shared" ca="1" si="303"/>
        <v>105.43641250036502</v>
      </c>
      <c r="J659" s="306">
        <f t="shared" ca="1" si="304"/>
        <v>788.24990151530517</v>
      </c>
      <c r="K659" s="307">
        <f t="shared" ca="1" si="305"/>
        <v>557.92315829209849</v>
      </c>
      <c r="L659" s="304">
        <f t="shared" ca="1" si="290"/>
        <v>965.72053814626838</v>
      </c>
      <c r="M659" s="306">
        <f t="shared" ca="1" si="306"/>
        <v>-1.3975670659142452</v>
      </c>
      <c r="N659" s="304">
        <f t="shared" ca="1" si="307"/>
        <v>-80.074694463367976</v>
      </c>
      <c r="P659" s="310">
        <f t="shared" ca="1" si="308"/>
        <v>23</v>
      </c>
      <c r="Q659" s="304">
        <f t="shared" ca="1" si="309"/>
        <v>0</v>
      </c>
      <c r="R659" s="306">
        <f t="shared" ca="1" si="310"/>
        <v>0</v>
      </c>
      <c r="S659" s="307">
        <f t="shared" ca="1" si="311"/>
        <v>8.2209999999999983</v>
      </c>
      <c r="T659" s="304">
        <f t="shared" ca="1" si="291"/>
        <v>80.648009999999985</v>
      </c>
      <c r="U659" s="311">
        <f t="shared" ca="1" si="292"/>
        <v>0</v>
      </c>
      <c r="V659" s="306">
        <f t="shared" ca="1" si="293"/>
        <v>1.1585092495827192</v>
      </c>
      <c r="W659" s="304">
        <f t="shared" ca="1" si="294"/>
        <v>41.562241474527099</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4.6545534052124982</v>
      </c>
      <c r="AH659" s="304">
        <f t="shared" ca="1" si="318"/>
        <v>-5.0058737845128203</v>
      </c>
    </row>
    <row r="660" spans="1:34" x14ac:dyDescent="0.2">
      <c r="A660" s="347">
        <f t="shared" ca="1" si="296"/>
        <v>0.1</v>
      </c>
      <c r="B660" s="304">
        <f t="shared" ca="1" si="297"/>
        <v>29.600000000000108</v>
      </c>
      <c r="D660" s="306">
        <f t="shared" ca="1" si="298"/>
        <v>-0.87140753283782224</v>
      </c>
      <c r="E660" s="307">
        <f t="shared" ca="1" si="299"/>
        <v>-4.8300472365754006</v>
      </c>
      <c r="F660" s="304">
        <f t="shared" ca="1" si="300"/>
        <v>4.9080247957641943</v>
      </c>
      <c r="G660" s="306">
        <f t="shared" ca="1" si="301"/>
        <v>18.086319158692767</v>
      </c>
      <c r="H660" s="307">
        <f t="shared" ca="1" si="302"/>
        <v>-104.34138154408986</v>
      </c>
      <c r="I660" s="304">
        <f t="shared" ca="1" si="303"/>
        <v>105.89730328596394</v>
      </c>
      <c r="J660" s="306">
        <f t="shared" ca="1" si="304"/>
        <v>790.06289046883865</v>
      </c>
      <c r="K660" s="307">
        <f t="shared" ca="1" si="305"/>
        <v>547.51317037387241</v>
      </c>
      <c r="L660" s="304">
        <f t="shared" ca="1" si="290"/>
        <v>961.23360460859101</v>
      </c>
      <c r="M660" s="306">
        <f t="shared" ca="1" si="306"/>
        <v>-1.3991637951895082</v>
      </c>
      <c r="N660" s="304">
        <f t="shared" ca="1" si="307"/>
        <v>-80.166180311865531</v>
      </c>
      <c r="P660" s="310">
        <f t="shared" ca="1" si="308"/>
        <v>23</v>
      </c>
      <c r="Q660" s="304">
        <f t="shared" ca="1" si="309"/>
        <v>0</v>
      </c>
      <c r="R660" s="306">
        <f t="shared" ca="1" si="310"/>
        <v>0</v>
      </c>
      <c r="S660" s="307">
        <f t="shared" ca="1" si="311"/>
        <v>8.2209999999999983</v>
      </c>
      <c r="T660" s="304">
        <f t="shared" ca="1" si="291"/>
        <v>80.648009999999985</v>
      </c>
      <c r="U660" s="311">
        <f t="shared" ca="1" si="292"/>
        <v>0</v>
      </c>
      <c r="V660" s="306">
        <f t="shared" ca="1" si="293"/>
        <v>1.1597168070270385</v>
      </c>
      <c r="W660" s="304">
        <f t="shared" ca="1" si="294"/>
        <v>41.970096460294151</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4.6075579069046118</v>
      </c>
      <c r="AH660" s="304">
        <f t="shared" ca="1" si="318"/>
        <v>-5.0556187172518072</v>
      </c>
    </row>
    <row r="661" spans="1:34" x14ac:dyDescent="0.2">
      <c r="A661" s="347">
        <f t="shared" ca="1" si="296"/>
        <v>0.1</v>
      </c>
      <c r="B661" s="304">
        <f t="shared" ca="1" si="297"/>
        <v>29.700000000000109</v>
      </c>
      <c r="D661" s="306">
        <f t="shared" ca="1" si="298"/>
        <v>-0.87192796870237033</v>
      </c>
      <c r="E661" s="307">
        <f t="shared" ca="1" si="299"/>
        <v>-4.7797797510329412</v>
      </c>
      <c r="F661" s="304">
        <f t="shared" ca="1" si="300"/>
        <v>4.8586575153009051</v>
      </c>
      <c r="G661" s="306">
        <f t="shared" ca="1" si="301"/>
        <v>17.99912636182253</v>
      </c>
      <c r="H661" s="307">
        <f t="shared" ca="1" si="302"/>
        <v>-104.81935951919316</v>
      </c>
      <c r="I661" s="304">
        <f t="shared" ca="1" si="303"/>
        <v>106.35349867212983</v>
      </c>
      <c r="J661" s="306">
        <f t="shared" ca="1" si="304"/>
        <v>791.86716274486446</v>
      </c>
      <c r="K661" s="307">
        <f t="shared" ca="1" si="305"/>
        <v>537.05513332070825</v>
      </c>
      <c r="L661" s="304">
        <f t="shared" ca="1" si="290"/>
        <v>956.80814150995047</v>
      </c>
      <c r="M661" s="306">
        <f t="shared" ca="1" si="306"/>
        <v>-1.4007391656406636</v>
      </c>
      <c r="N661" s="304">
        <f t="shared" ca="1" si="307"/>
        <v>-80.256442389886359</v>
      </c>
      <c r="P661" s="310">
        <f t="shared" ca="1" si="308"/>
        <v>23</v>
      </c>
      <c r="Q661" s="304">
        <f t="shared" ca="1" si="309"/>
        <v>0</v>
      </c>
      <c r="R661" s="306">
        <f t="shared" ca="1" si="310"/>
        <v>0</v>
      </c>
      <c r="S661" s="307">
        <f t="shared" ca="1" si="311"/>
        <v>8.2209999999999983</v>
      </c>
      <c r="T661" s="304">
        <f t="shared" ca="1" si="291"/>
        <v>80.648009999999985</v>
      </c>
      <c r="U661" s="311">
        <f t="shared" ca="1" si="292"/>
        <v>0</v>
      </c>
      <c r="V661" s="306">
        <f t="shared" ca="1" si="293"/>
        <v>1.160931170847328</v>
      </c>
      <c r="W661" s="304">
        <f t="shared" ca="1" si="294"/>
        <v>42.37680884204493</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4.5606341255898108</v>
      </c>
      <c r="AH661" s="304">
        <f t="shared" ca="1" si="318"/>
        <v>-5.1052300766687946</v>
      </c>
    </row>
    <row r="662" spans="1:34" x14ac:dyDescent="0.2">
      <c r="A662" s="347">
        <f t="shared" ca="1" si="296"/>
        <v>0.1</v>
      </c>
      <c r="B662" s="304">
        <f t="shared" ca="1" si="297"/>
        <v>29.800000000000111</v>
      </c>
      <c r="D662" s="306">
        <f t="shared" ca="1" si="298"/>
        <v>-0.87237506913124263</v>
      </c>
      <c r="E662" s="307">
        <f t="shared" ca="1" si="299"/>
        <v>-4.7296536449233768</v>
      </c>
      <c r="F662" s="304">
        <f t="shared" ca="1" si="300"/>
        <v>4.8094346717861471</v>
      </c>
      <c r="G662" s="306">
        <f t="shared" ca="1" si="301"/>
        <v>17.911888854909407</v>
      </c>
      <c r="H662" s="307">
        <f t="shared" ca="1" si="302"/>
        <v>-105.2923248836855</v>
      </c>
      <c r="I662" s="304">
        <f t="shared" ca="1" si="303"/>
        <v>106.80500663247113</v>
      </c>
      <c r="J662" s="306">
        <f t="shared" ca="1" si="304"/>
        <v>793.66271350570105</v>
      </c>
      <c r="K662" s="307">
        <f t="shared" ca="1" si="305"/>
        <v>526.54954910056426</v>
      </c>
      <c r="L662" s="304">
        <f t="shared" ca="1" si="290"/>
        <v>952.44681240856698</v>
      </c>
      <c r="M662" s="306">
        <f t="shared" ca="1" si="306"/>
        <v>-1.4022936172812361</v>
      </c>
      <c r="N662" s="304">
        <f t="shared" ca="1" si="307"/>
        <v>-80.345505908348358</v>
      </c>
      <c r="P662" s="310">
        <f t="shared" ca="1" si="308"/>
        <v>23</v>
      </c>
      <c r="Q662" s="304">
        <f t="shared" ca="1" si="309"/>
        <v>0</v>
      </c>
      <c r="R662" s="306">
        <f t="shared" ca="1" si="310"/>
        <v>0</v>
      </c>
      <c r="S662" s="307">
        <f t="shared" ca="1" si="311"/>
        <v>8.2209999999999983</v>
      </c>
      <c r="T662" s="304">
        <f t="shared" ca="1" si="291"/>
        <v>80.648009999999985</v>
      </c>
      <c r="U662" s="311">
        <f t="shared" ca="1" si="292"/>
        <v>0</v>
      </c>
      <c r="V662" s="306">
        <f t="shared" ca="1" si="293"/>
        <v>1.1621523015979611</v>
      </c>
      <c r="W662" s="304">
        <f t="shared" ca="1" si="294"/>
        <v>42.78233498756844</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4.5137892283565177</v>
      </c>
      <c r="AH662" s="304">
        <f t="shared" ca="1" si="318"/>
        <v>-5.1547024500723682</v>
      </c>
    </row>
    <row r="663" spans="1:34" x14ac:dyDescent="0.2">
      <c r="A663" s="347">
        <f t="shared" ca="1" si="296"/>
        <v>0.1</v>
      </c>
      <c r="B663" s="304">
        <f t="shared" ca="1" si="297"/>
        <v>29.900000000000112</v>
      </c>
      <c r="D663" s="306">
        <f t="shared" ca="1" si="298"/>
        <v>-0.87274950295758302</v>
      </c>
      <c r="E663" s="307">
        <f t="shared" ca="1" si="299"/>
        <v>-4.67967427322451</v>
      </c>
      <c r="F663" s="304">
        <f t="shared" ca="1" si="300"/>
        <v>4.760361645756765</v>
      </c>
      <c r="G663" s="306">
        <f t="shared" ca="1" si="301"/>
        <v>17.824613904613649</v>
      </c>
      <c r="H663" s="307">
        <f t="shared" ca="1" si="302"/>
        <v>-105.76029231100794</v>
      </c>
      <c r="I663" s="304">
        <f t="shared" ca="1" si="303"/>
        <v>107.25183583770672</v>
      </c>
      <c r="J663" s="306">
        <f t="shared" ca="1" si="304"/>
        <v>795.44953864367722</v>
      </c>
      <c r="K663" s="307">
        <f t="shared" ca="1" si="305"/>
        <v>515.99691824082959</v>
      </c>
      <c r="L663" s="304">
        <f t="shared" ca="1" si="290"/>
        <v>948.15230219752789</v>
      </c>
      <c r="M663" s="306">
        <f t="shared" ca="1" si="306"/>
        <v>-1.4038275779253893</v>
      </c>
      <c r="N663" s="304">
        <f t="shared" ca="1" si="307"/>
        <v>-80.433395379197492</v>
      </c>
      <c r="P663" s="310">
        <f t="shared" ca="1" si="308"/>
        <v>23</v>
      </c>
      <c r="Q663" s="304">
        <f t="shared" ca="1" si="309"/>
        <v>0</v>
      </c>
      <c r="R663" s="306">
        <f t="shared" ca="1" si="310"/>
        <v>0</v>
      </c>
      <c r="S663" s="307">
        <f t="shared" ca="1" si="311"/>
        <v>8.2209999999999983</v>
      </c>
      <c r="T663" s="304">
        <f t="shared" ca="1" si="291"/>
        <v>80.648009999999985</v>
      </c>
      <c r="U663" s="311">
        <f t="shared" ca="1" si="292"/>
        <v>0</v>
      </c>
      <c r="V663" s="306">
        <f t="shared" ca="1" si="293"/>
        <v>1.1633801598953235</v>
      </c>
      <c r="W663" s="304">
        <f t="shared" ca="1" si="294"/>
        <v>43.186632130936069</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4.4670302158473598</v>
      </c>
      <c r="AH663" s="304">
        <f t="shared" ca="1" si="318"/>
        <v>-5.2040305300533332</v>
      </c>
    </row>
    <row r="664" spans="1:34" x14ac:dyDescent="0.2">
      <c r="A664" s="347">
        <f t="shared" ca="1" si="296"/>
        <v>0.1</v>
      </c>
      <c r="B664" s="304">
        <f t="shared" ca="1" si="297"/>
        <v>30.000000000000114</v>
      </c>
      <c r="D664" s="306">
        <f t="shared" ca="1" si="298"/>
        <v>-0.87305194821298582</v>
      </c>
      <c r="E664" s="307">
        <f t="shared" ca="1" si="299"/>
        <v>-4.6298468847731415</v>
      </c>
      <c r="F664" s="304">
        <f t="shared" ca="1" si="300"/>
        <v>4.7114437151176976</v>
      </c>
      <c r="G664" s="306">
        <f t="shared" ca="1" si="301"/>
        <v>17.737308709792352</v>
      </c>
      <c r="H664" s="307">
        <f t="shared" ca="1" si="302"/>
        <v>-106.22327699948526</v>
      </c>
      <c r="I664" s="304">
        <f t="shared" ca="1" si="303"/>
        <v>107.69399563938489</v>
      </c>
      <c r="J664" s="306">
        <f t="shared" ca="1" si="304"/>
        <v>797.22763477439753</v>
      </c>
      <c r="K664" s="307">
        <f t="shared" ca="1" si="305"/>
        <v>505.3977397753049</v>
      </c>
      <c r="L664" s="304">
        <f t="shared" ca="1" si="290"/>
        <v>943.92731553757199</v>
      </c>
      <c r="M664" s="306">
        <f t="shared" ca="1" si="306"/>
        <v>-1.4053414636006285</v>
      </c>
      <c r="N664" s="304">
        <f t="shared" ca="1" si="307"/>
        <v>-80.520134639054021</v>
      </c>
      <c r="P664" s="310">
        <f t="shared" ca="1" si="308"/>
        <v>23</v>
      </c>
      <c r="Q664" s="304">
        <f t="shared" ca="1" si="309"/>
        <v>0</v>
      </c>
      <c r="R664" s="306">
        <f t="shared" ca="1" si="310"/>
        <v>0</v>
      </c>
      <c r="S664" s="307">
        <f t="shared" ca="1" si="311"/>
        <v>8.2209999999999983</v>
      </c>
      <c r="T664" s="304">
        <f t="shared" ca="1" si="291"/>
        <v>80.648009999999985</v>
      </c>
      <c r="U664" s="311">
        <f t="shared" ca="1" si="292"/>
        <v>0</v>
      </c>
      <c r="V664" s="306">
        <f t="shared" ca="1" si="293"/>
        <v>1.1646147064220242</v>
      </c>
      <c r="W664" s="304">
        <f t="shared" ca="1" si="294"/>
        <v>43.589658372858032</v>
      </c>
      <c r="Y664" s="314" t="str">
        <f t="shared" ca="1" si="312"/>
        <v/>
      </c>
      <c r="Z664" s="315" t="str">
        <f t="shared" ca="1" si="313"/>
        <v/>
      </c>
      <c r="AA664" s="316" t="str">
        <f t="shared" ca="1" si="314"/>
        <v/>
      </c>
      <c r="AC664" s="310">
        <f t="shared" ca="1" si="315"/>
        <v>30.000000000000114</v>
      </c>
      <c r="AD664" s="323">
        <f t="shared" ca="1" si="316"/>
        <v>797.22763477439753</v>
      </c>
      <c r="AE664" s="324" t="e">
        <f t="shared" ca="1" si="295"/>
        <v>#N/A</v>
      </c>
      <c r="AG664" s="306">
        <f t="shared" ca="1" si="317"/>
        <v>4.4203639246851214</v>
      </c>
      <c r="AH664" s="304">
        <f t="shared" ca="1" si="318"/>
        <v>-5.2532091145768245</v>
      </c>
    </row>
    <row r="665" spans="1:34" x14ac:dyDescent="0.2">
      <c r="A665" s="347">
        <f t="shared" ca="1" si="296"/>
        <v>0.1</v>
      </c>
      <c r="B665" s="304">
        <f t="shared" ca="1" si="297"/>
        <v>30.100000000000115</v>
      </c>
      <c r="D665" s="306">
        <f t="shared" ca="1" si="298"/>
        <v>-0.87328309171028318</v>
      </c>
      <c r="E665" s="307">
        <f t="shared" ca="1" si="299"/>
        <v>-4.5801766222010878</v>
      </c>
      <c r="F665" s="304">
        <f t="shared" ca="1" si="300"/>
        <v>4.6626860551429408</v>
      </c>
      <c r="G665" s="306">
        <f t="shared" ca="1" si="301"/>
        <v>17.649980400621324</v>
      </c>
      <c r="H665" s="307">
        <f t="shared" ca="1" si="302"/>
        <v>-106.68129466170538</v>
      </c>
      <c r="I665" s="304">
        <f t="shared" ca="1" si="303"/>
        <v>108.13149605383219</v>
      </c>
      <c r="J665" s="306">
        <f t="shared" ca="1" si="304"/>
        <v>798.99699922991817</v>
      </c>
      <c r="K665" s="307">
        <f t="shared" ca="1" si="305"/>
        <v>494.75251119224538</v>
      </c>
      <c r="L665" s="304">
        <f t="shared" ca="1" si="290"/>
        <v>939.77457515589708</v>
      </c>
      <c r="M665" s="306">
        <f t="shared" ca="1" si="306"/>
        <v>-1.406835678944151</v>
      </c>
      <c r="N665" s="304">
        <f t="shared" ca="1" si="307"/>
        <v>-80.605746871921539</v>
      </c>
      <c r="P665" s="310">
        <f t="shared" ca="1" si="308"/>
        <v>23</v>
      </c>
      <c r="Q665" s="304">
        <f t="shared" ca="1" si="309"/>
        <v>0</v>
      </c>
      <c r="R665" s="306">
        <f t="shared" ca="1" si="310"/>
        <v>0</v>
      </c>
      <c r="S665" s="307">
        <f t="shared" ca="1" si="311"/>
        <v>8.2209999999999983</v>
      </c>
      <c r="T665" s="304">
        <f t="shared" ca="1" si="291"/>
        <v>80.648009999999985</v>
      </c>
      <c r="U665" s="311">
        <f t="shared" ca="1" si="292"/>
        <v>0</v>
      </c>
      <c r="V665" s="306">
        <f t="shared" ca="1" si="293"/>
        <v>1.165855901931041</v>
      </c>
      <c r="W665" s="304">
        <f t="shared" ca="1" si="294"/>
        <v>43.991372680646769</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4.3737970298286921</v>
      </c>
      <c r="AH665" s="304">
        <f t="shared" ca="1" si="318"/>
        <v>-5.3022331070256712</v>
      </c>
    </row>
    <row r="666" spans="1:34" x14ac:dyDescent="0.2">
      <c r="A666" s="347">
        <f t="shared" ca="1" si="296"/>
        <v>0.1</v>
      </c>
      <c r="B666" s="304">
        <f t="shared" ca="1" si="297"/>
        <v>30.200000000000117</v>
      </c>
      <c r="D666" s="306">
        <f t="shared" ca="1" si="298"/>
        <v>-0.87344362863205327</v>
      </c>
      <c r="E666" s="307">
        <f t="shared" ca="1" si="299"/>
        <v>-4.5306685219205676</v>
      </c>
      <c r="F666" s="304">
        <f t="shared" ca="1" si="300"/>
        <v>4.6140937385276244</v>
      </c>
      <c r="G666" s="306">
        <f t="shared" ca="1" si="301"/>
        <v>17.562636037758118</v>
      </c>
      <c r="H666" s="307">
        <f t="shared" ca="1" si="302"/>
        <v>-107.13436151389743</v>
      </c>
      <c r="I666" s="304">
        <f t="shared" ca="1" si="303"/>
        <v>108.56434774632613</v>
      </c>
      <c r="J666" s="306">
        <f t="shared" ca="1" si="304"/>
        <v>800.75763005183717</v>
      </c>
      <c r="K666" s="307">
        <f t="shared" ca="1" si="305"/>
        <v>484.06172838346527</v>
      </c>
      <c r="L666" s="304">
        <f t="shared" ca="1" si="290"/>
        <v>935.69682000732621</v>
      </c>
      <c r="M666" s="306">
        <f t="shared" ca="1" si="306"/>
        <v>-1.4083106175835831</v>
      </c>
      <c r="N666" s="304">
        <f t="shared" ca="1" si="307"/>
        <v>-80.690254631001778</v>
      </c>
      <c r="P666" s="310">
        <f t="shared" ca="1" si="308"/>
        <v>23</v>
      </c>
      <c r="Q666" s="304">
        <f t="shared" ca="1" si="309"/>
        <v>0</v>
      </c>
      <c r="R666" s="306">
        <f t="shared" ca="1" si="310"/>
        <v>0</v>
      </c>
      <c r="S666" s="307">
        <f t="shared" ca="1" si="311"/>
        <v>8.2209999999999983</v>
      </c>
      <c r="T666" s="304">
        <f t="shared" ca="1" si="291"/>
        <v>80.648009999999985</v>
      </c>
      <c r="U666" s="311">
        <f t="shared" ca="1" si="292"/>
        <v>0</v>
      </c>
      <c r="V666" s="306">
        <f t="shared" ca="1" si="293"/>
        <v>1.1671037072498083</v>
      </c>
      <c r="W666" s="304">
        <f t="shared" ca="1" si="294"/>
        <v>44.391734887795558</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4.3273360468643451</v>
      </c>
      <c r="AH666" s="304">
        <f t="shared" ca="1" si="318"/>
        <v>-5.3510975161959342</v>
      </c>
    </row>
    <row r="667" spans="1:34" x14ac:dyDescent="0.2">
      <c r="A667" s="347">
        <f t="shared" ca="1" si="296"/>
        <v>0.1</v>
      </c>
      <c r="B667" s="304">
        <f t="shared" ca="1" si="297"/>
        <v>30.300000000000118</v>
      </c>
      <c r="D667" s="306">
        <f t="shared" ca="1" si="298"/>
        <v>-0.87353426212486851</v>
      </c>
      <c r="E667" s="307">
        <f t="shared" ca="1" si="299"/>
        <v>-4.4813275141578597</v>
      </c>
      <c r="F667" s="304">
        <f t="shared" ca="1" si="300"/>
        <v>4.5656717354902225</v>
      </c>
      <c r="G667" s="306">
        <f t="shared" ca="1" si="301"/>
        <v>17.47528261154563</v>
      </c>
      <c r="H667" s="307">
        <f t="shared" ca="1" si="302"/>
        <v>-107.58249426531322</v>
      </c>
      <c r="I667" s="304">
        <f t="shared" ca="1" si="303"/>
        <v>108.9925620154859</v>
      </c>
      <c r="J667" s="306">
        <f t="shared" ca="1" si="304"/>
        <v>802.5095259843024</v>
      </c>
      <c r="K667" s="307">
        <f t="shared" ca="1" si="305"/>
        <v>473.32588559450471</v>
      </c>
      <c r="L667" s="304">
        <f t="shared" ca="1" si="290"/>
        <v>931.69680329459743</v>
      </c>
      <c r="M667" s="306">
        <f t="shared" ca="1" si="306"/>
        <v>-1.4097666625028056</v>
      </c>
      <c r="N667" s="304">
        <f t="shared" ca="1" si="307"/>
        <v>-80.773679859654692</v>
      </c>
      <c r="P667" s="310">
        <f t="shared" ca="1" si="308"/>
        <v>23</v>
      </c>
      <c r="Q667" s="304">
        <f t="shared" ca="1" si="309"/>
        <v>0</v>
      </c>
      <c r="R667" s="306">
        <f t="shared" ca="1" si="310"/>
        <v>0</v>
      </c>
      <c r="S667" s="307">
        <f t="shared" ca="1" si="311"/>
        <v>8.2209999999999983</v>
      </c>
      <c r="T667" s="304">
        <f t="shared" ca="1" si="291"/>
        <v>80.648009999999985</v>
      </c>
      <c r="U667" s="311">
        <f t="shared" ca="1" si="292"/>
        <v>0</v>
      </c>
      <c r="V667" s="306">
        <f t="shared" ca="1" si="293"/>
        <v>1.168358083284236</v>
      </c>
      <c r="W667" s="304">
        <f t="shared" ca="1" si="294"/>
        <v>44.790705693179831</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4.2809873342372722</v>
      </c>
      <c r="AH667" s="304">
        <f t="shared" ca="1" si="318"/>
        <v>-5.3997974562456594</v>
      </c>
    </row>
    <row r="668" spans="1:34" x14ac:dyDescent="0.2">
      <c r="A668" s="347">
        <f t="shared" ca="1" si="296"/>
        <v>0.1</v>
      </c>
      <c r="B668" s="304">
        <f t="shared" ca="1" si="297"/>
        <v>30.400000000000119</v>
      </c>
      <c r="D668" s="306">
        <f t="shared" ca="1" si="298"/>
        <v>-0.8735557028993034</v>
      </c>
      <c r="E668" s="307">
        <f t="shared" ca="1" si="299"/>
        <v>-4.4321584230342905</v>
      </c>
      <c r="F668" s="304">
        <f t="shared" ca="1" si="300"/>
        <v>4.5174249139240494</v>
      </c>
      <c r="G668" s="306">
        <f t="shared" ca="1" si="301"/>
        <v>17.387927041255701</v>
      </c>
      <c r="H668" s="307">
        <f t="shared" ca="1" si="302"/>
        <v>-108.02571010761665</v>
      </c>
      <c r="I668" s="304">
        <f t="shared" ca="1" si="303"/>
        <v>109.41615077787586</v>
      </c>
      <c r="J668" s="306">
        <f t="shared" ca="1" si="304"/>
        <v>804.25268646694246</v>
      </c>
      <c r="K668" s="307">
        <f t="shared" ca="1" si="305"/>
        <v>462.54547537585825</v>
      </c>
      <c r="L668" s="304">
        <f t="shared" ca="1" si="290"/>
        <v>927.77729034503363</v>
      </c>
      <c r="M668" s="306">
        <f t="shared" ca="1" si="306"/>
        <v>-1.4112041863935338</v>
      </c>
      <c r="N668" s="304">
        <f t="shared" ca="1" si="307"/>
        <v>-80.856043911542642</v>
      </c>
      <c r="P668" s="310">
        <f t="shared" ca="1" si="308"/>
        <v>23</v>
      </c>
      <c r="Q668" s="304">
        <f t="shared" ca="1" si="309"/>
        <v>0</v>
      </c>
      <c r="R668" s="306">
        <f t="shared" ca="1" si="310"/>
        <v>0</v>
      </c>
      <c r="S668" s="307">
        <f t="shared" ca="1" si="311"/>
        <v>8.2209999999999983</v>
      </c>
      <c r="T668" s="304">
        <f t="shared" ca="1" si="291"/>
        <v>80.648009999999985</v>
      </c>
      <c r="U668" s="311">
        <f t="shared" ca="1" si="292"/>
        <v>0</v>
      </c>
      <c r="V668" s="306">
        <f t="shared" ca="1" si="293"/>
        <v>1.1696189910226684</v>
      </c>
      <c r="W668" s="304">
        <f t="shared" ca="1" si="294"/>
        <v>45.188246659889678</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4.2347570954279847</v>
      </c>
      <c r="AH668" s="304">
        <f t="shared" ca="1" si="318"/>
        <v>-5.448328146597718</v>
      </c>
    </row>
    <row r="669" spans="1:34" x14ac:dyDescent="0.2">
      <c r="A669" s="347">
        <f t="shared" ca="1" si="296"/>
        <v>0.1</v>
      </c>
      <c r="B669" s="304">
        <f t="shared" ca="1" si="297"/>
        <v>30.500000000000121</v>
      </c>
      <c r="D669" s="306">
        <f t="shared" ca="1" si="298"/>
        <v>-0.87350866883572365</v>
      </c>
      <c r="E669" s="307">
        <f t="shared" ca="1" si="299"/>
        <v>-4.3831659666934364</v>
      </c>
      <c r="F669" s="304">
        <f t="shared" ca="1" si="300"/>
        <v>4.469358039597048</v>
      </c>
      <c r="G669" s="306">
        <f t="shared" ca="1" si="301"/>
        <v>17.300576174372129</v>
      </c>
      <c r="H669" s="307">
        <f t="shared" ca="1" si="302"/>
        <v>-108.46402670428598</v>
      </c>
      <c r="I669" s="304">
        <f t="shared" ca="1" si="303"/>
        <v>109.83512655281696</v>
      </c>
      <c r="J669" s="306">
        <f t="shared" ca="1" si="304"/>
        <v>805.98711162772383</v>
      </c>
      <c r="K669" s="307">
        <f t="shared" ca="1" si="305"/>
        <v>451.72098853526313</v>
      </c>
      <c r="L669" s="304">
        <f t="shared" ca="1" si="290"/>
        <v>923.94105634140772</v>
      </c>
      <c r="M669" s="306">
        <f t="shared" ca="1" si="306"/>
        <v>-1.4126235519932866</v>
      </c>
      <c r="N669" s="304">
        <f t="shared" ca="1" si="307"/>
        <v>-80.937367569994535</v>
      </c>
      <c r="P669" s="310">
        <f t="shared" ca="1" si="308"/>
        <v>23</v>
      </c>
      <c r="Q669" s="304">
        <f t="shared" ca="1" si="309"/>
        <v>0</v>
      </c>
      <c r="R669" s="306">
        <f t="shared" ca="1" si="310"/>
        <v>0</v>
      </c>
      <c r="S669" s="307">
        <f t="shared" ca="1" si="311"/>
        <v>8.2209999999999983</v>
      </c>
      <c r="T669" s="304">
        <f t="shared" ca="1" si="291"/>
        <v>80.648009999999985</v>
      </c>
      <c r="U669" s="311">
        <f t="shared" ca="1" si="292"/>
        <v>0</v>
      </c>
      <c r="V669" s="306">
        <f t="shared" ca="1" si="293"/>
        <v>1.1708863915397736</v>
      </c>
      <c r="W669" s="304">
        <f t="shared" ca="1" si="294"/>
        <v>45.58432021370119</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4.1886513810778911</v>
      </c>
      <c r="AH669" s="304">
        <f t="shared" ca="1" si="318"/>
        <v>-5.4966849117977965</v>
      </c>
    </row>
    <row r="670" spans="1:34" x14ac:dyDescent="0.2">
      <c r="A670" s="347">
        <f t="shared" ca="1" si="296"/>
        <v>0.1</v>
      </c>
      <c r="B670" s="304">
        <f t="shared" ca="1" si="297"/>
        <v>30.600000000000122</v>
      </c>
      <c r="D670" s="306">
        <f t="shared" ca="1" si="298"/>
        <v>-0.87339388459587397</v>
      </c>
      <c r="E670" s="307">
        <f t="shared" ca="1" si="299"/>
        <v>-4.3343547574735632</v>
      </c>
      <c r="F670" s="304">
        <f t="shared" ca="1" si="300"/>
        <v>4.4214757763990047</v>
      </c>
      <c r="G670" s="306">
        <f t="shared" ca="1" si="301"/>
        <v>17.213236785912542</v>
      </c>
      <c r="H670" s="307">
        <f t="shared" ca="1" si="302"/>
        <v>-108.89746218003334</v>
      </c>
      <c r="I670" s="304">
        <f t="shared" ca="1" si="303"/>
        <v>110.24950244740194</v>
      </c>
      <c r="J670" s="306">
        <f t="shared" ca="1" si="304"/>
        <v>807.71280227573811</v>
      </c>
      <c r="K670" s="307">
        <f t="shared" ca="1" si="305"/>
        <v>440.85291409104718</v>
      </c>
      <c r="L670" s="304">
        <f t="shared" ca="1" si="290"/>
        <v>920.19088390545028</v>
      </c>
      <c r="M670" s="306">
        <f t="shared" ca="1" si="306"/>
        <v>-1.4140251124103416</v>
      </c>
      <c r="N670" s="304">
        <f t="shared" ca="1" si="307"/>
        <v>-81.017671066624374</v>
      </c>
      <c r="P670" s="310">
        <f t="shared" ca="1" si="308"/>
        <v>23</v>
      </c>
      <c r="Q670" s="304">
        <f t="shared" ca="1" si="309"/>
        <v>0</v>
      </c>
      <c r="R670" s="306">
        <f t="shared" ca="1" si="310"/>
        <v>0</v>
      </c>
      <c r="S670" s="307">
        <f t="shared" ca="1" si="311"/>
        <v>8.2209999999999983</v>
      </c>
      <c r="T670" s="304">
        <f t="shared" ca="1" si="291"/>
        <v>80.648009999999985</v>
      </c>
      <c r="U670" s="311">
        <f t="shared" ca="1" si="292"/>
        <v>0</v>
      </c>
      <c r="V670" s="306">
        <f t="shared" ca="1" si="293"/>
        <v>1.1721602460003764</v>
      </c>
      <c r="W670" s="304">
        <f t="shared" ca="1" si="294"/>
        <v>45.978889641195813</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4.1426760910679734</v>
      </c>
      <c r="AH670" s="304">
        <f t="shared" ca="1" si="318"/>
        <v>-5.5448631813284512</v>
      </c>
    </row>
    <row r="671" spans="1:34" x14ac:dyDescent="0.2">
      <c r="A671" s="347">
        <f t="shared" ca="1" si="296"/>
        <v>0.1</v>
      </c>
      <c r="B671" s="304">
        <f t="shared" ca="1" si="297"/>
        <v>30.700000000000124</v>
      </c>
      <c r="D671" s="306">
        <f t="shared" ca="1" si="298"/>
        <v>-0.87321208124031491</v>
      </c>
      <c r="E671" s="307">
        <f t="shared" ca="1" si="299"/>
        <v>-4.2857293021241478</v>
      </c>
      <c r="F671" s="304">
        <f t="shared" ca="1" si="300"/>
        <v>4.3737826866351712</v>
      </c>
      <c r="G671" s="306">
        <f t="shared" ca="1" si="301"/>
        <v>17.125915577788511</v>
      </c>
      <c r="H671" s="307">
        <f t="shared" ca="1" si="302"/>
        <v>-109.32603511024575</v>
      </c>
      <c r="I671" s="304">
        <f t="shared" ca="1" si="303"/>
        <v>110.65929214170957</v>
      </c>
      <c r="J671" s="306">
        <f t="shared" ca="1" si="304"/>
        <v>809.42975989392312</v>
      </c>
      <c r="K671" s="307">
        <f t="shared" ca="1" si="305"/>
        <v>429.94173922653323</v>
      </c>
      <c r="L671" s="304">
        <f t="shared" ca="1" si="290"/>
        <v>916.52956053313983</v>
      </c>
      <c r="M671" s="306">
        <f t="shared" ca="1" si="306"/>
        <v>-1.4154092114362558</v>
      </c>
      <c r="N671" s="304">
        <f t="shared" ca="1" si="307"/>
        <v>-81.096974099237428</v>
      </c>
      <c r="P671" s="310">
        <f t="shared" ca="1" si="308"/>
        <v>23</v>
      </c>
      <c r="Q671" s="304">
        <f t="shared" ca="1" si="309"/>
        <v>0</v>
      </c>
      <c r="R671" s="306">
        <f t="shared" ca="1" si="310"/>
        <v>0</v>
      </c>
      <c r="S671" s="307">
        <f t="shared" ca="1" si="311"/>
        <v>8.2209999999999983</v>
      </c>
      <c r="T671" s="304">
        <f t="shared" ca="1" si="291"/>
        <v>80.648009999999985</v>
      </c>
      <c r="U671" s="311">
        <f t="shared" ca="1" si="292"/>
        <v>0</v>
      </c>
      <c r="V671" s="306">
        <f t="shared" ca="1" si="293"/>
        <v>1.1734405156632186</v>
      </c>
      <c r="W671" s="304">
        <f t="shared" ca="1" si="294"/>
        <v>46.371919087534863</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4.0968369765541723</v>
      </c>
      <c r="AH671" s="304">
        <f t="shared" ca="1" si="318"/>
        <v>-5.5928584893803457</v>
      </c>
    </row>
    <row r="672" spans="1:34" x14ac:dyDescent="0.2">
      <c r="A672" s="347">
        <f t="shared" ca="1" si="296"/>
        <v>0.1</v>
      </c>
      <c r="B672" s="304">
        <f t="shared" ca="1" si="297"/>
        <v>30.800000000000125</v>
      </c>
      <c r="D672" s="306">
        <f t="shared" ca="1" si="298"/>
        <v>-0.87296399585168183</v>
      </c>
      <c r="E672" s="307">
        <f t="shared" ca="1" si="299"/>
        <v>-4.2372940020655276</v>
      </c>
      <c r="F672" s="304">
        <f t="shared" ca="1" si="300"/>
        <v>4.3262832313654442</v>
      </c>
      <c r="G672" s="306">
        <f t="shared" ca="1" si="301"/>
        <v>17.038619178203344</v>
      </c>
      <c r="H672" s="307">
        <f t="shared" ca="1" si="302"/>
        <v>-109.74976451045231</v>
      </c>
      <c r="I672" s="304">
        <f t="shared" ca="1" si="303"/>
        <v>111.06450987421488</v>
      </c>
      <c r="J672" s="306">
        <f t="shared" ca="1" si="304"/>
        <v>811.1379866317227</v>
      </c>
      <c r="K672" s="307">
        <f t="shared" ca="1" si="305"/>
        <v>418.98794924549833</v>
      </c>
      <c r="L672" s="304">
        <f t="shared" ca="1" si="290"/>
        <v>912.95987588169123</v>
      </c>
      <c r="M672" s="306">
        <f t="shared" ca="1" si="306"/>
        <v>-1.4167761838464878</v>
      </c>
      <c r="N672" s="304">
        <f t="shared" ca="1" si="307"/>
        <v>-81.17529584905455</v>
      </c>
      <c r="P672" s="310">
        <f t="shared" ca="1" si="308"/>
        <v>23</v>
      </c>
      <c r="Q672" s="304">
        <f t="shared" ca="1" si="309"/>
        <v>0</v>
      </c>
      <c r="R672" s="306">
        <f t="shared" ca="1" si="310"/>
        <v>0</v>
      </c>
      <c r="S672" s="307">
        <f t="shared" ca="1" si="311"/>
        <v>8.2209999999999983</v>
      </c>
      <c r="T672" s="304">
        <f t="shared" ca="1" si="291"/>
        <v>80.648009999999985</v>
      </c>
      <c r="U672" s="311">
        <f t="shared" ca="1" si="292"/>
        <v>0</v>
      </c>
      <c r="V672" s="306">
        <f t="shared" ca="1" si="293"/>
        <v>1.1747271618846615</v>
      </c>
      <c r="W672" s="304">
        <f t="shared" ca="1" si="294"/>
        <v>46.763373553898653</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4.0511396419630037</v>
      </c>
      <c r="AH672" s="304">
        <f t="shared" ca="1" si="318"/>
        <v>-5.6406664745815442</v>
      </c>
    </row>
    <row r="673" spans="1:34" x14ac:dyDescent="0.2">
      <c r="A673" s="347">
        <f t="shared" ca="1" si="296"/>
        <v>0.1</v>
      </c>
      <c r="B673" s="304">
        <f t="shared" ca="1" si="297"/>
        <v>30.900000000000126</v>
      </c>
      <c r="D673" s="306">
        <f t="shared" ca="1" si="298"/>
        <v>-0.87265037116384159</v>
      </c>
      <c r="E673" s="307">
        <f t="shared" ca="1" si="299"/>
        <v>-4.1890531536905158</v>
      </c>
      <c r="F673" s="304">
        <f t="shared" ca="1" si="300"/>
        <v>4.2789817707880982</v>
      </c>
      <c r="G673" s="306">
        <f t="shared" ca="1" si="301"/>
        <v>16.951354141086959</v>
      </c>
      <c r="H673" s="307">
        <f t="shared" ca="1" si="302"/>
        <v>-110.16866982582135</v>
      </c>
      <c r="I673" s="304">
        <f t="shared" ca="1" si="303"/>
        <v>111.4651704273913</v>
      </c>
      <c r="J673" s="306">
        <f t="shared" ca="1" si="304"/>
        <v>812.83748529768718</v>
      </c>
      <c r="K673" s="307">
        <f t="shared" ca="1" si="305"/>
        <v>407.99202752868462</v>
      </c>
      <c r="L673" s="304">
        <f t="shared" ca="1" si="290"/>
        <v>909.48461890899227</v>
      </c>
      <c r="M673" s="306">
        <f t="shared" ca="1" si="306"/>
        <v>-1.4181263556896462</v>
      </c>
      <c r="N673" s="304">
        <f t="shared" ca="1" si="307"/>
        <v>-81.252654997284921</v>
      </c>
      <c r="P673" s="310">
        <f t="shared" ca="1" si="308"/>
        <v>23</v>
      </c>
      <c r="Q673" s="304">
        <f t="shared" ca="1" si="309"/>
        <v>0</v>
      </c>
      <c r="R673" s="306">
        <f t="shared" ca="1" si="310"/>
        <v>0</v>
      </c>
      <c r="S673" s="307">
        <f t="shared" ca="1" si="311"/>
        <v>8.2209999999999983</v>
      </c>
      <c r="T673" s="304">
        <f t="shared" ca="1" si="291"/>
        <v>80.648009999999985</v>
      </c>
      <c r="U673" s="311">
        <f t="shared" ca="1" si="292"/>
        <v>0</v>
      </c>
      <c r="V673" s="306">
        <f t="shared" ca="1" si="293"/>
        <v>1.176020146122317</v>
      </c>
      <c r="W673" s="304">
        <f t="shared" ca="1" si="294"/>
        <v>47.153218894597842</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4.0055895469503859</v>
      </c>
      <c r="AH673" s="304">
        <f t="shared" ca="1" si="318"/>
        <v>-5.6882828796860068</v>
      </c>
    </row>
    <row r="674" spans="1:34" x14ac:dyDescent="0.2">
      <c r="A674" s="347">
        <f t="shared" ca="1" si="296"/>
        <v>0.1</v>
      </c>
      <c r="B674" s="304">
        <f t="shared" ca="1" si="297"/>
        <v>31.000000000000128</v>
      </c>
      <c r="D674" s="306">
        <f t="shared" ca="1" si="298"/>
        <v>-0.87227195519691525</v>
      </c>
      <c r="E674" s="307">
        <f t="shared" ca="1" si="299"/>
        <v>-4.1410109487069819</v>
      </c>
      <c r="F674" s="304">
        <f t="shared" ca="1" si="300"/>
        <v>4.2318825646671892</v>
      </c>
      <c r="G674" s="306">
        <f t="shared" ca="1" si="301"/>
        <v>16.864126945567268</v>
      </c>
      <c r="H674" s="307">
        <f t="shared" ca="1" si="302"/>
        <v>-110.58277092069206</v>
      </c>
      <c r="I674" s="304">
        <f t="shared" ca="1" si="303"/>
        <v>111.86128911350193</v>
      </c>
      <c r="J674" s="306">
        <f t="shared" ca="1" si="304"/>
        <v>814.52825935201986</v>
      </c>
      <c r="K674" s="307">
        <f t="shared" ca="1" si="305"/>
        <v>396.95445549135894</v>
      </c>
      <c r="L674" s="304">
        <f t="shared" ca="1" si="290"/>
        <v>906.10657486714695</v>
      </c>
      <c r="M674" s="306">
        <f t="shared" ca="1" si="306"/>
        <v>-1.419460044565849</v>
      </c>
      <c r="N674" s="304">
        <f t="shared" ca="1" si="307"/>
        <v>-81.329069741074889</v>
      </c>
      <c r="P674" s="310">
        <f t="shared" ca="1" si="308"/>
        <v>23</v>
      </c>
      <c r="Q674" s="304">
        <f t="shared" ca="1" si="309"/>
        <v>0</v>
      </c>
      <c r="R674" s="306">
        <f t="shared" ca="1" si="310"/>
        <v>0</v>
      </c>
      <c r="S674" s="307">
        <f t="shared" ca="1" si="311"/>
        <v>8.2209999999999983</v>
      </c>
      <c r="T674" s="304">
        <f t="shared" ca="1" si="291"/>
        <v>80.648009999999985</v>
      </c>
      <c r="U674" s="311">
        <f t="shared" ca="1" si="292"/>
        <v>0</v>
      </c>
      <c r="V674" s="306">
        <f t="shared" ca="1" si="293"/>
        <v>1.17731942993862</v>
      </c>
      <c r="W674" s="304">
        <f t="shared" ca="1" si="294"/>
        <v>47.541421813866137</v>
      </c>
      <c r="Y674" s="314" t="str">
        <f t="shared" ca="1" si="312"/>
        <v/>
      </c>
      <c r="Z674" s="315" t="str">
        <f t="shared" ca="1" si="313"/>
        <v/>
      </c>
      <c r="AA674" s="316" t="str">
        <f t="shared" ca="1" si="314"/>
        <v/>
      </c>
      <c r="AC674" s="310">
        <f t="shared" ca="1" si="315"/>
        <v>31.000000000000128</v>
      </c>
      <c r="AD674" s="323">
        <f t="shared" ca="1" si="316"/>
        <v>814.52825935201986</v>
      </c>
      <c r="AE674" s="324" t="e">
        <f t="shared" ca="1" si="295"/>
        <v>#N/A</v>
      </c>
      <c r="AG674" s="306">
        <f t="shared" ca="1" si="317"/>
        <v>3.9601920083267084</v>
      </c>
      <c r="AH674" s="304">
        <f t="shared" ca="1" si="318"/>
        <v>-5.7357035512222181</v>
      </c>
    </row>
    <row r="675" spans="1:34" x14ac:dyDescent="0.2">
      <c r="A675" s="347">
        <f t="shared" ca="1" si="296"/>
        <v>0.1</v>
      </c>
      <c r="B675" s="304">
        <f t="shared" ca="1" si="297"/>
        <v>31.100000000000129</v>
      </c>
      <c r="D675" s="306">
        <f t="shared" ca="1" si="298"/>
        <v>-0.87182950089823219</v>
      </c>
      <c r="E675" s="307">
        <f t="shared" ca="1" si="299"/>
        <v>-4.093171474520263</v>
      </c>
      <c r="F675" s="304">
        <f t="shared" ca="1" si="300"/>
        <v>4.1849897728026582</v>
      </c>
      <c r="G675" s="306">
        <f t="shared" ca="1" si="301"/>
        <v>16.776943995477446</v>
      </c>
      <c r="H675" s="307">
        <f t="shared" ca="1" si="302"/>
        <v>-110.99208806814408</v>
      </c>
      <c r="I675" s="304">
        <f t="shared" ca="1" si="303"/>
        <v>112.25288176057681</v>
      </c>
      <c r="J675" s="306">
        <f t="shared" ca="1" si="304"/>
        <v>816.21031289907205</v>
      </c>
      <c r="K675" s="307">
        <f t="shared" ca="1" si="305"/>
        <v>385.87571254191715</v>
      </c>
      <c r="L675" s="304">
        <f t="shared" ca="1" si="290"/>
        <v>902.82852215275818</v>
      </c>
      <c r="M675" s="306">
        <f t="shared" ca="1" si="306"/>
        <v>-1.420777559894669</v>
      </c>
      <c r="N675" s="304">
        <f t="shared" ca="1" si="307"/>
        <v>-81.404557808860076</v>
      </c>
      <c r="P675" s="310">
        <f t="shared" ca="1" si="308"/>
        <v>23</v>
      </c>
      <c r="Q675" s="304">
        <f t="shared" ca="1" si="309"/>
        <v>0</v>
      </c>
      <c r="R675" s="306">
        <f t="shared" ca="1" si="310"/>
        <v>0</v>
      </c>
      <c r="S675" s="307">
        <f t="shared" ca="1" si="311"/>
        <v>8.2209999999999983</v>
      </c>
      <c r="T675" s="304">
        <f t="shared" ca="1" si="291"/>
        <v>80.648009999999985</v>
      </c>
      <c r="U675" s="311">
        <f t="shared" ca="1" si="292"/>
        <v>0</v>
      </c>
      <c r="V675" s="306">
        <f t="shared" ca="1" si="293"/>
        <v>1.1786249750043327</v>
      </c>
      <c r="W675" s="304">
        <f t="shared" ca="1" si="294"/>
        <v>47.92794986234243</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3.9149522019506904</v>
      </c>
      <c r="AH675" s="304">
        <f t="shared" ca="1" si="318"/>
        <v>-5.7829244391030468</v>
      </c>
    </row>
    <row r="676" spans="1:34" x14ac:dyDescent="0.2">
      <c r="A676" s="347">
        <f t="shared" ca="1" si="296"/>
        <v>0.1</v>
      </c>
      <c r="B676" s="304">
        <f t="shared" ca="1" si="297"/>
        <v>31.200000000000131</v>
      </c>
      <c r="D676" s="306">
        <f t="shared" ca="1" si="298"/>
        <v>-0.87132376578919934</v>
      </c>
      <c r="E676" s="307">
        <f t="shared" ca="1" si="299"/>
        <v>-4.0455387146543575</v>
      </c>
      <c r="F676" s="304">
        <f t="shared" ca="1" si="300"/>
        <v>4.1383074555422175</v>
      </c>
      <c r="G676" s="306">
        <f t="shared" ca="1" si="301"/>
        <v>16.689811618898524</v>
      </c>
      <c r="H676" s="307">
        <f t="shared" ca="1" si="302"/>
        <v>-111.39664193960952</v>
      </c>
      <c r="I676" s="304">
        <f t="shared" ca="1" si="303"/>
        <v>112.63996469857352</v>
      </c>
      <c r="J676" s="306">
        <f t="shared" ca="1" si="304"/>
        <v>817.88365067979089</v>
      </c>
      <c r="K676" s="307">
        <f t="shared" ca="1" si="305"/>
        <v>374.75627604152947</v>
      </c>
      <c r="L676" s="304">
        <f t="shared" ca="1" si="290"/>
        <v>899.65322901761272</v>
      </c>
      <c r="M676" s="306">
        <f t="shared" ca="1" si="306"/>
        <v>-1.4220792031731067</v>
      </c>
      <c r="N676" s="304">
        <f t="shared" ca="1" si="307"/>
        <v>-81.47913647514612</v>
      </c>
      <c r="P676" s="310">
        <f t="shared" ca="1" si="308"/>
        <v>23</v>
      </c>
      <c r="Q676" s="304">
        <f t="shared" ca="1" si="309"/>
        <v>0</v>
      </c>
      <c r="R676" s="306">
        <f t="shared" ca="1" si="310"/>
        <v>0</v>
      </c>
      <c r="S676" s="307">
        <f t="shared" ca="1" si="311"/>
        <v>8.2209999999999983</v>
      </c>
      <c r="T676" s="304">
        <f t="shared" ca="1" si="291"/>
        <v>80.648009999999985</v>
      </c>
      <c r="U676" s="311">
        <f t="shared" ca="1" si="292"/>
        <v>0</v>
      </c>
      <c r="V676" s="306">
        <f t="shared" ca="1" si="293"/>
        <v>1.1799367431019827</v>
      </c>
      <c r="W676" s="304">
        <f t="shared" ca="1" si="294"/>
        <v>48.312771433251008</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3.8698751645945872</v>
      </c>
      <c r="AH676" s="304">
        <f t="shared" ca="1" si="318"/>
        <v>-5.8299415961978394</v>
      </c>
    </row>
    <row r="677" spans="1:34" x14ac:dyDescent="0.2">
      <c r="A677" s="347">
        <f t="shared" ca="1" si="296"/>
        <v>0.1</v>
      </c>
      <c r="B677" s="304">
        <f t="shared" ca="1" si="297"/>
        <v>31.300000000000132</v>
      </c>
      <c r="D677" s="306">
        <f t="shared" ca="1" si="298"/>
        <v>-0.87075551161811948</v>
      </c>
      <c r="E677" s="307">
        <f t="shared" ca="1" si="299"/>
        <v>-3.9981165492108328</v>
      </c>
      <c r="F677" s="304">
        <f t="shared" ca="1" si="300"/>
        <v>4.0918395743341245</v>
      </c>
      <c r="G677" s="306">
        <f t="shared" ca="1" si="301"/>
        <v>16.602736067736711</v>
      </c>
      <c r="H677" s="307">
        <f t="shared" ca="1" si="302"/>
        <v>-111.7964535945306</v>
      </c>
      <c r="I677" s="304">
        <f t="shared" ca="1" si="303"/>
        <v>113.02255474571861</v>
      </c>
      <c r="J677" s="306">
        <f t="shared" ca="1" si="304"/>
        <v>819.54827806412266</v>
      </c>
      <c r="K677" s="307">
        <f t="shared" ca="1" si="305"/>
        <v>363.59662126482249</v>
      </c>
      <c r="L677" s="304">
        <f t="shared" ca="1" si="290"/>
        <v>896.58345014452686</v>
      </c>
      <c r="M677" s="306">
        <f t="shared" ca="1" si="306"/>
        <v>-1.4233652682240172</v>
      </c>
      <c r="N677" s="304">
        <f t="shared" ca="1" si="307"/>
        <v>-81.552822574742564</v>
      </c>
      <c r="P677" s="310">
        <f t="shared" ca="1" si="308"/>
        <v>23</v>
      </c>
      <c r="Q677" s="304">
        <f t="shared" ca="1" si="309"/>
        <v>0</v>
      </c>
      <c r="R677" s="306">
        <f t="shared" ca="1" si="310"/>
        <v>0</v>
      </c>
      <c r="S677" s="307">
        <f t="shared" ca="1" si="311"/>
        <v>8.2209999999999983</v>
      </c>
      <c r="T677" s="304">
        <f t="shared" ca="1" si="291"/>
        <v>80.648009999999985</v>
      </c>
      <c r="U677" s="311">
        <f t="shared" ca="1" si="292"/>
        <v>0</v>
      </c>
      <c r="V677" s="306">
        <f t="shared" ca="1" si="293"/>
        <v>1.1812546961292398</v>
      </c>
      <c r="W677" s="304">
        <f t="shared" ca="1" si="294"/>
        <v>48.695855758288587</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3.8249657957829459</v>
      </c>
      <c r="AH677" s="304">
        <f t="shared" ca="1" si="318"/>
        <v>-5.8767511778677797</v>
      </c>
    </row>
    <row r="678" spans="1:34" x14ac:dyDescent="0.2">
      <c r="A678" s="347">
        <f t="shared" ca="1" si="296"/>
        <v>0.1</v>
      </c>
      <c r="B678" s="304">
        <f t="shared" ca="1" si="297"/>
        <v>31.400000000000134</v>
      </c>
      <c r="D678" s="306">
        <f t="shared" ca="1" si="298"/>
        <v>-0.87012550401895972</v>
      </c>
      <c r="E678" s="307">
        <f t="shared" ca="1" si="299"/>
        <v>-3.9509087553643241</v>
      </c>
      <c r="F678" s="304">
        <f t="shared" ca="1" si="300"/>
        <v>4.0455899923198739</v>
      </c>
      <c r="G678" s="306">
        <f t="shared" ca="1" si="301"/>
        <v>16.515723517334816</v>
      </c>
      <c r="H678" s="307">
        <f t="shared" ca="1" si="302"/>
        <v>-112.19154447006704</v>
      </c>
      <c r="I678" s="304">
        <f t="shared" ca="1" si="303"/>
        <v>113.40066919502758</v>
      </c>
      <c r="J678" s="306">
        <f t="shared" ca="1" si="304"/>
        <v>821.2042010433762</v>
      </c>
      <c r="K678" s="307">
        <f t="shared" ca="1" si="305"/>
        <v>352.39722136159259</v>
      </c>
      <c r="L678" s="304">
        <f t="shared" ca="1" si="290"/>
        <v>893.62192309424745</v>
      </c>
      <c r="M678" s="306">
        <f t="shared" ca="1" si="306"/>
        <v>-1.4246360414353947</v>
      </c>
      <c r="N678" s="304">
        <f t="shared" ca="1" si="307"/>
        <v>-81.625632516472791</v>
      </c>
      <c r="P678" s="310">
        <f t="shared" ca="1" si="308"/>
        <v>23</v>
      </c>
      <c r="Q678" s="304">
        <f t="shared" ca="1" si="309"/>
        <v>0</v>
      </c>
      <c r="R678" s="306">
        <f t="shared" ca="1" si="310"/>
        <v>0</v>
      </c>
      <c r="S678" s="307">
        <f t="shared" ca="1" si="311"/>
        <v>8.2209999999999983</v>
      </c>
      <c r="T678" s="304">
        <f t="shared" ca="1" si="291"/>
        <v>80.648009999999985</v>
      </c>
      <c r="U678" s="311">
        <f t="shared" ca="1" si="292"/>
        <v>0</v>
      </c>
      <c r="V678" s="306">
        <f t="shared" ca="1" si="293"/>
        <v>1.1825787961022245</v>
      </c>
      <c r="W678" s="304">
        <f t="shared" ca="1" si="294"/>
        <v>49.077172903226469</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3.7802288596070124</v>
      </c>
      <c r="AH678" s="304">
        <f t="shared" ca="1" si="318"/>
        <v>-5.9233494414655876</v>
      </c>
    </row>
    <row r="679" spans="1:34" x14ac:dyDescent="0.2">
      <c r="A679" s="347">
        <f t="shared" ca="1" si="296"/>
        <v>0.1</v>
      </c>
      <c r="B679" s="304">
        <f t="shared" ca="1" si="297"/>
        <v>31.500000000000135</v>
      </c>
      <c r="D679" s="306">
        <f t="shared" ca="1" si="298"/>
        <v>-0.86943451217610035</v>
      </c>
      <c r="E679" s="307">
        <f t="shared" ca="1" si="299"/>
        <v>-3.9039190078935837</v>
      </c>
      <c r="F679" s="304">
        <f t="shared" ca="1" si="300"/>
        <v>3.9995624749659449</v>
      </c>
      <c r="G679" s="306">
        <f t="shared" ca="1" si="301"/>
        <v>16.428780066117206</v>
      </c>
      <c r="H679" s="307">
        <f t="shared" ca="1" si="302"/>
        <v>-112.5819363708564</v>
      </c>
      <c r="I679" s="304">
        <f t="shared" ca="1" si="303"/>
        <v>113.77432580100138</v>
      </c>
      <c r="J679" s="306">
        <f t="shared" ca="1" si="304"/>
        <v>822.85142622254875</v>
      </c>
      <c r="K679" s="307">
        <f t="shared" ca="1" si="305"/>
        <v>341.15854731954641</v>
      </c>
      <c r="L679" s="304">
        <f t="shared" ca="1" si="290"/>
        <v>890.77136463049021</v>
      </c>
      <c r="M679" s="306">
        <f t="shared" ca="1" si="306"/>
        <v>-1.4258918019908982</v>
      </c>
      <c r="N679" s="304">
        <f t="shared" ca="1" si="307"/>
        <v>-81.697582296382137</v>
      </c>
      <c r="P679" s="310">
        <f t="shared" ca="1" si="308"/>
        <v>23</v>
      </c>
      <c r="Q679" s="304">
        <f t="shared" ca="1" si="309"/>
        <v>0</v>
      </c>
      <c r="R679" s="306">
        <f t="shared" ca="1" si="310"/>
        <v>0</v>
      </c>
      <c r="S679" s="307">
        <f t="shared" ca="1" si="311"/>
        <v>8.2209999999999983</v>
      </c>
      <c r="T679" s="304">
        <f t="shared" ca="1" si="291"/>
        <v>80.648009999999985</v>
      </c>
      <c r="U679" s="311">
        <f t="shared" ca="1" si="292"/>
        <v>0</v>
      </c>
      <c r="V679" s="306">
        <f t="shared" ca="1" si="293"/>
        <v>1.1839090051587537</v>
      </c>
      <c r="W679" s="304">
        <f t="shared" ca="1" si="294"/>
        <v>49.456693763236558</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3.7356689865166954</v>
      </c>
      <c r="AH679" s="304">
        <f t="shared" ca="1" si="318"/>
        <v>-5.9697327458005693</v>
      </c>
    </row>
    <row r="680" spans="1:34" x14ac:dyDescent="0.2">
      <c r="A680" s="347">
        <f t="shared" ca="1" si="296"/>
        <v>0.1</v>
      </c>
      <c r="B680" s="304">
        <f t="shared" ca="1" si="297"/>
        <v>31.600000000000136</v>
      </c>
      <c r="D680" s="306">
        <f t="shared" ca="1" si="298"/>
        <v>-0.86868330849506104</v>
      </c>
      <c r="E680" s="307">
        <f t="shared" ca="1" si="299"/>
        <v>-3.8571508797469871</v>
      </c>
      <c r="F680" s="304">
        <f t="shared" ca="1" si="300"/>
        <v>3.9537606907336817</v>
      </c>
      <c r="G680" s="306">
        <f t="shared" ca="1" si="301"/>
        <v>16.341911735267701</v>
      </c>
      <c r="H680" s="307">
        <f t="shared" ca="1" si="302"/>
        <v>-112.9676514588311</v>
      </c>
      <c r="I680" s="304">
        <f t="shared" ca="1" si="303"/>
        <v>114.14354276649742</v>
      </c>
      <c r="J680" s="306">
        <f t="shared" ca="1" si="304"/>
        <v>824.48996081261805</v>
      </c>
      <c r="K680" s="307">
        <f t="shared" ca="1" si="305"/>
        <v>329.88106792806207</v>
      </c>
      <c r="L680" s="304">
        <f t="shared" ca="1" si="290"/>
        <v>888.0344669314087</v>
      </c>
      <c r="M680" s="306">
        <f t="shared" ca="1" si="306"/>
        <v>-1.4271328220919894</v>
      </c>
      <c r="N680" s="304">
        <f t="shared" ca="1" si="307"/>
        <v>-81.768687510465568</v>
      </c>
      <c r="P680" s="310">
        <f t="shared" ca="1" si="308"/>
        <v>23</v>
      </c>
      <c r="Q680" s="304">
        <f t="shared" ca="1" si="309"/>
        <v>0</v>
      </c>
      <c r="R680" s="306">
        <f t="shared" ca="1" si="310"/>
        <v>0</v>
      </c>
      <c r="S680" s="307">
        <f t="shared" ca="1" si="311"/>
        <v>8.2209999999999983</v>
      </c>
      <c r="T680" s="304">
        <f t="shared" ca="1" si="291"/>
        <v>80.648009999999985</v>
      </c>
      <c r="U680" s="311">
        <f t="shared" ca="1" si="292"/>
        <v>0</v>
      </c>
      <c r="V680" s="306">
        <f t="shared" ca="1" si="293"/>
        <v>1.1852452855615196</v>
      </c>
      <c r="W680" s="304">
        <f t="shared" ca="1" si="294"/>
        <v>49.834390057949733</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3.6912906750918255</v>
      </c>
      <c r="AH680" s="304">
        <f t="shared" ca="1" si="318"/>
        <v>-6.0158975505700729</v>
      </c>
    </row>
    <row r="681" spans="1:34" x14ac:dyDescent="0.2">
      <c r="A681" s="347">
        <f t="shared" ca="1" si="296"/>
        <v>0.1</v>
      </c>
      <c r="B681" s="304">
        <f t="shared" ca="1" si="297"/>
        <v>31.700000000000138</v>
      </c>
      <c r="D681" s="306">
        <f t="shared" ca="1" si="298"/>
        <v>-0.86787266827920873</v>
      </c>
      <c r="E681" s="307">
        <f t="shared" ca="1" si="299"/>
        <v>-3.8106078426414065</v>
      </c>
      <c r="F681" s="304">
        <f t="shared" ca="1" si="300"/>
        <v>3.9081882117864115</v>
      </c>
      <c r="G681" s="306">
        <f t="shared" ca="1" si="301"/>
        <v>16.255124468439778</v>
      </c>
      <c r="H681" s="307">
        <f t="shared" ca="1" si="302"/>
        <v>-113.34871224309524</v>
      </c>
      <c r="I681" s="304">
        <f t="shared" ca="1" si="303"/>
        <v>114.5083387297732</v>
      </c>
      <c r="J681" s="306">
        <f t="shared" ca="1" si="304"/>
        <v>826.11981262280347</v>
      </c>
      <c r="K681" s="307">
        <f t="shared" ca="1" si="305"/>
        <v>318.56524974296576</v>
      </c>
      <c r="L681" s="304">
        <f t="shared" ca="1" si="290"/>
        <v>885.41389369702915</v>
      </c>
      <c r="M681" s="306">
        <f t="shared" ca="1" si="306"/>
        <v>-1.4283593671720283</v>
      </c>
      <c r="N681" s="304">
        <f t="shared" ca="1" si="307"/>
        <v>-81.838963366934323</v>
      </c>
      <c r="P681" s="310">
        <f t="shared" ca="1" si="308"/>
        <v>23</v>
      </c>
      <c r="Q681" s="304">
        <f t="shared" ca="1" si="309"/>
        <v>0</v>
      </c>
      <c r="R681" s="306">
        <f t="shared" ca="1" si="310"/>
        <v>0</v>
      </c>
      <c r="S681" s="307">
        <f t="shared" ca="1" si="311"/>
        <v>8.2209999999999983</v>
      </c>
      <c r="T681" s="304">
        <f t="shared" ca="1" si="291"/>
        <v>80.648009999999985</v>
      </c>
      <c r="U681" s="311">
        <f t="shared" ca="1" si="292"/>
        <v>0</v>
      </c>
      <c r="V681" s="306">
        <f t="shared" ca="1" si="293"/>
        <v>1.1865875997012074</v>
      </c>
      <c r="W681" s="304">
        <f t="shared" ca="1" si="294"/>
        <v>50.210234326255268</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3.6470982937943264</v>
      </c>
      <c r="AH681" s="304">
        <f t="shared" ca="1" si="318"/>
        <v>-6.0618404157583923</v>
      </c>
    </row>
    <row r="682" spans="1:34" x14ac:dyDescent="0.2">
      <c r="A682" s="347">
        <f t="shared" ca="1" si="296"/>
        <v>0.1</v>
      </c>
      <c r="B682" s="304">
        <f t="shared" ca="1" si="297"/>
        <v>31.800000000000139</v>
      </c>
      <c r="D682" s="306">
        <f t="shared" ca="1" si="298"/>
        <v>-0.8670033694124718</v>
      </c>
      <c r="E682" s="307">
        <f t="shared" ca="1" si="299"/>
        <v>-3.7642932676933905</v>
      </c>
      <c r="F682" s="304">
        <f t="shared" ca="1" si="300"/>
        <v>3.8628485147329248</v>
      </c>
      <c r="G682" s="306">
        <f t="shared" ca="1" si="301"/>
        <v>16.168424131498529</v>
      </c>
      <c r="H682" s="307">
        <f t="shared" ca="1" si="302"/>
        <v>-113.72514156986458</v>
      </c>
      <c r="I682" s="304">
        <f t="shared" ca="1" si="303"/>
        <v>114.86873275170126</v>
      </c>
      <c r="J682" s="306">
        <f t="shared" ca="1" si="304"/>
        <v>827.74099005280038</v>
      </c>
      <c r="K682" s="307">
        <f t="shared" ca="1" si="305"/>
        <v>307.21155705231774</v>
      </c>
      <c r="L682" s="304">
        <f t="shared" ca="1" si="290"/>
        <v>882.9122761634361</v>
      </c>
      <c r="M682" s="306">
        <f t="shared" ca="1" si="306"/>
        <v>-1.4295716961026605</v>
      </c>
      <c r="N682" s="304">
        <f t="shared" ca="1" si="307"/>
        <v>-81.908424698041173</v>
      </c>
      <c r="P682" s="310">
        <f t="shared" ca="1" si="308"/>
        <v>23</v>
      </c>
      <c r="Q682" s="304">
        <f t="shared" ca="1" si="309"/>
        <v>0</v>
      </c>
      <c r="R682" s="306">
        <f t="shared" ca="1" si="310"/>
        <v>0</v>
      </c>
      <c r="S682" s="307">
        <f t="shared" ca="1" si="311"/>
        <v>8.2209999999999983</v>
      </c>
      <c r="T682" s="304">
        <f t="shared" ca="1" si="291"/>
        <v>80.648009999999985</v>
      </c>
      <c r="U682" s="311">
        <f t="shared" ca="1" si="292"/>
        <v>0</v>
      </c>
      <c r="V682" s="306">
        <f t="shared" ca="1" si="293"/>
        <v>1.1879359100995437</v>
      </c>
      <c r="W682" s="304">
        <f t="shared" ca="1" si="294"/>
        <v>50.5841999208495</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3.6030960827027227</v>
      </c>
      <c r="AH682" s="304">
        <f t="shared" ca="1" si="318"/>
        <v>-6.1075580010041692</v>
      </c>
    </row>
    <row r="683" spans="1:34" x14ac:dyDescent="0.2">
      <c r="A683" s="347">
        <f t="shared" ca="1" si="296"/>
        <v>0.1</v>
      </c>
      <c r="B683" s="304">
        <f t="shared" ca="1" si="297"/>
        <v>31.900000000000141</v>
      </c>
      <c r="D683" s="306">
        <f t="shared" ca="1" si="298"/>
        <v>-0.86607619204804787</v>
      </c>
      <c r="E683" s="307">
        <f t="shared" ca="1" si="299"/>
        <v>-3.7182104260815914</v>
      </c>
      <c r="F683" s="304">
        <f t="shared" ca="1" si="300"/>
        <v>3.817744981406471</v>
      </c>
      <c r="G683" s="306">
        <f t="shared" ca="1" si="301"/>
        <v>16.081816512293724</v>
      </c>
      <c r="H683" s="307">
        <f t="shared" ca="1" si="302"/>
        <v>-114.09696261247274</v>
      </c>
      <c r="I683" s="304">
        <f t="shared" ca="1" si="303"/>
        <v>115.22474430315341</v>
      </c>
      <c r="J683" s="306">
        <f t="shared" ca="1" si="304"/>
        <v>829.35350208498994</v>
      </c>
      <c r="K683" s="307">
        <f t="shared" ca="1" si="305"/>
        <v>295.82045184320089</v>
      </c>
      <c r="L683" s="304">
        <f t="shared" ca="1" si="290"/>
        <v>880.53220903573595</v>
      </c>
      <c r="M683" s="306">
        <f t="shared" ca="1" si="306"/>
        <v>-1.4307700613928167</v>
      </c>
      <c r="N683" s="304">
        <f t="shared" ca="1" si="307"/>
        <v>-81.977085971482083</v>
      </c>
      <c r="P683" s="310">
        <f t="shared" ca="1" si="308"/>
        <v>23</v>
      </c>
      <c r="Q683" s="304">
        <f t="shared" ca="1" si="309"/>
        <v>0</v>
      </c>
      <c r="R683" s="306">
        <f t="shared" ca="1" si="310"/>
        <v>0</v>
      </c>
      <c r="S683" s="307">
        <f t="shared" ca="1" si="311"/>
        <v>8.2209999999999983</v>
      </c>
      <c r="T683" s="304">
        <f t="shared" ca="1" si="291"/>
        <v>80.648009999999985</v>
      </c>
      <c r="U683" s="311">
        <f t="shared" ca="1" si="292"/>
        <v>0</v>
      </c>
      <c r="V683" s="306">
        <f t="shared" ca="1" si="293"/>
        <v>1.189290179412283</v>
      </c>
      <c r="W683" s="304">
        <f t="shared" ca="1" si="294"/>
        <v>50.956261002542611</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3.5592881552303366</v>
      </c>
      <c r="AH683" s="304">
        <f t="shared" ca="1" si="318"/>
        <v>-6.1530470649372964</v>
      </c>
    </row>
    <row r="684" spans="1:34" x14ac:dyDescent="0.2">
      <c r="A684" s="347">
        <f t="shared" ca="1" si="296"/>
        <v>0.1</v>
      </c>
      <c r="B684" s="304">
        <f t="shared" ca="1" si="297"/>
        <v>32.000000000000142</v>
      </c>
      <c r="D684" s="306">
        <f t="shared" ca="1" si="298"/>
        <v>-0.8650919183031176</v>
      </c>
      <c r="E684" s="307">
        <f t="shared" ca="1" si="299"/>
        <v>-3.6723624897393492</v>
      </c>
      <c r="F684" s="304">
        <f t="shared" ca="1" si="300"/>
        <v>3.7728808996783822</v>
      </c>
      <c r="G684" s="306">
        <f t="shared" ca="1" si="301"/>
        <v>15.995307320463413</v>
      </c>
      <c r="H684" s="307">
        <f t="shared" ca="1" si="302"/>
        <v>-114.46419886144668</v>
      </c>
      <c r="I684" s="304">
        <f t="shared" ca="1" si="303"/>
        <v>115.57639325255344</v>
      </c>
      <c r="J684" s="306">
        <f t="shared" ca="1" si="304"/>
        <v>830.95735827662782</v>
      </c>
      <c r="K684" s="307">
        <f t="shared" ca="1" si="305"/>
        <v>284.39239376950491</v>
      </c>
      <c r="L684" s="304">
        <f t="shared" ca="1" si="290"/>
        <v>878.27624635306006</v>
      </c>
      <c r="M684" s="306">
        <f t="shared" ca="1" si="306"/>
        <v>-1.4319547093806253</v>
      </c>
      <c r="N684" s="304">
        <f t="shared" ca="1" si="307"/>
        <v>-82.044961301392178</v>
      </c>
      <c r="P684" s="310">
        <f t="shared" ca="1" si="308"/>
        <v>23</v>
      </c>
      <c r="Q684" s="304">
        <f t="shared" ca="1" si="309"/>
        <v>0</v>
      </c>
      <c r="R684" s="306">
        <f t="shared" ca="1" si="310"/>
        <v>0</v>
      </c>
      <c r="S684" s="307">
        <f t="shared" ca="1" si="311"/>
        <v>8.2209999999999983</v>
      </c>
      <c r="T684" s="304">
        <f t="shared" ca="1" si="291"/>
        <v>80.648009999999985</v>
      </c>
      <c r="U684" s="311">
        <f t="shared" ca="1" si="292"/>
        <v>0</v>
      </c>
      <c r="V684" s="306">
        <f t="shared" ca="1" si="293"/>
        <v>1.1906503704321312</v>
      </c>
      <c r="W684" s="304">
        <f t="shared" ca="1" si="294"/>
        <v>51.326392534331895</v>
      </c>
      <c r="Y684" s="314" t="str">
        <f t="shared" ca="1" si="312"/>
        <v/>
      </c>
      <c r="Z684" s="315" t="str">
        <f t="shared" ca="1" si="313"/>
        <v/>
      </c>
      <c r="AA684" s="316" t="str">
        <f t="shared" ca="1" si="314"/>
        <v/>
      </c>
      <c r="AC684" s="310">
        <f t="shared" ca="1" si="315"/>
        <v>32.000000000000142</v>
      </c>
      <c r="AD684" s="323">
        <f t="shared" ca="1" si="316"/>
        <v>830.95735827662782</v>
      </c>
      <c r="AE684" s="324" t="e">
        <f t="shared" ca="1" si="295"/>
        <v>#N/A</v>
      </c>
      <c r="AG684" s="306">
        <f t="shared" ca="1" si="317"/>
        <v>3.5156784998283808</v>
      </c>
      <c r="AH684" s="304">
        <f t="shared" ca="1" si="318"/>
        <v>-6.1983044644863909</v>
      </c>
    </row>
    <row r="685" spans="1:34" x14ac:dyDescent="0.2">
      <c r="A685" s="347">
        <f t="shared" ca="1" si="296"/>
        <v>0.1</v>
      </c>
      <c r="B685" s="304">
        <f t="shared" ca="1" si="297"/>
        <v>32.100000000000144</v>
      </c>
      <c r="D685" s="306">
        <f t="shared" ca="1" si="298"/>
        <v>-0.86405133195954986</v>
      </c>
      <c r="E685" s="307">
        <f t="shared" ca="1" si="299"/>
        <v>-3.6267525320763676</v>
      </c>
      <c r="F685" s="304">
        <f t="shared" ca="1" si="300"/>
        <v>3.7282594643054843</v>
      </c>
      <c r="G685" s="306">
        <f t="shared" ca="1" si="301"/>
        <v>15.908902187267458</v>
      </c>
      <c r="H685" s="307">
        <f t="shared" ca="1" si="302"/>
        <v>-114.82687411465432</v>
      </c>
      <c r="I685" s="304">
        <f t="shared" ca="1" si="303"/>
        <v>115.92369985359643</v>
      </c>
      <c r="J685" s="306">
        <f t="shared" ca="1" si="304"/>
        <v>832.55256875201439</v>
      </c>
      <c r="K685" s="307">
        <f t="shared" ca="1" si="305"/>
        <v>272.92784012069984</v>
      </c>
      <c r="L685" s="304">
        <f t="shared" ca="1" si="290"/>
        <v>876.14689730006342</v>
      </c>
      <c r="M685" s="306">
        <f t="shared" ca="1" si="306"/>
        <v>-1.4331258804185267</v>
      </c>
      <c r="N685" s="304">
        <f t="shared" ca="1" si="307"/>
        <v>-82.112064458951892</v>
      </c>
      <c r="P685" s="310">
        <f t="shared" ca="1" si="308"/>
        <v>23</v>
      </c>
      <c r="Q685" s="304">
        <f t="shared" ca="1" si="309"/>
        <v>0</v>
      </c>
      <c r="R685" s="306">
        <f t="shared" ca="1" si="310"/>
        <v>0</v>
      </c>
      <c r="S685" s="307">
        <f t="shared" ca="1" si="311"/>
        <v>8.2209999999999983</v>
      </c>
      <c r="T685" s="304">
        <f t="shared" ca="1" si="291"/>
        <v>80.648009999999985</v>
      </c>
      <c r="U685" s="311">
        <f t="shared" ca="1" si="292"/>
        <v>0</v>
      </c>
      <c r="V685" s="306">
        <f t="shared" ca="1" si="293"/>
        <v>1.1920164460916003</v>
      </c>
      <c r="W685" s="304">
        <f t="shared" ca="1" si="294"/>
        <v>51.694570275249639</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3.4722709816749671</v>
      </c>
      <c r="AH685" s="304">
        <f t="shared" ca="1" si="318"/>
        <v>-6.2433271541578765</v>
      </c>
    </row>
    <row r="686" spans="1:34" x14ac:dyDescent="0.2">
      <c r="A686" s="347">
        <f t="shared" ca="1" si="296"/>
        <v>0.1</v>
      </c>
      <c r="B686" s="304">
        <f t="shared" ca="1" si="297"/>
        <v>32.200000000000145</v>
      </c>
      <c r="D686" s="306">
        <f t="shared" ca="1" si="298"/>
        <v>-0.86295521817061882</v>
      </c>
      <c r="E686" s="307">
        <f t="shared" ca="1" si="299"/>
        <v>-3.5813835287284759</v>
      </c>
      <c r="F686" s="304">
        <f t="shared" ca="1" si="300"/>
        <v>3.6838837778105229</v>
      </c>
      <c r="G686" s="306">
        <f t="shared" ca="1" si="301"/>
        <v>15.822606665450396</v>
      </c>
      <c r="H686" s="307">
        <f t="shared" ca="1" si="302"/>
        <v>-115.18501246752716</v>
      </c>
      <c r="I686" s="304">
        <f t="shared" ca="1" si="303"/>
        <v>116.26668473313386</v>
      </c>
      <c r="J686" s="306">
        <f t="shared" ca="1" si="304"/>
        <v>834.13914419465027</v>
      </c>
      <c r="K686" s="307">
        <f t="shared" ca="1" si="305"/>
        <v>261.42724579159079</v>
      </c>
      <c r="L686" s="304">
        <f t="shared" ca="1" si="290"/>
        <v>874.14662198052361</v>
      </c>
      <c r="M686" s="306">
        <f t="shared" ca="1" si="306"/>
        <v>-1.4342838090518677</v>
      </c>
      <c r="N686" s="304">
        <f t="shared" ca="1" si="307"/>
        <v>-82.178408882619678</v>
      </c>
      <c r="P686" s="310">
        <f t="shared" ca="1" si="308"/>
        <v>23</v>
      </c>
      <c r="Q686" s="304">
        <f t="shared" ca="1" si="309"/>
        <v>0</v>
      </c>
      <c r="R686" s="306">
        <f t="shared" ca="1" si="310"/>
        <v>0</v>
      </c>
      <c r="S686" s="307">
        <f t="shared" ca="1" si="311"/>
        <v>8.2209999999999983</v>
      </c>
      <c r="T686" s="304">
        <f t="shared" ca="1" si="291"/>
        <v>80.648009999999985</v>
      </c>
      <c r="U686" s="311">
        <f t="shared" ca="1" si="292"/>
        <v>0</v>
      </c>
      <c r="V686" s="306">
        <f t="shared" ca="1" si="293"/>
        <v>1.193388369465807</v>
      </c>
      <c r="W686" s="304">
        <f t="shared" ca="1" si="294"/>
        <v>52.060770773994626</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3.429069344351162</v>
      </c>
      <c r="AH686" s="304">
        <f t="shared" ca="1" si="318"/>
        <v>-6.2881121852876349</v>
      </c>
    </row>
    <row r="687" spans="1:34" x14ac:dyDescent="0.2">
      <c r="A687" s="347">
        <f t="shared" ca="1" si="296"/>
        <v>0.1</v>
      </c>
      <c r="B687" s="304">
        <f t="shared" ca="1" si="297"/>
        <v>32.300000000000146</v>
      </c>
      <c r="D687" s="306">
        <f t="shared" ca="1" si="298"/>
        <v>-0.86180436317370646</v>
      </c>
      <c r="E687" s="307">
        <f t="shared" ca="1" si="299"/>
        <v>-3.5362583583343525</v>
      </c>
      <c r="F687" s="304">
        <f t="shared" ca="1" si="300"/>
        <v>3.6397568513947203</v>
      </c>
      <c r="G687" s="306">
        <f t="shared" ca="1" si="301"/>
        <v>15.736426229133025</v>
      </c>
      <c r="H687" s="307">
        <f t="shared" ca="1" si="302"/>
        <v>-115.5386383033606</v>
      </c>
      <c r="I687" s="304">
        <f t="shared" ca="1" si="303"/>
        <v>116.60536887922326</v>
      </c>
      <c r="J687" s="306">
        <f t="shared" ca="1" si="304"/>
        <v>835.71709583937945</v>
      </c>
      <c r="K687" s="307">
        <f t="shared" ca="1" si="305"/>
        <v>249.89106325304641</v>
      </c>
      <c r="L687" s="304">
        <f t="shared" ca="1" si="290"/>
        <v>872.27782716972956</v>
      </c>
      <c r="M687" s="306">
        <f t="shared" ca="1" si="306"/>
        <v>-1.4354287241912373</v>
      </c>
      <c r="N687" s="304">
        <f t="shared" ca="1" si="307"/>
        <v>-82.244007688006192</v>
      </c>
      <c r="P687" s="310">
        <f t="shared" ca="1" si="308"/>
        <v>23</v>
      </c>
      <c r="Q687" s="304">
        <f t="shared" ca="1" si="309"/>
        <v>0</v>
      </c>
      <c r="R687" s="306">
        <f t="shared" ca="1" si="310"/>
        <v>0</v>
      </c>
      <c r="S687" s="307">
        <f t="shared" ca="1" si="311"/>
        <v>8.2209999999999983</v>
      </c>
      <c r="T687" s="304">
        <f t="shared" ca="1" si="291"/>
        <v>80.648009999999985</v>
      </c>
      <c r="U687" s="311">
        <f t="shared" ca="1" si="292"/>
        <v>0</v>
      </c>
      <c r="V687" s="306">
        <f t="shared" ca="1" si="293"/>
        <v>1.1947661037751969</v>
      </c>
      <c r="W687" s="304">
        <f t="shared" ca="1" si="294"/>
        <v>52.424971362354789</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3.3860772115047606</v>
      </c>
      <c r="AH687" s="304">
        <f t="shared" ca="1" si="318"/>
        <v>-6.3326567052663467</v>
      </c>
    </row>
    <row r="688" spans="1:34" x14ac:dyDescent="0.2">
      <c r="A688" s="347">
        <f t="shared" ca="1" si="296"/>
        <v>0.1</v>
      </c>
      <c r="B688" s="304">
        <f t="shared" ca="1" si="297"/>
        <v>32.400000000000148</v>
      </c>
      <c r="D688" s="306">
        <f t="shared" ca="1" si="298"/>
        <v>-0.86059955400898636</v>
      </c>
      <c r="E688" s="307">
        <f t="shared" ca="1" si="299"/>
        <v>-3.4913798033382504</v>
      </c>
      <c r="F688" s="304">
        <f t="shared" ca="1" si="300"/>
        <v>3.5958816058817491</v>
      </c>
      <c r="G688" s="306">
        <f t="shared" ca="1" si="301"/>
        <v>15.650366273732127</v>
      </c>
      <c r="H688" s="307">
        <f t="shared" ca="1" si="302"/>
        <v>-115.88777628369442</v>
      </c>
      <c r="I688" s="304">
        <f t="shared" ca="1" si="303"/>
        <v>116.93977362934126</v>
      </c>
      <c r="J688" s="306">
        <f t="shared" ca="1" si="304"/>
        <v>837.2864354645227</v>
      </c>
      <c r="K688" s="307">
        <f t="shared" ca="1" si="305"/>
        <v>238.31974252369366</v>
      </c>
      <c r="L688" s="304">
        <f t="shared" ca="1" si="290"/>
        <v>870.54286206334837</v>
      </c>
      <c r="M688" s="306">
        <f t="shared" ca="1" si="306"/>
        <v>-1.4365608492787965</v>
      </c>
      <c r="N688" s="304">
        <f t="shared" ca="1" si="307"/>
        <v>-82.308873677404208</v>
      </c>
      <c r="P688" s="310">
        <f t="shared" ca="1" si="308"/>
        <v>23</v>
      </c>
      <c r="Q688" s="304">
        <f t="shared" ca="1" si="309"/>
        <v>0</v>
      </c>
      <c r="R688" s="306">
        <f t="shared" ca="1" si="310"/>
        <v>0</v>
      </c>
      <c r="S688" s="307">
        <f t="shared" ca="1" si="311"/>
        <v>8.2209999999999983</v>
      </c>
      <c r="T688" s="304">
        <f t="shared" ca="1" si="291"/>
        <v>80.648009999999985</v>
      </c>
      <c r="U688" s="311">
        <f t="shared" ca="1" si="292"/>
        <v>0</v>
      </c>
      <c r="V688" s="306">
        <f t="shared" ca="1" si="293"/>
        <v>1.1961496123882152</v>
      </c>
      <c r="W688" s="304">
        <f t="shared" ca="1" si="294"/>
        <v>52.78715014843003</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3.3432980885027819</v>
      </c>
      <c r="AH688" s="304">
        <f t="shared" ca="1" si="318"/>
        <v>-6.3769579567394237</v>
      </c>
    </row>
    <row r="689" spans="1:34" x14ac:dyDescent="0.2">
      <c r="A689" s="347">
        <f t="shared" ca="1" si="296"/>
        <v>0.1</v>
      </c>
      <c r="B689" s="304">
        <f t="shared" ca="1" si="297"/>
        <v>32.500000000000149</v>
      </c>
      <c r="D689" s="306">
        <f t="shared" ca="1" si="298"/>
        <v>-0.85934157824409318</v>
      </c>
      <c r="E689" s="307">
        <f t="shared" ca="1" si="299"/>
        <v>-3.4467505508176242</v>
      </c>
      <c r="F689" s="304">
        <f t="shared" ca="1" si="300"/>
        <v>3.5522608726922975</v>
      </c>
      <c r="G689" s="306">
        <f t="shared" ca="1" si="301"/>
        <v>15.564432115907717</v>
      </c>
      <c r="H689" s="307">
        <f t="shared" ca="1" si="302"/>
        <v>-116.23245133877619</v>
      </c>
      <c r="I689" s="304">
        <f t="shared" ca="1" si="303"/>
        <v>117.26992065875918</v>
      </c>
      <c r="J689" s="306">
        <f t="shared" ca="1" si="304"/>
        <v>838.84717538400469</v>
      </c>
      <c r="K689" s="307">
        <f t="shared" ca="1" si="305"/>
        <v>226.71373114257014</v>
      </c>
      <c r="L689" s="304">
        <f t="shared" ca="1" si="290"/>
        <v>868.94401404135851</v>
      </c>
      <c r="M689" s="306">
        <f t="shared" ca="1" si="306"/>
        <v>-1.4376804024488401</v>
      </c>
      <c r="N689" s="304">
        <f t="shared" ca="1" si="307"/>
        <v>-82.373019348988208</v>
      </c>
      <c r="P689" s="310">
        <f t="shared" ca="1" si="308"/>
        <v>23</v>
      </c>
      <c r="Q689" s="304">
        <f t="shared" ca="1" si="309"/>
        <v>0</v>
      </c>
      <c r="R689" s="306">
        <f t="shared" ca="1" si="310"/>
        <v>0</v>
      </c>
      <c r="S689" s="307">
        <f t="shared" ca="1" si="311"/>
        <v>8.2209999999999983</v>
      </c>
      <c r="T689" s="304">
        <f t="shared" ca="1" si="291"/>
        <v>80.648009999999985</v>
      </c>
      <c r="U689" s="311">
        <f t="shared" ca="1" si="292"/>
        <v>0</v>
      </c>
      <c r="V689" s="306">
        <f t="shared" ca="1" si="293"/>
        <v>1.1975388588239086</v>
      </c>
      <c r="W689" s="304">
        <f t="shared" ca="1" si="294"/>
        <v>53.14728600966302</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3.3007353640732422</v>
      </c>
      <c r="AH689" s="304">
        <f t="shared" ca="1" si="318"/>
        <v>-6.4210132767826344</v>
      </c>
    </row>
    <row r="690" spans="1:34" x14ac:dyDescent="0.2">
      <c r="A690" s="347">
        <f t="shared" ca="1" si="296"/>
        <v>0.1</v>
      </c>
      <c r="B690" s="304">
        <f t="shared" ca="1" si="297"/>
        <v>32.600000000000151</v>
      </c>
      <c r="D690" s="306">
        <f t="shared" ca="1" si="298"/>
        <v>-0.85803122370475271</v>
      </c>
      <c r="E690" s="307">
        <f t="shared" ca="1" si="299"/>
        <v>-3.4023731933346628</v>
      </c>
      <c r="F690" s="304">
        <f t="shared" ca="1" si="300"/>
        <v>3.5088973948484994</v>
      </c>
      <c r="G690" s="306">
        <f t="shared" ca="1" si="301"/>
        <v>15.478628993537242</v>
      </c>
      <c r="H690" s="307">
        <f t="shared" ca="1" si="302"/>
        <v>-116.57268865810966</v>
      </c>
      <c r="I690" s="304">
        <f t="shared" ca="1" si="303"/>
        <v>117.59583196908018</v>
      </c>
      <c r="J690" s="306">
        <f t="shared" ca="1" si="304"/>
        <v>840.3993284394769</v>
      </c>
      <c r="K690" s="307">
        <f t="shared" ca="1" si="305"/>
        <v>215.07347414272584</v>
      </c>
      <c r="L690" s="304">
        <f t="shared" ca="1" si="290"/>
        <v>867.48350446642246</v>
      </c>
      <c r="M690" s="306">
        <f t="shared" ca="1" si="306"/>
        <v>-1.4387875966828252</v>
      </c>
      <c r="N690" s="304">
        <f t="shared" ca="1" si="307"/>
        <v>-82.436456905696772</v>
      </c>
      <c r="P690" s="310">
        <f t="shared" ca="1" si="308"/>
        <v>23</v>
      </c>
      <c r="Q690" s="304">
        <f t="shared" ca="1" si="309"/>
        <v>0</v>
      </c>
      <c r="R690" s="306">
        <f t="shared" ca="1" si="310"/>
        <v>0</v>
      </c>
      <c r="S690" s="307">
        <f t="shared" ca="1" si="311"/>
        <v>8.2209999999999983</v>
      </c>
      <c r="T690" s="304">
        <f t="shared" ca="1" si="291"/>
        <v>80.648009999999985</v>
      </c>
      <c r="U690" s="311">
        <f t="shared" ca="1" si="292"/>
        <v>0</v>
      </c>
      <c r="V690" s="306">
        <f t="shared" ca="1" si="293"/>
        <v>1.1989338067544659</v>
      </c>
      <c r="W690" s="304">
        <f t="shared" ca="1" si="294"/>
        <v>53.505358585686018</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3.2583923119368539</v>
      </c>
      <c r="AH690" s="304">
        <f t="shared" ca="1" si="318"/>
        <v>-6.4648200960543765</v>
      </c>
    </row>
    <row r="691" spans="1:34" x14ac:dyDescent="0.2">
      <c r="A691" s="347">
        <f t="shared" ca="1" si="296"/>
        <v>0.1</v>
      </c>
      <c r="B691" s="304">
        <f t="shared" ca="1" si="297"/>
        <v>32.700000000000152</v>
      </c>
      <c r="D691" s="306">
        <f t="shared" ca="1" si="298"/>
        <v>-0.85666927821134708</v>
      </c>
      <c r="E691" s="307">
        <f t="shared" ca="1" si="299"/>
        <v>-3.3582502298107331</v>
      </c>
      <c r="F691" s="304">
        <f t="shared" ca="1" si="300"/>
        <v>3.465793828007516</v>
      </c>
      <c r="G691" s="306">
        <f t="shared" ca="1" si="301"/>
        <v>15.392962065716107</v>
      </c>
      <c r="H691" s="307">
        <f t="shared" ca="1" si="302"/>
        <v>-116.90851368109072</v>
      </c>
      <c r="I691" s="304">
        <f t="shared" ca="1" si="303"/>
        <v>117.9175298769371</v>
      </c>
      <c r="J691" s="306">
        <f t="shared" ca="1" si="304"/>
        <v>841.94290799243959</v>
      </c>
      <c r="K691" s="307">
        <f t="shared" ca="1" si="305"/>
        <v>203.39941402576582</v>
      </c>
      <c r="L691" s="304">
        <f t="shared" ca="1" si="290"/>
        <v>866.16348453671867</v>
      </c>
      <c r="M691" s="306">
        <f t="shared" ca="1" si="306"/>
        <v>-1.4398826399590772</v>
      </c>
      <c r="N691" s="304">
        <f t="shared" ca="1" si="307"/>
        <v>-82.499198263810186</v>
      </c>
      <c r="P691" s="310">
        <f t="shared" ca="1" si="308"/>
        <v>23</v>
      </c>
      <c r="Q691" s="304">
        <f t="shared" ca="1" si="309"/>
        <v>0</v>
      </c>
      <c r="R691" s="306">
        <f t="shared" ca="1" si="310"/>
        <v>0</v>
      </c>
      <c r="S691" s="307">
        <f t="shared" ca="1" si="311"/>
        <v>8.2209999999999983</v>
      </c>
      <c r="T691" s="304">
        <f t="shared" ca="1" si="291"/>
        <v>80.648009999999985</v>
      </c>
      <c r="U691" s="311">
        <f t="shared" ca="1" si="292"/>
        <v>0</v>
      </c>
      <c r="V691" s="306">
        <f t="shared" ca="1" si="293"/>
        <v>1.2003344200076957</v>
      </c>
      <c r="W691" s="304">
        <f t="shared" ca="1" si="294"/>
        <v>53.86134827099216</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3.2162720924292927</v>
      </c>
      <c r="AH691" s="304">
        <f t="shared" ca="1" si="318"/>
        <v>-6.5083759379255604</v>
      </c>
    </row>
    <row r="692" spans="1:34" x14ac:dyDescent="0.2">
      <c r="A692" s="347">
        <f t="shared" ca="1" si="296"/>
        <v>0.1</v>
      </c>
      <c r="B692" s="304">
        <f t="shared" ca="1" si="297"/>
        <v>32.800000000000153</v>
      </c>
      <c r="D692" s="306">
        <f t="shared" ca="1" si="298"/>
        <v>-0.85525652932143059</v>
      </c>
      <c r="E692" s="307">
        <f t="shared" ca="1" si="299"/>
        <v>-3.3143840664226918</v>
      </c>
      <c r="F692" s="304">
        <f t="shared" ca="1" si="300"/>
        <v>3.4229527415235452</v>
      </c>
      <c r="G692" s="306">
        <f t="shared" ca="1" si="301"/>
        <v>15.307436412783964</v>
      </c>
      <c r="H692" s="307">
        <f t="shared" ca="1" si="302"/>
        <v>-117.23995208773299</v>
      </c>
      <c r="I692" s="304">
        <f t="shared" ca="1" si="303"/>
        <v>118.23503700285018</v>
      </c>
      <c r="J692" s="306">
        <f t="shared" ca="1" si="304"/>
        <v>843.47792791636459</v>
      </c>
      <c r="K692" s="307">
        <f t="shared" ca="1" si="305"/>
        <v>191.69199073732463</v>
      </c>
      <c r="L692" s="304">
        <f t="shared" ca="1" si="290"/>
        <v>864.9860312137547</v>
      </c>
      <c r="M692" s="306">
        <f t="shared" ca="1" si="306"/>
        <v>-1.4409657353973899</v>
      </c>
      <c r="N692" s="304">
        <f t="shared" ca="1" si="307"/>
        <v>-82.561255061235371</v>
      </c>
      <c r="P692" s="310">
        <f t="shared" ca="1" si="308"/>
        <v>23</v>
      </c>
      <c r="Q692" s="304">
        <f t="shared" ca="1" si="309"/>
        <v>0</v>
      </c>
      <c r="R692" s="306">
        <f t="shared" ca="1" si="310"/>
        <v>0</v>
      </c>
      <c r="S692" s="307">
        <f t="shared" ca="1" si="311"/>
        <v>8.2209999999999983</v>
      </c>
      <c r="T692" s="304">
        <f t="shared" ca="1" si="291"/>
        <v>80.648009999999985</v>
      </c>
      <c r="U692" s="311">
        <f t="shared" ca="1" si="292"/>
        <v>0</v>
      </c>
      <c r="V692" s="306">
        <f t="shared" ca="1" si="293"/>
        <v>1.2017406625694429</v>
      </c>
      <c r="W692" s="304">
        <f t="shared" ca="1" si="294"/>
        <v>54.215236207438913</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3.1743777541143698</v>
      </c>
      <c r="AH692" s="304">
        <f t="shared" ca="1" si="318"/>
        <v>-6.5516784175881488</v>
      </c>
    </row>
    <row r="693" spans="1:34" x14ac:dyDescent="0.2">
      <c r="A693" s="347">
        <f t="shared" ca="1" si="296"/>
        <v>0.1</v>
      </c>
      <c r="B693" s="304">
        <f t="shared" ca="1" si="297"/>
        <v>32.900000000000155</v>
      </c>
      <c r="D693" s="306">
        <f t="shared" ca="1" si="298"/>
        <v>-0.85379376407814545</v>
      </c>
      <c r="E693" s="307">
        <f t="shared" ca="1" si="299"/>
        <v>-3.2707770175200794</v>
      </c>
      <c r="F693" s="304">
        <f t="shared" ca="1" si="300"/>
        <v>3.3803766195375737</v>
      </c>
      <c r="G693" s="306">
        <f t="shared" ca="1" si="301"/>
        <v>15.22205703637615</v>
      </c>
      <c r="H693" s="307">
        <f t="shared" ca="1" si="302"/>
        <v>-117.56702978948499</v>
      </c>
      <c r="I693" s="304">
        <f t="shared" ca="1" si="303"/>
        <v>118.54837626024381</v>
      </c>
      <c r="J693" s="306">
        <f t="shared" ca="1" si="304"/>
        <v>845.00440258882259</v>
      </c>
      <c r="K693" s="307">
        <f t="shared" ca="1" si="305"/>
        <v>179.95164164346374</v>
      </c>
      <c r="L693" s="304">
        <f t="shared" ca="1" si="290"/>
        <v>863.95314324601566</v>
      </c>
      <c r="M693" s="306">
        <f t="shared" ca="1" si="306"/>
        <v>-1.4420370813987173</v>
      </c>
      <c r="N693" s="304">
        <f t="shared" ca="1" si="307"/>
        <v>-82.622638665509655</v>
      </c>
      <c r="P693" s="310">
        <f t="shared" ca="1" si="308"/>
        <v>23</v>
      </c>
      <c r="Q693" s="304">
        <f t="shared" ca="1" si="309"/>
        <v>0</v>
      </c>
      <c r="R693" s="306">
        <f t="shared" ca="1" si="310"/>
        <v>0</v>
      </c>
      <c r="S693" s="307">
        <f t="shared" ca="1" si="311"/>
        <v>8.2209999999999983</v>
      </c>
      <c r="T693" s="304">
        <f t="shared" ca="1" si="291"/>
        <v>80.648009999999985</v>
      </c>
      <c r="U693" s="311">
        <f t="shared" ca="1" si="292"/>
        <v>0</v>
      </c>
      <c r="V693" s="306">
        <f t="shared" ca="1" si="293"/>
        <v>1.2031524985859392</v>
      </c>
      <c r="W693" s="304">
        <f t="shared" ca="1" si="294"/>
        <v>54.567004276591547</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3.1327122353886159</v>
      </c>
      <c r="AH693" s="304">
        <f t="shared" ca="1" si="318"/>
        <v>-6.5947252411432826</v>
      </c>
    </row>
    <row r="694" spans="1:34" x14ac:dyDescent="0.2">
      <c r="A694" s="347">
        <f t="shared" ca="1" si="296"/>
        <v>0.1</v>
      </c>
      <c r="B694" s="304">
        <f t="shared" ca="1" si="297"/>
        <v>33.000000000000156</v>
      </c>
      <c r="D694" s="306">
        <f t="shared" ca="1" si="298"/>
        <v>-0.85228176876452222</v>
      </c>
      <c r="E694" s="307">
        <f t="shared" ca="1" si="299"/>
        <v>-3.2274313065622477</v>
      </c>
      <c r="F694" s="304">
        <f t="shared" ca="1" si="300"/>
        <v>3.3380678620942503</v>
      </c>
      <c r="G694" s="306">
        <f t="shared" ca="1" si="301"/>
        <v>15.136828859499698</v>
      </c>
      <c r="H694" s="307">
        <f t="shared" ca="1" si="302"/>
        <v>-117.88977292014121</v>
      </c>
      <c r="I694" s="304">
        <f t="shared" ca="1" si="303"/>
        <v>118.85757084462161</v>
      </c>
      <c r="J694" s="306">
        <f t="shared" ca="1" si="304"/>
        <v>846.52234688361636</v>
      </c>
      <c r="K694" s="307">
        <f t="shared" ca="1" si="305"/>
        <v>168.17880150798243</v>
      </c>
      <c r="L694" s="304">
        <f t="shared" ca="1" si="290"/>
        <v>863.06673730946613</v>
      </c>
      <c r="M694" s="306">
        <f t="shared" ca="1" si="306"/>
        <v>-1.4430968717801458</v>
      </c>
      <c r="N694" s="304">
        <f t="shared" ca="1" si="307"/>
        <v>-82.68336018153407</v>
      </c>
      <c r="P694" s="310">
        <f t="shared" ca="1" si="308"/>
        <v>23</v>
      </c>
      <c r="Q694" s="304">
        <f t="shared" ca="1" si="309"/>
        <v>0</v>
      </c>
      <c r="R694" s="306">
        <f t="shared" ca="1" si="310"/>
        <v>0</v>
      </c>
      <c r="S694" s="307">
        <f t="shared" ca="1" si="311"/>
        <v>8.2209999999999983</v>
      </c>
      <c r="T694" s="304">
        <f t="shared" ca="1" si="291"/>
        <v>80.648009999999985</v>
      </c>
      <c r="U694" s="311">
        <f t="shared" ca="1" si="292"/>
        <v>0</v>
      </c>
      <c r="V694" s="306">
        <f t="shared" ca="1" si="293"/>
        <v>1.2045698923660995</v>
      </c>
      <c r="W694" s="304">
        <f t="shared" ca="1" si="294"/>
        <v>54.916635091914785</v>
      </c>
      <c r="Y694" s="314" t="str">
        <f t="shared" ca="1" si="312"/>
        <v/>
      </c>
      <c r="Z694" s="315" t="str">
        <f t="shared" ca="1" si="313"/>
        <v/>
      </c>
      <c r="AA694" s="316" t="str">
        <f t="shared" ca="1" si="314"/>
        <v/>
      </c>
      <c r="AC694" s="310">
        <f t="shared" ca="1" si="315"/>
        <v>33.000000000000156</v>
      </c>
      <c r="AD694" s="323">
        <f t="shared" ca="1" si="316"/>
        <v>846.52234688361636</v>
      </c>
      <c r="AE694" s="324" t="e">
        <f t="shared" ca="1" si="295"/>
        <v>#N/A</v>
      </c>
      <c r="AG694" s="306">
        <f t="shared" ca="1" si="317"/>
        <v>3.0912783660776331</v>
      </c>
      <c r="AH694" s="304">
        <f t="shared" ca="1" si="318"/>
        <v>-6.6375142046699374</v>
      </c>
    </row>
    <row r="695" spans="1:34" x14ac:dyDescent="0.2">
      <c r="A695" s="347">
        <f t="shared" ca="1" si="296"/>
        <v>0.1</v>
      </c>
      <c r="B695" s="304">
        <f t="shared" ca="1" si="297"/>
        <v>33.100000000000158</v>
      </c>
      <c r="D695" s="306">
        <f t="shared" ca="1" si="298"/>
        <v>-0.85072132866365935</v>
      </c>
      <c r="E695" s="307">
        <f t="shared" ca="1" si="299"/>
        <v>-3.1843490670743861</v>
      </c>
      <c r="F695" s="304">
        <f t="shared" ca="1" si="300"/>
        <v>3.2960287862852131</v>
      </c>
      <c r="G695" s="306">
        <f t="shared" ca="1" si="301"/>
        <v>15.051756726633332</v>
      </c>
      <c r="H695" s="307">
        <f t="shared" ca="1" si="302"/>
        <v>-118.20820782684865</v>
      </c>
      <c r="I695" s="304">
        <f t="shared" ca="1" si="303"/>
        <v>119.16264422289895</v>
      </c>
      <c r="J695" s="306">
        <f t="shared" ca="1" si="304"/>
        <v>848.03177616292305</v>
      </c>
      <c r="K695" s="307">
        <f t="shared" ca="1" si="305"/>
        <v>156.37390247063294</v>
      </c>
      <c r="L695" s="304">
        <f t="shared" ca="1" si="290"/>
        <v>862.32864428588778</v>
      </c>
      <c r="M695" s="306">
        <f t="shared" ca="1" si="306"/>
        <v>-1.4441452959053345</v>
      </c>
      <c r="N695" s="304">
        <f t="shared" ca="1" si="307"/>
        <v>-82.743430459047076</v>
      </c>
      <c r="P695" s="310">
        <f t="shared" ca="1" si="308"/>
        <v>23</v>
      </c>
      <c r="Q695" s="304">
        <f t="shared" ca="1" si="309"/>
        <v>0</v>
      </c>
      <c r="R695" s="306">
        <f t="shared" ca="1" si="310"/>
        <v>0</v>
      </c>
      <c r="S695" s="307">
        <f t="shared" ca="1" si="311"/>
        <v>8.2209999999999983</v>
      </c>
      <c r="T695" s="304">
        <f t="shared" ca="1" si="291"/>
        <v>80.648009999999985</v>
      </c>
      <c r="U695" s="311">
        <f t="shared" ca="1" si="292"/>
        <v>0</v>
      </c>
      <c r="V695" s="306">
        <f t="shared" ca="1" si="293"/>
        <v>1.2059928083837494</v>
      </c>
      <c r="W695" s="304">
        <f t="shared" ca="1" si="294"/>
        <v>55.264111990819814</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3.0500788690244329</v>
      </c>
      <c r="AH695" s="304">
        <f t="shared" ca="1" si="318"/>
        <v>-6.6800431932751243</v>
      </c>
    </row>
    <row r="696" spans="1:34" x14ac:dyDescent="0.2">
      <c r="A696" s="347">
        <f t="shared" ca="1" si="296"/>
        <v>0.1</v>
      </c>
      <c r="B696" s="304">
        <f t="shared" ca="1" si="297"/>
        <v>33.200000000000159</v>
      </c>
      <c r="D696" s="306">
        <f t="shared" ca="1" si="298"/>
        <v>-0.84911322782472065</v>
      </c>
      <c r="E696" s="307">
        <f t="shared" ca="1" si="299"/>
        <v>-3.1415323436215701</v>
      </c>
      <c r="F696" s="304">
        <f t="shared" ca="1" si="300"/>
        <v>3.2542616274183227</v>
      </c>
      <c r="G696" s="306">
        <f t="shared" ca="1" si="301"/>
        <v>14.96684540385086</v>
      </c>
      <c r="H696" s="307">
        <f t="shared" ca="1" si="302"/>
        <v>-118.5223610612108</v>
      </c>
      <c r="I696" s="304">
        <f t="shared" ca="1" si="303"/>
        <v>119.46362012289259</v>
      </c>
      <c r="J696" s="306">
        <f t="shared" ca="1" si="304"/>
        <v>849.53270626944732</v>
      </c>
      <c r="K696" s="307">
        <f t="shared" ca="1" si="305"/>
        <v>144.53737402622997</v>
      </c>
      <c r="L696" s="304">
        <f t="shared" ca="1" si="290"/>
        <v>861.74060569981816</v>
      </c>
      <c r="M696" s="306">
        <f t="shared" ca="1" si="306"/>
        <v>-1.4451825388105941</v>
      </c>
      <c r="N696" s="304">
        <f t="shared" ca="1" si="307"/>
        <v>-82.802860099848331</v>
      </c>
      <c r="P696" s="310">
        <f t="shared" ca="1" si="308"/>
        <v>23</v>
      </c>
      <c r="Q696" s="304">
        <f t="shared" ca="1" si="309"/>
        <v>0</v>
      </c>
      <c r="R696" s="306">
        <f t="shared" ca="1" si="310"/>
        <v>0</v>
      </c>
      <c r="S696" s="307">
        <f t="shared" ca="1" si="311"/>
        <v>8.2209999999999983</v>
      </c>
      <c r="T696" s="304">
        <f t="shared" ca="1" si="291"/>
        <v>80.648009999999985</v>
      </c>
      <c r="U696" s="311">
        <f t="shared" ca="1" si="292"/>
        <v>0</v>
      </c>
      <c r="V696" s="306">
        <f t="shared" ca="1" si="293"/>
        <v>1.207421211279796</v>
      </c>
      <c r="W696" s="304">
        <f t="shared" ca="1" si="294"/>
        <v>55.609419026574898</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3.0091163616701246</v>
      </c>
      <c r="AH696" s="304">
        <f t="shared" ca="1" si="318"/>
        <v>-6.7223101801264837</v>
      </c>
    </row>
    <row r="697" spans="1:34" x14ac:dyDescent="0.2">
      <c r="A697" s="347">
        <f t="shared" ca="1" si="296"/>
        <v>0.1</v>
      </c>
      <c r="B697" s="304">
        <f t="shared" ca="1" si="297"/>
        <v>33.300000000000161</v>
      </c>
      <c r="D697" s="306">
        <f t="shared" ca="1" si="298"/>
        <v>-0.84745824883476162</v>
      </c>
      <c r="E697" s="307">
        <f t="shared" ca="1" si="299"/>
        <v>-3.0989830927997737</v>
      </c>
      <c r="F697" s="304">
        <f t="shared" ca="1" si="300"/>
        <v>3.2127685402121537</v>
      </c>
      <c r="G697" s="306">
        <f t="shared" ca="1" si="301"/>
        <v>14.882099578967383</v>
      </c>
      <c r="H697" s="307">
        <f t="shared" ca="1" si="302"/>
        <v>-118.83225937049077</v>
      </c>
      <c r="I697" s="304">
        <f t="shared" ca="1" si="303"/>
        <v>119.7605225229662</v>
      </c>
      <c r="J697" s="306">
        <f t="shared" ca="1" si="304"/>
        <v>851.02515351858824</v>
      </c>
      <c r="K697" s="307">
        <f t="shared" ca="1" si="305"/>
        <v>132.66964300464488</v>
      </c>
      <c r="L697" s="304">
        <f t="shared" ca="1" si="290"/>
        <v>861.30427033442527</v>
      </c>
      <c r="M697" s="306">
        <f t="shared" ca="1" si="306"/>
        <v>-1.4462087813267746</v>
      </c>
      <c r="N697" s="304">
        <f t="shared" ca="1" si="307"/>
        <v>-82.861659464782363</v>
      </c>
      <c r="P697" s="310">
        <f t="shared" ca="1" si="308"/>
        <v>23</v>
      </c>
      <c r="Q697" s="304">
        <f t="shared" ca="1" si="309"/>
        <v>0</v>
      </c>
      <c r="R697" s="306">
        <f t="shared" ca="1" si="310"/>
        <v>0</v>
      </c>
      <c r="S697" s="307">
        <f t="shared" ca="1" si="311"/>
        <v>8.2209999999999983</v>
      </c>
      <c r="T697" s="304">
        <f t="shared" ca="1" si="291"/>
        <v>80.648009999999985</v>
      </c>
      <c r="U697" s="311">
        <f t="shared" ca="1" si="292"/>
        <v>0</v>
      </c>
      <c r="V697" s="306">
        <f t="shared" ca="1" si="293"/>
        <v>1.2088550658643369</v>
      </c>
      <c r="W697" s="304">
        <f t="shared" ca="1" si="294"/>
        <v>55.952540960086509</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2.9683933576270416</v>
      </c>
      <c r="AH697" s="304">
        <f t="shared" ca="1" si="318"/>
        <v>-6.7643132254683014</v>
      </c>
    </row>
    <row r="698" spans="1:34" x14ac:dyDescent="0.2">
      <c r="A698" s="347">
        <f t="shared" ca="1" si="296"/>
        <v>0.1</v>
      </c>
      <c r="B698" s="304">
        <f t="shared" ca="1" si="297"/>
        <v>33.400000000000162</v>
      </c>
      <c r="D698" s="306">
        <f t="shared" ca="1" si="298"/>
        <v>-0.845757172596317</v>
      </c>
      <c r="E698" s="307">
        <f t="shared" ca="1" si="299"/>
        <v>-3.0567031842430383</v>
      </c>
      <c r="F698" s="304">
        <f t="shared" ca="1" si="300"/>
        <v>3.1715516000153059</v>
      </c>
      <c r="G698" s="306">
        <f t="shared" ca="1" si="301"/>
        <v>14.79752386170775</v>
      </c>
      <c r="H698" s="307">
        <f t="shared" ca="1" si="302"/>
        <v>-119.13792968891508</v>
      </c>
      <c r="I698" s="304">
        <f t="shared" ca="1" si="303"/>
        <v>120.05337564183144</v>
      </c>
      <c r="J698" s="306">
        <f t="shared" ca="1" si="304"/>
        <v>852.50913469062198</v>
      </c>
      <c r="K698" s="307">
        <f t="shared" ca="1" si="305"/>
        <v>120.77113355167458</v>
      </c>
      <c r="L698" s="304">
        <f t="shared" ca="1" si="290"/>
        <v>861.0211910460215</v>
      </c>
      <c r="M698" s="306">
        <f t="shared" ca="1" si="306"/>
        <v>-1.4472242001971209</v>
      </c>
      <c r="N698" s="304">
        <f t="shared" ca="1" si="307"/>
        <v>-82.919838680491154</v>
      </c>
      <c r="P698" s="310">
        <f t="shared" ca="1" si="308"/>
        <v>23</v>
      </c>
      <c r="Q698" s="304">
        <f t="shared" ca="1" si="309"/>
        <v>0</v>
      </c>
      <c r="R698" s="306">
        <f t="shared" ca="1" si="310"/>
        <v>0</v>
      </c>
      <c r="S698" s="307">
        <f t="shared" ca="1" si="311"/>
        <v>8.2209999999999983</v>
      </c>
      <c r="T698" s="304">
        <f t="shared" ca="1" si="291"/>
        <v>80.648009999999985</v>
      </c>
      <c r="U698" s="311">
        <f t="shared" ca="1" si="292"/>
        <v>0</v>
      </c>
      <c r="V698" s="306">
        <f t="shared" ca="1" si="293"/>
        <v>1.2102943371187098</v>
      </c>
      <c r="W698" s="304">
        <f t="shared" ca="1" si="294"/>
        <v>56.293463251558869</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2.9279122682445413</v>
      </c>
      <c r="AH698" s="304">
        <f t="shared" ca="1" si="318"/>
        <v>-6.8060504756217641</v>
      </c>
    </row>
    <row r="699" spans="1:34" x14ac:dyDescent="0.2">
      <c r="A699" s="347">
        <f t="shared" ca="1" si="296"/>
        <v>0.1</v>
      </c>
      <c r="B699" s="304">
        <f t="shared" ca="1" si="297"/>
        <v>33.500000000000163</v>
      </c>
      <c r="D699" s="306">
        <f t="shared" ca="1" si="298"/>
        <v>-0.84401077811073388</v>
      </c>
      <c r="E699" s="307">
        <f t="shared" ca="1" si="299"/>
        <v>-3.0146944016457651</v>
      </c>
      <c r="F699" s="304">
        <f t="shared" ca="1" si="300"/>
        <v>3.1306128040499361</v>
      </c>
      <c r="G699" s="306">
        <f t="shared" ca="1" si="301"/>
        <v>14.713122783896678</v>
      </c>
      <c r="H699" s="307">
        <f t="shared" ca="1" si="302"/>
        <v>-119.43939912907966</v>
      </c>
      <c r="I699" s="304">
        <f t="shared" ca="1" si="303"/>
        <v>120.34220392850388</v>
      </c>
      <c r="J699" s="306">
        <f t="shared" ca="1" si="304"/>
        <v>853.98466702290216</v>
      </c>
      <c r="K699" s="307">
        <f t="shared" ca="1" si="305"/>
        <v>108.84226711077484</v>
      </c>
      <c r="L699" s="304">
        <f t="shared" ca="1" si="290"/>
        <v>860.89282179608767</v>
      </c>
      <c r="M699" s="306">
        <f t="shared" ca="1" si="306"/>
        <v>-1.4482289681912492</v>
      </c>
      <c r="N699" s="304">
        <f t="shared" ca="1" si="307"/>
        <v>-82.977407645944524</v>
      </c>
      <c r="P699" s="310">
        <f t="shared" ca="1" si="308"/>
        <v>23</v>
      </c>
      <c r="Q699" s="304">
        <f t="shared" ca="1" si="309"/>
        <v>0</v>
      </c>
      <c r="R699" s="306">
        <f t="shared" ca="1" si="310"/>
        <v>0</v>
      </c>
      <c r="S699" s="307">
        <f t="shared" ca="1" si="311"/>
        <v>8.2209999999999983</v>
      </c>
      <c r="T699" s="304">
        <f t="shared" ca="1" si="291"/>
        <v>80.648009999999985</v>
      </c>
      <c r="U699" s="311">
        <f t="shared" ca="1" si="292"/>
        <v>0</v>
      </c>
      <c r="V699" s="306">
        <f t="shared" ca="1" si="293"/>
        <v>1.2117389901974842</v>
      </c>
      <c r="W699" s="304">
        <f t="shared" ca="1" si="294"/>
        <v>56.632172052038989</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2.8876754041675712</v>
      </c>
      <c r="AH699" s="304">
        <f t="shared" ca="1" si="318"/>
        <v>-6.8475201619704267</v>
      </c>
    </row>
    <row r="700" spans="1:34" x14ac:dyDescent="0.2">
      <c r="A700" s="347">
        <f t="shared" ca="1" si="296"/>
        <v>0.1</v>
      </c>
      <c r="B700" s="304">
        <f t="shared" ca="1" si="297"/>
        <v>33.600000000000165</v>
      </c>
      <c r="D700" s="306">
        <f t="shared" ca="1" si="298"/>
        <v>-0.84221984226722124</v>
      </c>
      <c r="E700" s="307">
        <f t="shared" ca="1" si="299"/>
        <v>-2.9729584437992802</v>
      </c>
      <c r="F700" s="304">
        <f t="shared" ca="1" si="300"/>
        <v>3.0899540726790842</v>
      </c>
      <c r="G700" s="306">
        <f t="shared" ca="1" si="301"/>
        <v>14.628900799669955</v>
      </c>
      <c r="H700" s="307">
        <f t="shared" ca="1" si="302"/>
        <v>-119.73669497345959</v>
      </c>
      <c r="I700" s="304">
        <f t="shared" ca="1" si="303"/>
        <v>120.62703205241306</v>
      </c>
      <c r="J700" s="306">
        <f t="shared" ca="1" si="304"/>
        <v>855.45176820208053</v>
      </c>
      <c r="K700" s="307">
        <f t="shared" ca="1" si="305"/>
        <v>96.883462405647876</v>
      </c>
      <c r="L700" s="304">
        <f t="shared" ca="1" si="290"/>
        <v>860.92051491863799</v>
      </c>
      <c r="M700" s="306">
        <f t="shared" ca="1" si="306"/>
        <v>-1.44922325421539</v>
      </c>
      <c r="N700" s="304">
        <f t="shared" ca="1" si="307"/>
        <v>-83.034376038756633</v>
      </c>
      <c r="P700" s="310">
        <f t="shared" ca="1" si="308"/>
        <v>23</v>
      </c>
      <c r="Q700" s="304">
        <f t="shared" ca="1" si="309"/>
        <v>0</v>
      </c>
      <c r="R700" s="306">
        <f t="shared" ca="1" si="310"/>
        <v>0</v>
      </c>
      <c r="S700" s="307">
        <f t="shared" ca="1" si="311"/>
        <v>8.2209999999999983</v>
      </c>
      <c r="T700" s="304">
        <f t="shared" ca="1" si="291"/>
        <v>80.648009999999985</v>
      </c>
      <c r="U700" s="311">
        <f t="shared" ca="1" si="292"/>
        <v>0</v>
      </c>
      <c r="V700" s="306">
        <f t="shared" ca="1" si="293"/>
        <v>1.2131889904303887</v>
      </c>
      <c r="W700" s="304">
        <f t="shared" ca="1" si="294"/>
        <v>56.968654194854437</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2.8476849768880452</v>
      </c>
      <c r="AH700" s="304">
        <f t="shared" ca="1" si="318"/>
        <v>-6.8887205999317604</v>
      </c>
    </row>
    <row r="701" spans="1:34" x14ac:dyDescent="0.2">
      <c r="A701" s="347">
        <f t="shared" ca="1" si="296"/>
        <v>0.1</v>
      </c>
      <c r="B701" s="304">
        <f t="shared" ca="1" si="297"/>
        <v>33.700000000000166</v>
      </c>
      <c r="D701" s="306">
        <f t="shared" ca="1" si="298"/>
        <v>-0.84038513963756434</v>
      </c>
      <c r="E701" s="307">
        <f t="shared" ca="1" si="299"/>
        <v>-2.9314969256417749</v>
      </c>
      <c r="F701" s="304">
        <f t="shared" ca="1" si="300"/>
        <v>3.0495772506973529</v>
      </c>
      <c r="G701" s="306">
        <f t="shared" ca="1" si="301"/>
        <v>14.544862285706198</v>
      </c>
      <c r="H701" s="307">
        <f t="shared" ca="1" si="302"/>
        <v>-120.02984466602376</v>
      </c>
      <c r="I701" s="304">
        <f t="shared" ca="1" si="303"/>
        <v>120.90788489366585</v>
      </c>
      <c r="J701" s="306">
        <f t="shared" ca="1" si="304"/>
        <v>856.9104563563493</v>
      </c>
      <c r="K701" s="307">
        <f t="shared" ca="1" si="305"/>
        <v>84.895135423673707</v>
      </c>
      <c r="L701" s="304">
        <f t="shared" ca="1" si="290"/>
        <v>861.1055186395281</v>
      </c>
      <c r="M701" s="306">
        <f t="shared" ca="1" si="306"/>
        <v>-1.450207223419042</v>
      </c>
      <c r="N701" s="304">
        <f t="shared" ca="1" si="307"/>
        <v>-83.090753321296745</v>
      </c>
      <c r="P701" s="310">
        <f t="shared" ca="1" si="308"/>
        <v>23</v>
      </c>
      <c r="Q701" s="304">
        <f t="shared" ca="1" si="309"/>
        <v>0</v>
      </c>
      <c r="R701" s="306">
        <f t="shared" ca="1" si="310"/>
        <v>0</v>
      </c>
      <c r="S701" s="307">
        <f t="shared" ca="1" si="311"/>
        <v>8.2209999999999983</v>
      </c>
      <c r="T701" s="304">
        <f t="shared" ca="1" si="291"/>
        <v>80.648009999999985</v>
      </c>
      <c r="U701" s="311">
        <f t="shared" ca="1" si="292"/>
        <v>0</v>
      </c>
      <c r="V701" s="306">
        <f t="shared" ca="1" si="293"/>
        <v>1.2146443033241849</v>
      </c>
      <c r="W701" s="304">
        <f t="shared" ca="1" si="294"/>
        <v>57.302897186950744</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2.8079431002891289</v>
      </c>
      <c r="AH701" s="304">
        <f t="shared" ca="1" si="318"/>
        <v>-6.9296501879156365</v>
      </c>
    </row>
    <row r="702" spans="1:34" x14ac:dyDescent="0.2">
      <c r="A702" s="347">
        <f t="shared" ca="1" si="296"/>
        <v>0.1</v>
      </c>
      <c r="B702" s="304">
        <f t="shared" ca="1" si="297"/>
        <v>33.800000000000168</v>
      </c>
      <c r="D702" s="306">
        <f t="shared" ca="1" si="298"/>
        <v>-0.83850744227645768</v>
      </c>
      <c r="E702" s="307">
        <f t="shared" ca="1" si="299"/>
        <v>-2.8903113793207407</v>
      </c>
      <c r="F702" s="304">
        <f t="shared" ca="1" si="300"/>
        <v>3.0094841086445312</v>
      </c>
      <c r="G702" s="306">
        <f t="shared" ca="1" si="301"/>
        <v>14.461011541478552</v>
      </c>
      <c r="H702" s="307">
        <f t="shared" ca="1" si="302"/>
        <v>-120.31887580395583</v>
      </c>
      <c r="I702" s="304">
        <f t="shared" ca="1" si="303"/>
        <v>121.18478753346281</v>
      </c>
      <c r="J702" s="306">
        <f t="shared" ca="1" si="304"/>
        <v>858.36075004770851</v>
      </c>
      <c r="K702" s="307">
        <f t="shared" ca="1" si="305"/>
        <v>72.87769940017472</v>
      </c>
      <c r="L702" s="304">
        <f t="shared" ca="1" si="290"/>
        <v>861.44897486289165</v>
      </c>
      <c r="M702" s="306">
        <f t="shared" ca="1" si="306"/>
        <v>-1.4511810372981659</v>
      </c>
      <c r="N702" s="304">
        <f t="shared" ca="1" si="307"/>
        <v>-83.146548746601809</v>
      </c>
      <c r="P702" s="310">
        <f t="shared" ca="1" si="308"/>
        <v>23</v>
      </c>
      <c r="Q702" s="304">
        <f t="shared" ca="1" si="309"/>
        <v>0</v>
      </c>
      <c r="R702" s="306">
        <f t="shared" ca="1" si="310"/>
        <v>0</v>
      </c>
      <c r="S702" s="307">
        <f t="shared" ca="1" si="311"/>
        <v>8.2209999999999983</v>
      </c>
      <c r="T702" s="304">
        <f t="shared" ca="1" si="291"/>
        <v>80.648009999999985</v>
      </c>
      <c r="U702" s="311">
        <f t="shared" ca="1" si="292"/>
        <v>0</v>
      </c>
      <c r="V702" s="306">
        <f t="shared" ca="1" si="293"/>
        <v>1.2161048945644817</v>
      </c>
      <c r="W702" s="304">
        <f t="shared" ca="1" si="294"/>
        <v>57.634889200135945</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2.7684517921824501</v>
      </c>
      <c r="AH702" s="304">
        <f t="shared" ca="1" si="318"/>
        <v>-6.970307406270619</v>
      </c>
    </row>
    <row r="703" spans="1:34" x14ac:dyDescent="0.2">
      <c r="A703" s="347">
        <f t="shared" ca="1" si="296"/>
        <v>0.1</v>
      </c>
      <c r="B703" s="304">
        <f t="shared" ca="1" si="297"/>
        <v>33.900000000000169</v>
      </c>
      <c r="D703" s="306">
        <f t="shared" ca="1" si="298"/>
        <v>-0.83658751952744237</v>
      </c>
      <c r="E703" s="307">
        <f t="shared" ca="1" si="299"/>
        <v>-2.8494032552670037</v>
      </c>
      <c r="F703" s="304">
        <f t="shared" ca="1" si="300"/>
        <v>2.9696763441417779</v>
      </c>
      <c r="G703" s="306">
        <f t="shared" ca="1" si="301"/>
        <v>14.377352789525808</v>
      </c>
      <c r="H703" s="307">
        <f t="shared" ca="1" si="302"/>
        <v>-120.60381612948254</v>
      </c>
      <c r="I703" s="304">
        <f t="shared" ca="1" si="303"/>
        <v>121.4577652446665</v>
      </c>
      <c r="J703" s="306">
        <f t="shared" ca="1" si="304"/>
        <v>859.80266826425873</v>
      </c>
      <c r="K703" s="307">
        <f t="shared" ca="1" si="305"/>
        <v>60.8315648035028</v>
      </c>
      <c r="L703" s="304">
        <f t="shared" ca="1" si="290"/>
        <v>861.95191723830033</v>
      </c>
      <c r="M703" s="306">
        <f t="shared" ca="1" si="306"/>
        <v>-1.452144853795051</v>
      </c>
      <c r="N703" s="304">
        <f t="shared" ca="1" si="307"/>
        <v>-83.201771364098406</v>
      </c>
      <c r="P703" s="310">
        <f t="shared" ca="1" si="308"/>
        <v>23</v>
      </c>
      <c r="Q703" s="304">
        <f t="shared" ca="1" si="309"/>
        <v>0</v>
      </c>
      <c r="R703" s="306">
        <f t="shared" ca="1" si="310"/>
        <v>0</v>
      </c>
      <c r="S703" s="307">
        <f t="shared" ca="1" si="311"/>
        <v>8.2209999999999983</v>
      </c>
      <c r="T703" s="304">
        <f t="shared" ca="1" si="291"/>
        <v>80.648009999999985</v>
      </c>
      <c r="U703" s="311">
        <f t="shared" ca="1" si="292"/>
        <v>0</v>
      </c>
      <c r="V703" s="306">
        <f t="shared" ca="1" si="293"/>
        <v>1.2175707300174903</v>
      </c>
      <c r="W703" s="304">
        <f t="shared" ca="1" si="294"/>
        <v>57.964619062238548</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2.7292129758381387</v>
      </c>
      <c r="AH703" s="304">
        <f t="shared" ca="1" si="318"/>
        <v>-7.0106908162189461</v>
      </c>
    </row>
    <row r="704" spans="1:34" x14ac:dyDescent="0.2">
      <c r="A704" s="347">
        <f t="shared" ca="1" si="296"/>
        <v>0.1</v>
      </c>
      <c r="B704" s="304">
        <f t="shared" ca="1" si="297"/>
        <v>34.000000000000171</v>
      </c>
      <c r="D704" s="306">
        <f t="shared" ca="1" si="298"/>
        <v>-0.83462613783438122</v>
      </c>
      <c r="E704" s="307">
        <f t="shared" ca="1" si="299"/>
        <v>-2.8087739232795359</v>
      </c>
      <c r="F704" s="304">
        <f t="shared" ca="1" si="300"/>
        <v>2.9301555832500519</v>
      </c>
      <c r="G704" s="306">
        <f t="shared" ca="1" si="301"/>
        <v>14.293890175742371</v>
      </c>
      <c r="H704" s="307">
        <f t="shared" ca="1" si="302"/>
        <v>-120.88469352181049</v>
      </c>
      <c r="I704" s="304">
        <f t="shared" ca="1" si="303"/>
        <v>121.72684348252129</v>
      </c>
      <c r="J704" s="306">
        <f t="shared" ca="1" si="304"/>
        <v>861.2362304125221</v>
      </c>
      <c r="K704" s="307">
        <f t="shared" ca="1" si="305"/>
        <v>48.757139320938151</v>
      </c>
      <c r="L704" s="304">
        <f t="shared" ca="1" si="290"/>
        <v>862.61526952050428</v>
      </c>
      <c r="M704" s="306">
        <f t="shared" ca="1" si="306"/>
        <v>-1.4530988273949768</v>
      </c>
      <c r="N704" s="304">
        <f t="shared" ca="1" si="307"/>
        <v>-83.256430025141057</v>
      </c>
      <c r="P704" s="310">
        <f t="shared" ca="1" si="308"/>
        <v>23</v>
      </c>
      <c r="Q704" s="304">
        <f t="shared" ca="1" si="309"/>
        <v>0</v>
      </c>
      <c r="R704" s="306">
        <f t="shared" ca="1" si="310"/>
        <v>0</v>
      </c>
      <c r="S704" s="307">
        <f t="shared" ca="1" si="311"/>
        <v>8.2209999999999983</v>
      </c>
      <c r="T704" s="304">
        <f t="shared" ca="1" si="291"/>
        <v>80.648009999999985</v>
      </c>
      <c r="U704" s="311">
        <f t="shared" ca="1" si="292"/>
        <v>0</v>
      </c>
      <c r="V704" s="306">
        <f t="shared" ca="1" si="293"/>
        <v>1.2190417757317229</v>
      </c>
      <c r="W704" s="304">
        <f t="shared" ca="1" si="294"/>
        <v>58.292076248185701</v>
      </c>
      <c r="Y704" s="314" t="str">
        <f t="shared" ca="1" si="312"/>
        <v/>
      </c>
      <c r="Z704" s="315" t="str">
        <f t="shared" ca="1" si="313"/>
        <v/>
      </c>
      <c r="AA704" s="316" t="str">
        <f t="shared" ca="1" si="314"/>
        <v/>
      </c>
      <c r="AC704" s="310">
        <f t="shared" ca="1" si="315"/>
        <v>34.000000000000171</v>
      </c>
      <c r="AD704" s="323">
        <f t="shared" ca="1" si="316"/>
        <v>861.2362304125221</v>
      </c>
      <c r="AE704" s="324" t="e">
        <f t="shared" ca="1" si="295"/>
        <v>#N/A</v>
      </c>
      <c r="AG704" s="306">
        <f t="shared" ca="1" si="317"/>
        <v>2.6902284815077691</v>
      </c>
      <c r="AH704" s="304">
        <f t="shared" ca="1" si="318"/>
        <v>-7.0507990587809948</v>
      </c>
    </row>
    <row r="705" spans="1:34" x14ac:dyDescent="0.2">
      <c r="A705" s="347">
        <f t="shared" ca="1" si="296"/>
        <v>0.1</v>
      </c>
      <c r="B705" s="304">
        <f t="shared" ca="1" si="297"/>
        <v>34.100000000000172</v>
      </c>
      <c r="D705" s="306">
        <f t="shared" ca="1" si="298"/>
        <v>-0.83262406055841642</v>
      </c>
      <c r="E705" s="307">
        <f t="shared" ca="1" si="299"/>
        <v>-2.7684246736202436</v>
      </c>
      <c r="F705" s="304">
        <f t="shared" ca="1" si="300"/>
        <v>2.8909233818505355</v>
      </c>
      <c r="G705" s="306">
        <f t="shared" ca="1" si="301"/>
        <v>14.21062776968653</v>
      </c>
      <c r="H705" s="307">
        <f t="shared" ca="1" si="302"/>
        <v>-121.16153598917252</v>
      </c>
      <c r="I705" s="304">
        <f t="shared" ca="1" si="303"/>
        <v>121.99204787552397</v>
      </c>
      <c r="J705" s="306">
        <f t="shared" ca="1" si="304"/>
        <v>862.66145630979349</v>
      </c>
      <c r="K705" s="307">
        <f t="shared" ca="1" si="305"/>
        <v>36.654827845389001</v>
      </c>
      <c r="L705" s="304">
        <f t="shared" ca="1" si="290"/>
        <v>863.43984423172697</v>
      </c>
      <c r="M705" s="306">
        <f t="shared" ca="1" si="306"/>
        <v>-1.4540431092197861</v>
      </c>
      <c r="N705" s="304">
        <f t="shared" ca="1" si="307"/>
        <v>-83.310533388373543</v>
      </c>
      <c r="P705" s="310">
        <f t="shared" ca="1" si="308"/>
        <v>23</v>
      </c>
      <c r="Q705" s="304">
        <f t="shared" ca="1" si="309"/>
        <v>0</v>
      </c>
      <c r="R705" s="306">
        <f t="shared" ca="1" si="310"/>
        <v>0</v>
      </c>
      <c r="S705" s="307">
        <f t="shared" ca="1" si="311"/>
        <v>8.2209999999999983</v>
      </c>
      <c r="T705" s="304">
        <f t="shared" ca="1" si="291"/>
        <v>80.648009999999985</v>
      </c>
      <c r="U705" s="311">
        <f t="shared" ca="1" si="292"/>
        <v>0</v>
      </c>
      <c r="V705" s="306">
        <f t="shared" ca="1" si="293"/>
        <v>1.2205179979396363</v>
      </c>
      <c r="W705" s="304">
        <f t="shared" ca="1" si="294"/>
        <v>58.617250871008764</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2.651500047940071</v>
      </c>
      <c r="AH705" s="304">
        <f t="shared" ca="1" si="318"/>
        <v>-7.0906308536900271</v>
      </c>
    </row>
    <row r="706" spans="1:34" x14ac:dyDescent="0.2">
      <c r="A706" s="347">
        <f t="shared" ca="1" si="296"/>
        <v>0.1</v>
      </c>
      <c r="B706" s="304">
        <f t="shared" ca="1" si="297"/>
        <v>34.200000000000173</v>
      </c>
      <c r="D706" s="306">
        <f t="shared" ca="1" si="298"/>
        <v>-0.83058204780040323</v>
      </c>
      <c r="E706" s="307">
        <f t="shared" ca="1" si="299"/>
        <v>-2.7283567181178121</v>
      </c>
      <c r="F706" s="304">
        <f t="shared" ca="1" si="300"/>
        <v>2.8519812270467191</v>
      </c>
      <c r="G706" s="306">
        <f t="shared" ca="1" si="301"/>
        <v>14.127569564906491</v>
      </c>
      <c r="H706" s="307">
        <f t="shared" ca="1" si="302"/>
        <v>-121.4343716609843</v>
      </c>
      <c r="I706" s="304">
        <f t="shared" ca="1" si="303"/>
        <v>122.25340421644437</v>
      </c>
      <c r="J706" s="306">
        <f t="shared" ca="1" si="304"/>
        <v>864.0783661765231</v>
      </c>
      <c r="K706" s="307">
        <f t="shared" ca="1" si="305"/>
        <v>24.525032462881157</v>
      </c>
      <c r="L706" s="304">
        <f t="shared" ca="1" si="290"/>
        <v>864.42634163449395</v>
      </c>
      <c r="M706" s="306">
        <f t="shared" ca="1" si="306"/>
        <v>-1.4549778471184867</v>
      </c>
      <c r="N706" s="304">
        <f t="shared" ca="1" si="307"/>
        <v>-83.364089924920009</v>
      </c>
      <c r="P706" s="310">
        <f t="shared" ca="1" si="308"/>
        <v>23</v>
      </c>
      <c r="Q706" s="304">
        <f t="shared" ca="1" si="309"/>
        <v>0</v>
      </c>
      <c r="R706" s="306">
        <f t="shared" ca="1" si="310"/>
        <v>0</v>
      </c>
      <c r="S706" s="307">
        <f t="shared" ca="1" si="311"/>
        <v>8.2209999999999983</v>
      </c>
      <c r="T706" s="304">
        <f t="shared" ca="1" si="291"/>
        <v>80.648009999999985</v>
      </c>
      <c r="U706" s="311">
        <f t="shared" ca="1" si="292"/>
        <v>0</v>
      </c>
      <c r="V706" s="306">
        <f t="shared" ca="1" si="293"/>
        <v>1.2219993630592163</v>
      </c>
      <c r="W706" s="304">
        <f t="shared" ca="1" si="294"/>
        <v>58.940133672782032</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2.6130293238893403</v>
      </c>
      <c r="AH706" s="304">
        <f t="shared" ca="1" si="318"/>
        <v>-7.1301849982981116</v>
      </c>
    </row>
    <row r="707" spans="1:34" x14ac:dyDescent="0.2">
      <c r="A707" s="347">
        <f t="shared" ca="1" si="296"/>
        <v>0.1</v>
      </c>
      <c r="B707" s="304">
        <f t="shared" ca="1" si="297"/>
        <v>34.300000000000175</v>
      </c>
      <c r="D707" s="306">
        <f t="shared" ca="1" si="298"/>
        <v>-0.82850085622872116</v>
      </c>
      <c r="E707" s="307">
        <f t="shared" ca="1" si="299"/>
        <v>-2.6885711912799035</v>
      </c>
      <c r="F707" s="304">
        <f t="shared" ca="1" si="300"/>
        <v>2.813330538588021</v>
      </c>
      <c r="G707" s="306">
        <f t="shared" ca="1" si="301"/>
        <v>14.044719479283618</v>
      </c>
      <c r="H707" s="307">
        <f t="shared" ca="1" si="302"/>
        <v>-121.70322878011228</v>
      </c>
      <c r="I707" s="304">
        <f t="shared" ca="1" si="303"/>
        <v>122.51093845349533</v>
      </c>
      <c r="J707" s="306">
        <f t="shared" ca="1" si="304"/>
        <v>865.48698062873257</v>
      </c>
      <c r="K707" s="307">
        <f t="shared" ca="1" si="305"/>
        <v>12.368152440826327</v>
      </c>
      <c r="L707" s="304">
        <f t="shared" ca="1" si="290"/>
        <v>865.57534902089242</v>
      </c>
      <c r="M707" s="306">
        <f t="shared" ca="1" si="306"/>
        <v>-1.4559031857549851</v>
      </c>
      <c r="N707" s="304">
        <f t="shared" ca="1" si="307"/>
        <v>-83.417107923411763</v>
      </c>
      <c r="P707" s="310">
        <f t="shared" ca="1" si="308"/>
        <v>23</v>
      </c>
      <c r="Q707" s="304">
        <f t="shared" ca="1" si="309"/>
        <v>0</v>
      </c>
      <c r="R707" s="306">
        <f t="shared" ca="1" si="310"/>
        <v>0</v>
      </c>
      <c r="S707" s="307">
        <f t="shared" ca="1" si="311"/>
        <v>8.2209999999999983</v>
      </c>
      <c r="T707" s="304">
        <f t="shared" ca="1" si="291"/>
        <v>80.648009999999985</v>
      </c>
      <c r="U707" s="311">
        <f t="shared" ca="1" si="292"/>
        <v>0</v>
      </c>
      <c r="V707" s="306">
        <f t="shared" ca="1" si="293"/>
        <v>1.2234858376955087</v>
      </c>
      <c r="W707" s="304">
        <f t="shared" ca="1" si="294"/>
        <v>59.260716015501274</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2.5748178696164441</v>
      </c>
      <c r="AH707" s="304">
        <f t="shared" ca="1" si="318"/>
        <v>-7.1694603664739134</v>
      </c>
    </row>
    <row r="708" spans="1:34" x14ac:dyDescent="0.2">
      <c r="A708" s="347">
        <f t="shared" ca="1" si="296"/>
        <v>0.1</v>
      </c>
      <c r="B708" s="304">
        <f t="shared" ca="1" si="297"/>
        <v>34.400000000000176</v>
      </c>
      <c r="D708" s="306">
        <f t="shared" ca="1" si="298"/>
        <v>-0.82638123891245008</v>
      </c>
      <c r="E708" s="307">
        <f t="shared" ca="1" si="299"/>
        <v>-2.6490691514128839</v>
      </c>
      <c r="F708" s="304">
        <f t="shared" ca="1" si="300"/>
        <v>2.7749726703147641</v>
      </c>
      <c r="G708" s="306">
        <f t="shared" ca="1" si="301"/>
        <v>13.962081355392373</v>
      </c>
      <c r="H708" s="307">
        <f t="shared" ca="1" si="302"/>
        <v>-121.96813569525357</v>
      </c>
      <c r="I708" s="304">
        <f t="shared" ca="1" si="303"/>
        <v>122.76467668165131</v>
      </c>
      <c r="J708" s="306">
        <f t="shared" ca="1" si="304"/>
        <v>866.88732067046635</v>
      </c>
      <c r="K708" s="307">
        <f t="shared" ca="1" si="305"/>
        <v>0.18458421705803296</v>
      </c>
      <c r="L708" s="304">
        <f t="shared" ref="L708:L771" ca="1" si="319">SQRT(pos_x^2+pos_z^2)</f>
        <v>866.88734032200125</v>
      </c>
      <c r="M708" s="306">
        <f t="shared" ca="1" si="306"/>
        <v>-1.4568192666930637</v>
      </c>
      <c r="N708" s="304">
        <f t="shared" ca="1" si="307"/>
        <v>-83.469595494856051</v>
      </c>
      <c r="P708" s="310">
        <f t="shared" ca="1" si="308"/>
        <v>23</v>
      </c>
      <c r="Q708" s="304">
        <f t="shared" ca="1" si="309"/>
        <v>0</v>
      </c>
      <c r="R708" s="306">
        <f t="shared" ca="1" si="310"/>
        <v>0</v>
      </c>
      <c r="S708" s="307">
        <f t="shared" ca="1" si="311"/>
        <v>8.2209999999999983</v>
      </c>
      <c r="T708" s="304">
        <f t="shared" ref="T708:T771" ca="1" si="320">m*g</f>
        <v>80.648009999999985</v>
      </c>
      <c r="U708" s="311">
        <f t="shared" ref="U708:U771" ca="1" si="321">IF(pos_xz&lt;L_rampe,Poids*COS(Beta),0)</f>
        <v>0</v>
      </c>
      <c r="V708" s="306">
        <f t="shared" ref="V708:V771" ca="1" si="322">Rho_moyen*(20000-Alt_rampe-pos_z)/(20000+Alt_rampe+pos_z)</f>
        <v>1.2249773886420954</v>
      </c>
      <c r="W708" s="304">
        <f t="shared" ref="W708:W771" ca="1" si="323">1/2*Rho*Sref*Cx*vit_xz^2</f>
        <v>59.578989871908568</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2.5368671583823357</v>
      </c>
      <c r="AH708" s="304">
        <f t="shared" ca="1" si="318"/>
        <v>-7.2084559074931622</v>
      </c>
    </row>
    <row r="709" spans="1:34" x14ac:dyDescent="0.2">
      <c r="A709" s="347">
        <f t="shared" ref="A709:A772" ca="1" si="325">IF(B708+0.01&lt;=T_ini+ROUNDUP(Temps_fin_propu,0), 0.01, IF(K708&gt;0, 0.1, 0.0001))</f>
        <v>0.1</v>
      </c>
      <c r="B709" s="304">
        <f t="shared" ref="B709:B772" ca="1" si="326">B708+pas</f>
        <v>34.500000000000178</v>
      </c>
      <c r="D709" s="306">
        <f t="shared" ref="D709:D772" ca="1" si="327">IF(AND(L708&lt;L_rampe,Poussee&lt;Poids*SIN(M708)),0,(-W708+Poussee)/m*COS(M708)-U708/m*SIN(M708))</f>
        <v>-0.82422394515982178</v>
      </c>
      <c r="E709" s="307">
        <f t="shared" ref="E709:E772" ca="1" si="328">IF(AND(L708&lt;L_rampe,Poussee&lt;Poids*SIN(M708)),0,(-W708+Poussee)/m*SIN(M708)+U708/m*COS(M708)-Poids/m)</f>
        <v>-2.6098515817482744</v>
      </c>
      <c r="F709" s="304">
        <f t="shared" ref="F709:F772" ca="1" si="329">SQRT(acc_x^2+acc_z^2)</f>
        <v>2.7369089116243512</v>
      </c>
      <c r="G709" s="306">
        <f t="shared" ref="G709:G772" ca="1" si="330">G708+acc_x*pas</f>
        <v>13.879658960876391</v>
      </c>
      <c r="H709" s="307">
        <f t="shared" ref="H709:H772" ca="1" si="331">H708+acc_z*pas</f>
        <v>-122.2291208534284</v>
      </c>
      <c r="I709" s="304">
        <f t="shared" ref="I709:I772" ca="1" si="332">SQRT(vit_x^2+vit_z^2)</f>
        <v>123.01464513411499</v>
      </c>
      <c r="J709" s="306">
        <f t="shared" ref="J709:J772" ca="1" si="333">J708+0.5*(vit_x+G708)*pas*(K708&gt;=0)</f>
        <v>868.2794076862798</v>
      </c>
      <c r="K709" s="307">
        <f t="shared" ref="K709:K772" ca="1" si="334">K708+0.5*(vit_z+H708)*pas</f>
        <v>-12.025278610376066</v>
      </c>
      <c r="L709" s="304">
        <f t="shared" ca="1" si="319"/>
        <v>868.36267603904651</v>
      </c>
      <c r="M709" s="306">
        <f t="shared" ref="M709:M772" ca="1" si="335">IF(AND(L708&gt;L_rampe,G709&gt;0),ATAN2(G709,H709),$M$4)</f>
        <v>-1.457726228478692</v>
      </c>
      <c r="N709" s="304">
        <f t="shared" ref="N709:N772" ca="1" si="336">DEGREES(Beta)</f>
        <v>-83.521560577352204</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8.2209999999999983</v>
      </c>
      <c r="T709" s="304">
        <f t="shared" ca="1" si="320"/>
        <v>80.648009999999985</v>
      </c>
      <c r="U709" s="311">
        <f t="shared" ca="1" si="321"/>
        <v>0</v>
      </c>
      <c r="V709" s="306">
        <f t="shared" ca="1" si="322"/>
        <v>1.2264739828825126</v>
      </c>
      <c r="W709" s="304">
        <f t="shared" ca="1" si="323"/>
        <v>59.894947816268981</v>
      </c>
      <c r="Y709" s="314" t="str">
        <f t="shared" ref="Y709:Y772" ca="1" si="341">IF(AND(pos_z&lt;=0,K708&gt;0),"Impact balistique","") &amp; IF(AND(H710&lt;0,vit_z&gt;=0),"Apogée","") &amp; IF(AND(Poussee=0,Q708&gt;0),"Fin de propulsion","") &amp; IF(AND(L710&gt;L_rampe,pos_xz&lt;=L_rampe),"Sortie de rampe","")</f>
        <v>Impact balistique</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2.4991785779338782</v>
      </c>
      <c r="AH709" s="304">
        <f t="shared" ref="AH709:AH772" ca="1" si="347">IF(AND(L708&lt;L_rampe,Poussee&lt;Poids*SIN(M708)), g*SIN(M708), (-W708+Poussee)/m)</f>
        <v>-7.2471706449225861</v>
      </c>
    </row>
    <row r="710" spans="1:34" x14ac:dyDescent="0.2">
      <c r="A710" s="347">
        <f t="shared" ca="1" si="325"/>
        <v>1E-4</v>
      </c>
      <c r="B710" s="304">
        <f t="shared" ca="1" si="326"/>
        <v>34.500100000000181</v>
      </c>
      <c r="D710" s="306">
        <f t="shared" ca="1" si="327"/>
        <v>-0.822029720361938</v>
      </c>
      <c r="E710" s="307">
        <f t="shared" ca="1" si="328"/>
        <v>-2.5709193915752317</v>
      </c>
      <c r="F710" s="304">
        <f t="shared" ca="1" si="329"/>
        <v>2.6991404889586401</v>
      </c>
      <c r="G710" s="306">
        <f t="shared" ca="1" si="330"/>
        <v>13.879576757904355</v>
      </c>
      <c r="H710" s="307">
        <f t="shared" ca="1" si="331"/>
        <v>-122.22937794536756</v>
      </c>
      <c r="I710" s="304">
        <f t="shared" ca="1" si="332"/>
        <v>123.01489130950799</v>
      </c>
      <c r="J710" s="306">
        <f t="shared" ca="1" si="333"/>
        <v>868.2794076862798</v>
      </c>
      <c r="K710" s="307">
        <f t="shared" ca="1" si="334"/>
        <v>-12.037501535316006</v>
      </c>
      <c r="L710" s="304">
        <f t="shared" ca="1" si="319"/>
        <v>868.36284539082487</v>
      </c>
      <c r="M710" s="306">
        <f t="shared" ca="1" si="335"/>
        <v>-1.4577271282523969</v>
      </c>
      <c r="N710" s="304">
        <f t="shared" ca="1" si="336"/>
        <v>-83.521612130588011</v>
      </c>
      <c r="P710" s="310">
        <f t="shared" ca="1" si="337"/>
        <v>23</v>
      </c>
      <c r="Q710" s="304">
        <f t="shared" ca="1" si="338"/>
        <v>0</v>
      </c>
      <c r="R710" s="306">
        <f t="shared" ca="1" si="339"/>
        <v>0</v>
      </c>
      <c r="S710" s="307">
        <f t="shared" ca="1" si="340"/>
        <v>8.2209999999999983</v>
      </c>
      <c r="T710" s="304">
        <f t="shared" ca="1" si="320"/>
        <v>80.648009999999985</v>
      </c>
      <c r="U710" s="311">
        <f t="shared" ca="1" si="321"/>
        <v>0</v>
      </c>
      <c r="V710" s="306">
        <f t="shared" ca="1" si="322"/>
        <v>1.2264754819939148</v>
      </c>
      <c r="W710" s="304">
        <f t="shared" ca="1" si="323"/>
        <v>59.895260748082258</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2.4617534319819008</v>
      </c>
      <c r="AH710" s="304">
        <f t="shared" ca="1" si="347"/>
        <v>-7.2856036754979918</v>
      </c>
    </row>
    <row r="711" spans="1:34" x14ac:dyDescent="0.2">
      <c r="A711" s="347">
        <f t="shared" ca="1" si="325"/>
        <v>1E-4</v>
      </c>
      <c r="B711" s="304">
        <f t="shared" ca="1" si="326"/>
        <v>34.500200000000184</v>
      </c>
      <c r="D711" s="306">
        <f t="shared" ca="1" si="327"/>
        <v>-0.82202750163375093</v>
      </c>
      <c r="E711" s="307">
        <f t="shared" ca="1" si="328"/>
        <v>-2.5708808300687238</v>
      </c>
      <c r="F711" s="304">
        <f t="shared" ca="1" si="329"/>
        <v>2.6991030835922283</v>
      </c>
      <c r="G711" s="306">
        <f t="shared" ca="1" si="330"/>
        <v>13.87949455515419</v>
      </c>
      <c r="H711" s="307">
        <f t="shared" ca="1" si="331"/>
        <v>-122.22963503345056</v>
      </c>
      <c r="I711" s="304">
        <f t="shared" ca="1" si="332"/>
        <v>123.01513748119407</v>
      </c>
      <c r="J711" s="306">
        <f t="shared" ca="1" si="333"/>
        <v>868.2794076862798</v>
      </c>
      <c r="K711" s="307">
        <f t="shared" ca="1" si="334"/>
        <v>-12.049724485964946</v>
      </c>
      <c r="L711" s="304">
        <f t="shared" ca="1" si="319"/>
        <v>868.36301491497466</v>
      </c>
      <c r="M711" s="306">
        <f t="shared" ca="1" si="335"/>
        <v>-1.4577280280171718</v>
      </c>
      <c r="N711" s="304">
        <f t="shared" ca="1" si="336"/>
        <v>-83.52166368331217</v>
      </c>
      <c r="P711" s="310">
        <f t="shared" ca="1" si="337"/>
        <v>23</v>
      </c>
      <c r="Q711" s="304">
        <f t="shared" ca="1" si="338"/>
        <v>0</v>
      </c>
      <c r="R711" s="306">
        <f t="shared" ca="1" si="339"/>
        <v>0</v>
      </c>
      <c r="S711" s="307">
        <f t="shared" ca="1" si="340"/>
        <v>8.2209999999999983</v>
      </c>
      <c r="T711" s="304">
        <f t="shared" ca="1" si="320"/>
        <v>80.648009999999985</v>
      </c>
      <c r="U711" s="311">
        <f t="shared" ca="1" si="321"/>
        <v>0</v>
      </c>
      <c r="V711" s="306">
        <f t="shared" ca="1" si="322"/>
        <v>1.2264769811103033</v>
      </c>
      <c r="W711" s="304">
        <f t="shared" ca="1" si="323"/>
        <v>59.895573677595024</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2.4617163629646708</v>
      </c>
      <c r="AH711" s="304">
        <f t="shared" ca="1" si="347"/>
        <v>-7.2856417404308811</v>
      </c>
    </row>
    <row r="712" spans="1:34" x14ac:dyDescent="0.2">
      <c r="A712" s="347">
        <f t="shared" ca="1" si="325"/>
        <v>1E-4</v>
      </c>
      <c r="B712" s="304">
        <f t="shared" ca="1" si="326"/>
        <v>34.500300000000188</v>
      </c>
      <c r="D712" s="306">
        <f t="shared" ca="1" si="327"/>
        <v>-0.82202528286990839</v>
      </c>
      <c r="E712" s="307">
        <f t="shared" ca="1" si="328"/>
        <v>-2.5708422688457375</v>
      </c>
      <c r="F712" s="304">
        <f t="shared" ca="1" si="329"/>
        <v>2.6990656785193745</v>
      </c>
      <c r="G712" s="306">
        <f t="shared" ca="1" si="330"/>
        <v>13.879412352625904</v>
      </c>
      <c r="H712" s="307">
        <f t="shared" ca="1" si="331"/>
        <v>-122.22989211767745</v>
      </c>
      <c r="I712" s="304">
        <f t="shared" ca="1" si="332"/>
        <v>123.0153836491733</v>
      </c>
      <c r="J712" s="306">
        <f t="shared" ca="1" si="333"/>
        <v>868.2794076862798</v>
      </c>
      <c r="K712" s="307">
        <f t="shared" ca="1" si="334"/>
        <v>-12.061947462322502</v>
      </c>
      <c r="L712" s="304">
        <f t="shared" ca="1" si="319"/>
        <v>868.36318461149688</v>
      </c>
      <c r="M712" s="306">
        <f t="shared" ca="1" si="335"/>
        <v>-1.4577289277730165</v>
      </c>
      <c r="N712" s="304">
        <f t="shared" ca="1" si="336"/>
        <v>-83.521715235524667</v>
      </c>
      <c r="P712" s="310">
        <f t="shared" ca="1" si="337"/>
        <v>23</v>
      </c>
      <c r="Q712" s="304">
        <f t="shared" ca="1" si="338"/>
        <v>0</v>
      </c>
      <c r="R712" s="306">
        <f t="shared" ca="1" si="339"/>
        <v>0</v>
      </c>
      <c r="S712" s="307">
        <f t="shared" ca="1" si="340"/>
        <v>8.2209999999999983</v>
      </c>
      <c r="T712" s="304">
        <f t="shared" ca="1" si="320"/>
        <v>80.648009999999985</v>
      </c>
      <c r="U712" s="311">
        <f t="shared" ca="1" si="321"/>
        <v>0</v>
      </c>
      <c r="V712" s="306">
        <f t="shared" ca="1" si="322"/>
        <v>1.2264784802316788</v>
      </c>
      <c r="W712" s="304">
        <f t="shared" ca="1" si="323"/>
        <v>59.895886604807345</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2.4616792942094996</v>
      </c>
      <c r="AH712" s="304">
        <f t="shared" ca="1" si="347"/>
        <v>-7.2856798050839355</v>
      </c>
    </row>
    <row r="713" spans="1:34" x14ac:dyDescent="0.2">
      <c r="A713" s="347">
        <f t="shared" ca="1" si="325"/>
        <v>1E-4</v>
      </c>
      <c r="B713" s="304">
        <f t="shared" ca="1" si="326"/>
        <v>34.500400000000191</v>
      </c>
      <c r="D713" s="306">
        <f t="shared" ca="1" si="327"/>
        <v>-0.82202306407041525</v>
      </c>
      <c r="E713" s="307">
        <f t="shared" ca="1" si="328"/>
        <v>-2.5708037079062604</v>
      </c>
      <c r="F713" s="304">
        <f t="shared" ca="1" si="329"/>
        <v>2.6990282737400682</v>
      </c>
      <c r="G713" s="306">
        <f t="shared" ca="1" si="330"/>
        <v>13.879330150319497</v>
      </c>
      <c r="H713" s="307">
        <f t="shared" ca="1" si="331"/>
        <v>-122.23014919804824</v>
      </c>
      <c r="I713" s="304">
        <f t="shared" ca="1" si="332"/>
        <v>123.01562981344566</v>
      </c>
      <c r="J713" s="306">
        <f t="shared" ca="1" si="333"/>
        <v>868.2794076862798</v>
      </c>
      <c r="K713" s="307">
        <f t="shared" ca="1" si="334"/>
        <v>-12.074170464388288</v>
      </c>
      <c r="L713" s="304">
        <f t="shared" ca="1" si="319"/>
        <v>868.36335448039267</v>
      </c>
      <c r="M713" s="306">
        <f t="shared" ca="1" si="335"/>
        <v>-1.4577298275199315</v>
      </c>
      <c r="N713" s="304">
        <f t="shared" ca="1" si="336"/>
        <v>-83.521766787225516</v>
      </c>
      <c r="P713" s="310">
        <f t="shared" ca="1" si="337"/>
        <v>23</v>
      </c>
      <c r="Q713" s="304">
        <f t="shared" ca="1" si="338"/>
        <v>0</v>
      </c>
      <c r="R713" s="306">
        <f t="shared" ca="1" si="339"/>
        <v>0</v>
      </c>
      <c r="S713" s="307">
        <f t="shared" ca="1" si="340"/>
        <v>8.2209999999999983</v>
      </c>
      <c r="T713" s="304">
        <f t="shared" ca="1" si="320"/>
        <v>80.648009999999985</v>
      </c>
      <c r="U713" s="311">
        <f t="shared" ca="1" si="321"/>
        <v>0</v>
      </c>
      <c r="V713" s="306">
        <f t="shared" ca="1" si="322"/>
        <v>1.2264799793580403</v>
      </c>
      <c r="W713" s="304">
        <f t="shared" ca="1" si="323"/>
        <v>59.896199529719134</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2.4616422257163784</v>
      </c>
      <c r="AH713" s="304">
        <f t="shared" ca="1" si="347"/>
        <v>-7.2857178694571658</v>
      </c>
    </row>
    <row r="714" spans="1:34" x14ac:dyDescent="0.2">
      <c r="A714" s="347">
        <f t="shared" ca="1" si="325"/>
        <v>1E-4</v>
      </c>
      <c r="B714" s="304">
        <f t="shared" ca="1" si="326"/>
        <v>34.500500000000194</v>
      </c>
      <c r="D714" s="306">
        <f t="shared" ca="1" si="327"/>
        <v>-0.82202084523526819</v>
      </c>
      <c r="E714" s="307">
        <f t="shared" ca="1" si="328"/>
        <v>-2.5707651472503077</v>
      </c>
      <c r="F714" s="304">
        <f t="shared" ca="1" si="329"/>
        <v>2.6989908692543221</v>
      </c>
      <c r="G714" s="306">
        <f t="shared" ca="1" si="330"/>
        <v>13.879247948234973</v>
      </c>
      <c r="H714" s="307">
        <f t="shared" ca="1" si="331"/>
        <v>-122.23040627456297</v>
      </c>
      <c r="I714" s="304">
        <f t="shared" ca="1" si="332"/>
        <v>123.01587597401121</v>
      </c>
      <c r="J714" s="306">
        <f t="shared" ca="1" si="333"/>
        <v>868.2794076862798</v>
      </c>
      <c r="K714" s="307">
        <f t="shared" ca="1" si="334"/>
        <v>-12.086393492161919</v>
      </c>
      <c r="L714" s="304">
        <f t="shared" ca="1" si="319"/>
        <v>868.36352452166273</v>
      </c>
      <c r="M714" s="306">
        <f t="shared" ca="1" si="335"/>
        <v>-1.4577307272579167</v>
      </c>
      <c r="N714" s="304">
        <f t="shared" ca="1" si="336"/>
        <v>-83.521818338414747</v>
      </c>
      <c r="P714" s="310">
        <f t="shared" ca="1" si="337"/>
        <v>23</v>
      </c>
      <c r="Q714" s="304">
        <f t="shared" ca="1" si="338"/>
        <v>0</v>
      </c>
      <c r="R714" s="306">
        <f t="shared" ca="1" si="339"/>
        <v>0</v>
      </c>
      <c r="S714" s="307">
        <f t="shared" ca="1" si="340"/>
        <v>8.2209999999999983</v>
      </c>
      <c r="T714" s="304">
        <f t="shared" ca="1" si="320"/>
        <v>80.648009999999985</v>
      </c>
      <c r="U714" s="311">
        <f t="shared" ca="1" si="321"/>
        <v>0</v>
      </c>
      <c r="V714" s="306">
        <f t="shared" ca="1" si="322"/>
        <v>1.2264814784893887</v>
      </c>
      <c r="W714" s="304">
        <f t="shared" ca="1" si="323"/>
        <v>59.896512452330462</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2.4616051574853186</v>
      </c>
      <c r="AH714" s="304">
        <f t="shared" ca="1" si="347"/>
        <v>-7.2857559335505586</v>
      </c>
    </row>
    <row r="715" spans="1:34" x14ac:dyDescent="0.2">
      <c r="A715" s="347">
        <f t="shared" ca="1" si="325"/>
        <v>1E-4</v>
      </c>
      <c r="B715" s="304">
        <f t="shared" ca="1" si="326"/>
        <v>34.500600000000198</v>
      </c>
      <c r="D715" s="306">
        <f t="shared" ca="1" si="327"/>
        <v>-0.82201862636447054</v>
      </c>
      <c r="E715" s="307">
        <f t="shared" ca="1" si="328"/>
        <v>-2.5707265868778659</v>
      </c>
      <c r="F715" s="304">
        <f t="shared" ca="1" si="329"/>
        <v>2.6989534650621252</v>
      </c>
      <c r="G715" s="306">
        <f t="shared" ca="1" si="330"/>
        <v>13.879165746372337</v>
      </c>
      <c r="H715" s="307">
        <f t="shared" ca="1" si="331"/>
        <v>-122.23066334722165</v>
      </c>
      <c r="I715" s="304">
        <f t="shared" ca="1" si="332"/>
        <v>123.01612213086995</v>
      </c>
      <c r="J715" s="306">
        <f t="shared" ca="1" si="333"/>
        <v>868.2794076862798</v>
      </c>
      <c r="K715" s="307">
        <f t="shared" ca="1" si="334"/>
        <v>-12.098616545643008</v>
      </c>
      <c r="L715" s="304">
        <f t="shared" ca="1" si="319"/>
        <v>868.36369473530806</v>
      </c>
      <c r="M715" s="306">
        <f t="shared" ca="1" si="335"/>
        <v>-1.4577316269869725</v>
      </c>
      <c r="N715" s="304">
        <f t="shared" ca="1" si="336"/>
        <v>-83.521869889092343</v>
      </c>
      <c r="P715" s="310">
        <f t="shared" ca="1" si="337"/>
        <v>23</v>
      </c>
      <c r="Q715" s="304">
        <f t="shared" ca="1" si="338"/>
        <v>0</v>
      </c>
      <c r="R715" s="306">
        <f t="shared" ca="1" si="339"/>
        <v>0</v>
      </c>
      <c r="S715" s="307">
        <f t="shared" ca="1" si="340"/>
        <v>8.2209999999999983</v>
      </c>
      <c r="T715" s="304">
        <f t="shared" ca="1" si="320"/>
        <v>80.648009999999985</v>
      </c>
      <c r="U715" s="311">
        <f t="shared" ca="1" si="321"/>
        <v>0</v>
      </c>
      <c r="V715" s="306">
        <f t="shared" ca="1" si="322"/>
        <v>1.2264829776257231</v>
      </c>
      <c r="W715" s="304">
        <f t="shared" ca="1" si="323"/>
        <v>59.896825372641253</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2.4615680895163106</v>
      </c>
      <c r="AH715" s="304">
        <f t="shared" ca="1" si="347"/>
        <v>-7.2857939973641255</v>
      </c>
    </row>
    <row r="716" spans="1:34" x14ac:dyDescent="0.2">
      <c r="A716" s="347">
        <f t="shared" ca="1" si="325"/>
        <v>1E-4</v>
      </c>
      <c r="B716" s="304">
        <f t="shared" ca="1" si="326"/>
        <v>34.500700000000201</v>
      </c>
      <c r="D716" s="306">
        <f t="shared" ca="1" si="327"/>
        <v>-0.82201640745802118</v>
      </c>
      <c r="E716" s="307">
        <f t="shared" ca="1" si="328"/>
        <v>-2.5706880267889485</v>
      </c>
      <c r="F716" s="304">
        <f t="shared" ca="1" si="329"/>
        <v>2.6989160611634904</v>
      </c>
      <c r="G716" s="306">
        <f t="shared" ca="1" si="330"/>
        <v>13.879083544731591</v>
      </c>
      <c r="H716" s="307">
        <f t="shared" ca="1" si="331"/>
        <v>-122.23092041602433</v>
      </c>
      <c r="I716" s="304">
        <f t="shared" ca="1" si="332"/>
        <v>123.01636828402191</v>
      </c>
      <c r="J716" s="306">
        <f t="shared" ca="1" si="333"/>
        <v>868.2794076862798</v>
      </c>
      <c r="K716" s="307">
        <f t="shared" ca="1" si="334"/>
        <v>-12.11083962483117</v>
      </c>
      <c r="L716" s="304">
        <f t="shared" ca="1" si="319"/>
        <v>868.36386512132992</v>
      </c>
      <c r="M716" s="306">
        <f t="shared" ca="1" si="335"/>
        <v>-1.4577325267070986</v>
      </c>
      <c r="N716" s="304">
        <f t="shared" ca="1" si="336"/>
        <v>-83.521921439258307</v>
      </c>
      <c r="P716" s="310">
        <f t="shared" ca="1" si="337"/>
        <v>23</v>
      </c>
      <c r="Q716" s="304">
        <f t="shared" ca="1" si="338"/>
        <v>0</v>
      </c>
      <c r="R716" s="306">
        <f t="shared" ca="1" si="339"/>
        <v>0</v>
      </c>
      <c r="S716" s="307">
        <f t="shared" ca="1" si="340"/>
        <v>8.2209999999999983</v>
      </c>
      <c r="T716" s="304">
        <f t="shared" ca="1" si="320"/>
        <v>80.648009999999985</v>
      </c>
      <c r="U716" s="311">
        <f t="shared" ca="1" si="321"/>
        <v>0</v>
      </c>
      <c r="V716" s="306">
        <f t="shared" ca="1" si="322"/>
        <v>1.2264844767670444</v>
      </c>
      <c r="W716" s="304">
        <f t="shared" ca="1" si="323"/>
        <v>59.897138290651547</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2.4615310218093676</v>
      </c>
      <c r="AH716" s="304">
        <f t="shared" ca="1" si="347"/>
        <v>-7.2858320608978548</v>
      </c>
    </row>
    <row r="717" spans="1:34" x14ac:dyDescent="0.2">
      <c r="A717" s="347">
        <f t="shared" ca="1" si="325"/>
        <v>1E-4</v>
      </c>
      <c r="B717" s="304">
        <f t="shared" ca="1" si="326"/>
        <v>34.500800000000204</v>
      </c>
      <c r="D717" s="306">
        <f t="shared" ca="1" si="327"/>
        <v>-0.82201418851592245</v>
      </c>
      <c r="E717" s="307">
        <f t="shared" ca="1" si="328"/>
        <v>-2.5706494669835482</v>
      </c>
      <c r="F717" s="304">
        <f t="shared" ca="1" si="329"/>
        <v>2.6988786575584114</v>
      </c>
      <c r="G717" s="306">
        <f t="shared" ca="1" si="330"/>
        <v>13.879001343312739</v>
      </c>
      <c r="H717" s="307">
        <f t="shared" ca="1" si="331"/>
        <v>-122.23117748097103</v>
      </c>
      <c r="I717" s="304">
        <f t="shared" ca="1" si="332"/>
        <v>123.01661443346714</v>
      </c>
      <c r="J717" s="306">
        <f t="shared" ca="1" si="333"/>
        <v>868.2794076862798</v>
      </c>
      <c r="K717" s="307">
        <f t="shared" ca="1" si="334"/>
        <v>-12.123062729726019</v>
      </c>
      <c r="L717" s="304">
        <f t="shared" ca="1" si="319"/>
        <v>868.364035679729</v>
      </c>
      <c r="M717" s="306">
        <f t="shared" ca="1" si="335"/>
        <v>-1.4577334264182955</v>
      </c>
      <c r="N717" s="304">
        <f t="shared" ca="1" si="336"/>
        <v>-83.52197298891268</v>
      </c>
      <c r="P717" s="310">
        <f t="shared" ca="1" si="337"/>
        <v>23</v>
      </c>
      <c r="Q717" s="304">
        <f t="shared" ca="1" si="338"/>
        <v>0</v>
      </c>
      <c r="R717" s="306">
        <f t="shared" ca="1" si="339"/>
        <v>0</v>
      </c>
      <c r="S717" s="307">
        <f t="shared" ca="1" si="340"/>
        <v>8.2209999999999983</v>
      </c>
      <c r="T717" s="304">
        <f t="shared" ca="1" si="320"/>
        <v>80.648009999999985</v>
      </c>
      <c r="U717" s="311">
        <f t="shared" ca="1" si="321"/>
        <v>0</v>
      </c>
      <c r="V717" s="306">
        <f t="shared" ca="1" si="322"/>
        <v>1.2264859759133522</v>
      </c>
      <c r="W717" s="304">
        <f t="shared" ca="1" si="323"/>
        <v>59.89745120636136</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2.461493954364478</v>
      </c>
      <c r="AH717" s="304">
        <f t="shared" ca="1" si="347"/>
        <v>-7.2858701241517529</v>
      </c>
    </row>
    <row r="718" spans="1:34" x14ac:dyDescent="0.2">
      <c r="A718" s="347">
        <f t="shared" ca="1" si="325"/>
        <v>1E-4</v>
      </c>
      <c r="B718" s="304">
        <f t="shared" ca="1" si="326"/>
        <v>34.500900000000208</v>
      </c>
      <c r="D718" s="306">
        <f t="shared" ca="1" si="327"/>
        <v>-0.82201196953817468</v>
      </c>
      <c r="E718" s="307">
        <f t="shared" ca="1" si="328"/>
        <v>-2.5706109074616643</v>
      </c>
      <c r="F718" s="304">
        <f t="shared" ca="1" si="329"/>
        <v>2.6988412542468874</v>
      </c>
      <c r="G718" s="306">
        <f t="shared" ca="1" si="330"/>
        <v>13.878919142115786</v>
      </c>
      <c r="H718" s="307">
        <f t="shared" ca="1" si="331"/>
        <v>-122.23143454206178</v>
      </c>
      <c r="I718" s="304">
        <f t="shared" ca="1" si="332"/>
        <v>123.01686057920566</v>
      </c>
      <c r="J718" s="306">
        <f t="shared" ca="1" si="333"/>
        <v>868.2794076862798</v>
      </c>
      <c r="K718" s="307">
        <f t="shared" ca="1" si="334"/>
        <v>-12.135285860327171</v>
      </c>
      <c r="L718" s="304">
        <f t="shared" ca="1" si="319"/>
        <v>868.36420641050654</v>
      </c>
      <c r="M718" s="306">
        <f t="shared" ca="1" si="335"/>
        <v>-1.4577343261205633</v>
      </c>
      <c r="N718" s="304">
        <f t="shared" ca="1" si="336"/>
        <v>-83.522024538055433</v>
      </c>
      <c r="P718" s="310">
        <f t="shared" ca="1" si="337"/>
        <v>23</v>
      </c>
      <c r="Q718" s="304">
        <f t="shared" ca="1" si="338"/>
        <v>0</v>
      </c>
      <c r="R718" s="306">
        <f t="shared" ca="1" si="339"/>
        <v>0</v>
      </c>
      <c r="S718" s="307">
        <f t="shared" ca="1" si="340"/>
        <v>8.2209999999999983</v>
      </c>
      <c r="T718" s="304">
        <f t="shared" ca="1" si="320"/>
        <v>80.648009999999985</v>
      </c>
      <c r="U718" s="311">
        <f t="shared" ca="1" si="321"/>
        <v>0</v>
      </c>
      <c r="V718" s="306">
        <f t="shared" ca="1" si="322"/>
        <v>1.2264874750646462</v>
      </c>
      <c r="W718" s="304">
        <f t="shared" ca="1" si="323"/>
        <v>59.897764119770635</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2.4614568871816482</v>
      </c>
      <c r="AH718" s="304">
        <f t="shared" ca="1" si="347"/>
        <v>-7.2859081871258207</v>
      </c>
    </row>
    <row r="719" spans="1:34" x14ac:dyDescent="0.2">
      <c r="A719" s="347">
        <f t="shared" ca="1" si="325"/>
        <v>1E-4</v>
      </c>
      <c r="B719" s="304">
        <f t="shared" ca="1" si="326"/>
        <v>34.501000000000211</v>
      </c>
      <c r="D719" s="306">
        <f t="shared" ca="1" si="327"/>
        <v>-0.82200975052477743</v>
      </c>
      <c r="E719" s="307">
        <f t="shared" ca="1" si="328"/>
        <v>-2.5705723482233029</v>
      </c>
      <c r="F719" s="304">
        <f t="shared" ca="1" si="329"/>
        <v>2.6988038512289241</v>
      </c>
      <c r="G719" s="306">
        <f t="shared" ca="1" si="330"/>
        <v>13.878836941140733</v>
      </c>
      <c r="H719" s="307">
        <f t="shared" ca="1" si="331"/>
        <v>-122.2316915992966</v>
      </c>
      <c r="I719" s="304">
        <f t="shared" ca="1" si="332"/>
        <v>123.01710672123745</v>
      </c>
      <c r="J719" s="306">
        <f t="shared" ca="1" si="333"/>
        <v>868.2794076862798</v>
      </c>
      <c r="K719" s="307">
        <f t="shared" ca="1" si="334"/>
        <v>-12.147509016634238</v>
      </c>
      <c r="L719" s="304">
        <f t="shared" ca="1" si="319"/>
        <v>868.36437731366323</v>
      </c>
      <c r="M719" s="306">
        <f t="shared" ca="1" si="335"/>
        <v>-1.4577352258139018</v>
      </c>
      <c r="N719" s="304">
        <f t="shared" ca="1" si="336"/>
        <v>-83.522076086686582</v>
      </c>
      <c r="P719" s="310">
        <f t="shared" ca="1" si="337"/>
        <v>23</v>
      </c>
      <c r="Q719" s="304">
        <f t="shared" ca="1" si="338"/>
        <v>0</v>
      </c>
      <c r="R719" s="306">
        <f t="shared" ca="1" si="339"/>
        <v>0</v>
      </c>
      <c r="S719" s="307">
        <f t="shared" ca="1" si="340"/>
        <v>8.2209999999999983</v>
      </c>
      <c r="T719" s="304">
        <f t="shared" ca="1" si="320"/>
        <v>80.648009999999985</v>
      </c>
      <c r="U719" s="311">
        <f t="shared" ca="1" si="321"/>
        <v>0</v>
      </c>
      <c r="V719" s="306">
        <f t="shared" ca="1" si="322"/>
        <v>1.2264889742209266</v>
      </c>
      <c r="W719" s="304">
        <f t="shared" ca="1" si="323"/>
        <v>59.898077030879364</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2.4614198202608826</v>
      </c>
      <c r="AH719" s="304">
        <f t="shared" ca="1" si="347"/>
        <v>-7.2859462498200518</v>
      </c>
    </row>
    <row r="720" spans="1:34" x14ac:dyDescent="0.2">
      <c r="A720" s="347">
        <f t="shared" ca="1" si="325"/>
        <v>1E-4</v>
      </c>
      <c r="B720" s="304">
        <f t="shared" ca="1" si="326"/>
        <v>34.501100000000214</v>
      </c>
      <c r="D720" s="306">
        <f t="shared" ca="1" si="327"/>
        <v>-0.8220075314757338</v>
      </c>
      <c r="E720" s="307">
        <f t="shared" ca="1" si="328"/>
        <v>-2.570533789268465</v>
      </c>
      <c r="F720" s="304">
        <f t="shared" ca="1" si="329"/>
        <v>2.6987664485045242</v>
      </c>
      <c r="G720" s="306">
        <f t="shared" ca="1" si="330"/>
        <v>13.878754740387585</v>
      </c>
      <c r="H720" s="307">
        <f t="shared" ca="1" si="331"/>
        <v>-122.23194865267553</v>
      </c>
      <c r="I720" s="304">
        <f t="shared" ca="1" si="332"/>
        <v>123.01735285956261</v>
      </c>
      <c r="J720" s="306">
        <f t="shared" ca="1" si="333"/>
        <v>868.2794076862798</v>
      </c>
      <c r="K720" s="307">
        <f t="shared" ca="1" si="334"/>
        <v>-12.159732198646838</v>
      </c>
      <c r="L720" s="304">
        <f t="shared" ca="1" si="319"/>
        <v>868.36454838920031</v>
      </c>
      <c r="M720" s="306">
        <f t="shared" ca="1" si="335"/>
        <v>-1.4577361254983114</v>
      </c>
      <c r="N720" s="304">
        <f t="shared" ca="1" si="336"/>
        <v>-83.522127634806154</v>
      </c>
      <c r="P720" s="310">
        <f t="shared" ca="1" si="337"/>
        <v>23</v>
      </c>
      <c r="Q720" s="304">
        <f t="shared" ca="1" si="338"/>
        <v>0</v>
      </c>
      <c r="R720" s="306">
        <f t="shared" ca="1" si="339"/>
        <v>0</v>
      </c>
      <c r="S720" s="307">
        <f t="shared" ca="1" si="340"/>
        <v>8.2209999999999983</v>
      </c>
      <c r="T720" s="304">
        <f t="shared" ca="1" si="320"/>
        <v>80.648009999999985</v>
      </c>
      <c r="U720" s="311">
        <f t="shared" ca="1" si="321"/>
        <v>0</v>
      </c>
      <c r="V720" s="306">
        <f t="shared" ca="1" si="322"/>
        <v>1.2264904733821933</v>
      </c>
      <c r="W720" s="304">
        <f t="shared" ca="1" si="323"/>
        <v>59.898389939687583</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2.4613827536021819</v>
      </c>
      <c r="AH720" s="304">
        <f t="shared" ca="1" si="347"/>
        <v>-7.2859843122344454</v>
      </c>
    </row>
    <row r="721" spans="1:34" x14ac:dyDescent="0.2">
      <c r="A721" s="347">
        <f t="shared" ca="1" si="325"/>
        <v>1E-4</v>
      </c>
      <c r="B721" s="304">
        <f t="shared" ca="1" si="326"/>
        <v>34.501200000000217</v>
      </c>
      <c r="D721" s="306">
        <f t="shared" ca="1" si="327"/>
        <v>-0.82200531239104302</v>
      </c>
      <c r="E721" s="307">
        <f t="shared" ca="1" si="328"/>
        <v>-2.570495230597146</v>
      </c>
      <c r="F721" s="304">
        <f t="shared" ca="1" si="329"/>
        <v>2.6987290460736828</v>
      </c>
      <c r="G721" s="306">
        <f t="shared" ca="1" si="330"/>
        <v>13.878672539856346</v>
      </c>
      <c r="H721" s="307">
        <f t="shared" ca="1" si="331"/>
        <v>-122.23220570219858</v>
      </c>
      <c r="I721" s="304">
        <f t="shared" ca="1" si="332"/>
        <v>123.01759899418111</v>
      </c>
      <c r="J721" s="306">
        <f t="shared" ca="1" si="333"/>
        <v>868.2794076862798</v>
      </c>
      <c r="K721" s="307">
        <f t="shared" ca="1" si="334"/>
        <v>-12.171955406364582</v>
      </c>
      <c r="L721" s="304">
        <f t="shared" ca="1" si="319"/>
        <v>868.36471963711847</v>
      </c>
      <c r="M721" s="306">
        <f t="shared" ca="1" si="335"/>
        <v>-1.4577370251737924</v>
      </c>
      <c r="N721" s="304">
        <f t="shared" ca="1" si="336"/>
        <v>-83.522179182414149</v>
      </c>
      <c r="P721" s="310">
        <f t="shared" ca="1" si="337"/>
        <v>23</v>
      </c>
      <c r="Q721" s="304">
        <f t="shared" ca="1" si="338"/>
        <v>0</v>
      </c>
      <c r="R721" s="306">
        <f t="shared" ca="1" si="339"/>
        <v>0</v>
      </c>
      <c r="S721" s="307">
        <f t="shared" ca="1" si="340"/>
        <v>8.2209999999999983</v>
      </c>
      <c r="T721" s="304">
        <f t="shared" ca="1" si="320"/>
        <v>80.648009999999985</v>
      </c>
      <c r="U721" s="311">
        <f t="shared" ca="1" si="321"/>
        <v>0</v>
      </c>
      <c r="V721" s="306">
        <f t="shared" ca="1" si="322"/>
        <v>1.226491972548446</v>
      </c>
      <c r="W721" s="304">
        <f t="shared" ca="1" si="323"/>
        <v>59.898702846195249</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2.4613456872055419</v>
      </c>
      <c r="AH721" s="304">
        <f t="shared" ca="1" si="347"/>
        <v>-7.286022374369006</v>
      </c>
    </row>
    <row r="722" spans="1:34" x14ac:dyDescent="0.2">
      <c r="A722" s="347">
        <f t="shared" ca="1" si="325"/>
        <v>1E-4</v>
      </c>
      <c r="B722" s="304">
        <f t="shared" ca="1" si="326"/>
        <v>34.501300000000221</v>
      </c>
      <c r="D722" s="306">
        <f t="shared" ca="1" si="327"/>
        <v>-0.82200309327070442</v>
      </c>
      <c r="E722" s="307">
        <f t="shared" ca="1" si="328"/>
        <v>-2.5704566722093531</v>
      </c>
      <c r="F722" s="304">
        <f t="shared" ca="1" si="329"/>
        <v>2.6986916439364075</v>
      </c>
      <c r="G722" s="306">
        <f t="shared" ca="1" si="330"/>
        <v>13.878590339547019</v>
      </c>
      <c r="H722" s="307">
        <f t="shared" ca="1" si="331"/>
        <v>-122.23246274786581</v>
      </c>
      <c r="I722" s="304">
        <f t="shared" ca="1" si="332"/>
        <v>123.01784512509302</v>
      </c>
      <c r="J722" s="306">
        <f t="shared" ca="1" si="333"/>
        <v>868.2794076862798</v>
      </c>
      <c r="K722" s="307">
        <f t="shared" ca="1" si="334"/>
        <v>-12.184178639787085</v>
      </c>
      <c r="L722" s="304">
        <f t="shared" ca="1" si="319"/>
        <v>868.36489105741896</v>
      </c>
      <c r="M722" s="306">
        <f t="shared" ca="1" si="335"/>
        <v>-1.4577379248403446</v>
      </c>
      <c r="N722" s="304">
        <f t="shared" ca="1" si="336"/>
        <v>-83.522230729510554</v>
      </c>
      <c r="P722" s="310">
        <f t="shared" ca="1" si="337"/>
        <v>23</v>
      </c>
      <c r="Q722" s="304">
        <f t="shared" ca="1" si="338"/>
        <v>0</v>
      </c>
      <c r="R722" s="306">
        <f t="shared" ca="1" si="339"/>
        <v>0</v>
      </c>
      <c r="S722" s="307">
        <f t="shared" ca="1" si="340"/>
        <v>8.2209999999999983</v>
      </c>
      <c r="T722" s="304">
        <f t="shared" ca="1" si="320"/>
        <v>80.648009999999985</v>
      </c>
      <c r="U722" s="311">
        <f t="shared" ca="1" si="321"/>
        <v>0</v>
      </c>
      <c r="V722" s="306">
        <f t="shared" ca="1" si="322"/>
        <v>1.2264934717196851</v>
      </c>
      <c r="W722" s="304">
        <f t="shared" ca="1" si="323"/>
        <v>59.899015750402384</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2.4613086210709669</v>
      </c>
      <c r="AH722" s="304">
        <f t="shared" ca="1" si="347"/>
        <v>-7.2860604362237273</v>
      </c>
    </row>
    <row r="723" spans="1:34" x14ac:dyDescent="0.2">
      <c r="A723" s="347">
        <f t="shared" ca="1" si="325"/>
        <v>1E-4</v>
      </c>
      <c r="B723" s="304">
        <f t="shared" ca="1" si="326"/>
        <v>34.501400000000224</v>
      </c>
      <c r="D723" s="306">
        <f t="shared" ca="1" si="327"/>
        <v>-0.822000874114722</v>
      </c>
      <c r="E723" s="307">
        <f t="shared" ca="1" si="328"/>
        <v>-2.570418114105081</v>
      </c>
      <c r="F723" s="304">
        <f t="shared" ca="1" si="329"/>
        <v>2.6986542420926933</v>
      </c>
      <c r="G723" s="306">
        <f t="shared" ca="1" si="330"/>
        <v>13.878508139459607</v>
      </c>
      <c r="H723" s="307">
        <f t="shared" ca="1" si="331"/>
        <v>-122.23271978967722</v>
      </c>
      <c r="I723" s="304">
        <f t="shared" ca="1" si="332"/>
        <v>123.01809125229832</v>
      </c>
      <c r="J723" s="306">
        <f t="shared" ca="1" si="333"/>
        <v>868.2794076862798</v>
      </c>
      <c r="K723" s="307">
        <f t="shared" ca="1" si="334"/>
        <v>-12.196401898913962</v>
      </c>
      <c r="L723" s="304">
        <f t="shared" ca="1" si="319"/>
        <v>868.36506265010269</v>
      </c>
      <c r="M723" s="306">
        <f t="shared" ca="1" si="335"/>
        <v>-1.4577388244979683</v>
      </c>
      <c r="N723" s="304">
        <f t="shared" ca="1" si="336"/>
        <v>-83.522282276095396</v>
      </c>
      <c r="P723" s="310">
        <f t="shared" ca="1" si="337"/>
        <v>23</v>
      </c>
      <c r="Q723" s="304">
        <f t="shared" ca="1" si="338"/>
        <v>0</v>
      </c>
      <c r="R723" s="306">
        <f t="shared" ca="1" si="339"/>
        <v>0</v>
      </c>
      <c r="S723" s="307">
        <f t="shared" ca="1" si="340"/>
        <v>8.2209999999999983</v>
      </c>
      <c r="T723" s="304">
        <f t="shared" ca="1" si="320"/>
        <v>80.648009999999985</v>
      </c>
      <c r="U723" s="311">
        <f t="shared" ca="1" si="321"/>
        <v>0</v>
      </c>
      <c r="V723" s="306">
        <f t="shared" ca="1" si="322"/>
        <v>1.2264949708959105</v>
      </c>
      <c r="W723" s="304">
        <f t="shared" ca="1" si="323"/>
        <v>59.899328652308945</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2.4612715551984587</v>
      </c>
      <c r="AH723" s="304">
        <f t="shared" ca="1" si="347"/>
        <v>-7.286098497798613</v>
      </c>
    </row>
    <row r="724" spans="1:34" x14ac:dyDescent="0.2">
      <c r="A724" s="347">
        <f t="shared" ca="1" si="325"/>
        <v>1E-4</v>
      </c>
      <c r="B724" s="304">
        <f t="shared" ca="1" si="326"/>
        <v>34.501500000000227</v>
      </c>
      <c r="D724" s="306">
        <f t="shared" ca="1" si="327"/>
        <v>-0.82199865492309354</v>
      </c>
      <c r="E724" s="307">
        <f t="shared" ca="1" si="328"/>
        <v>-2.5703795562843368</v>
      </c>
      <c r="F724" s="304">
        <f t="shared" ca="1" si="329"/>
        <v>2.698616840542547</v>
      </c>
      <c r="G724" s="306">
        <f t="shared" ca="1" si="330"/>
        <v>13.878425939594115</v>
      </c>
      <c r="H724" s="307">
        <f t="shared" ca="1" si="331"/>
        <v>-122.23297682763285</v>
      </c>
      <c r="I724" s="304">
        <f t="shared" ca="1" si="332"/>
        <v>123.01833737579706</v>
      </c>
      <c r="J724" s="306">
        <f t="shared" ca="1" si="333"/>
        <v>868.2794076862798</v>
      </c>
      <c r="K724" s="307">
        <f t="shared" ca="1" si="334"/>
        <v>-12.208625183744827</v>
      </c>
      <c r="L724" s="304">
        <f t="shared" ca="1" si="319"/>
        <v>868.36523441517056</v>
      </c>
      <c r="M724" s="306">
        <f t="shared" ca="1" si="335"/>
        <v>-1.4577397241466636</v>
      </c>
      <c r="N724" s="304">
        <f t="shared" ca="1" si="336"/>
        <v>-83.52233382216869</v>
      </c>
      <c r="P724" s="310">
        <f t="shared" ca="1" si="337"/>
        <v>23</v>
      </c>
      <c r="Q724" s="304">
        <f t="shared" ca="1" si="338"/>
        <v>0</v>
      </c>
      <c r="R724" s="306">
        <f t="shared" ca="1" si="339"/>
        <v>0</v>
      </c>
      <c r="S724" s="307">
        <f t="shared" ca="1" si="340"/>
        <v>8.2209999999999983</v>
      </c>
      <c r="T724" s="304">
        <f t="shared" ca="1" si="320"/>
        <v>80.648009999999985</v>
      </c>
      <c r="U724" s="311">
        <f t="shared" ca="1" si="321"/>
        <v>0</v>
      </c>
      <c r="V724" s="306">
        <f t="shared" ca="1" si="322"/>
        <v>1.2264964700771226</v>
      </c>
      <c r="W724" s="304">
        <f t="shared" ca="1" si="323"/>
        <v>59.899641551914975</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2.4612344895880209</v>
      </c>
      <c r="AH724" s="304">
        <f t="shared" ca="1" si="347"/>
        <v>-7.2861365590936575</v>
      </c>
    </row>
    <row r="725" spans="1:34" x14ac:dyDescent="0.2">
      <c r="A725" s="347">
        <f t="shared" ca="1" si="325"/>
        <v>1E-4</v>
      </c>
      <c r="B725" s="304">
        <f t="shared" ca="1" si="326"/>
        <v>34.501600000000231</v>
      </c>
      <c r="D725" s="306">
        <f t="shared" ca="1" si="327"/>
        <v>-0.82199643569582137</v>
      </c>
      <c r="E725" s="307">
        <f t="shared" ca="1" si="328"/>
        <v>-2.5703409987471133</v>
      </c>
      <c r="F725" s="304">
        <f t="shared" ca="1" si="329"/>
        <v>2.6985794392859628</v>
      </c>
      <c r="G725" s="306">
        <f t="shared" ca="1" si="330"/>
        <v>13.878343739950544</v>
      </c>
      <c r="H725" s="307">
        <f t="shared" ca="1" si="331"/>
        <v>-122.23323386173273</v>
      </c>
      <c r="I725" s="304">
        <f t="shared" ca="1" si="332"/>
        <v>123.01858349558927</v>
      </c>
      <c r="J725" s="306">
        <f t="shared" ca="1" si="333"/>
        <v>868.2794076862798</v>
      </c>
      <c r="K725" s="307">
        <f t="shared" ca="1" si="334"/>
        <v>-12.220848494279295</v>
      </c>
      <c r="L725" s="304">
        <f t="shared" ca="1" si="319"/>
        <v>868.36540635262349</v>
      </c>
      <c r="M725" s="306">
        <f t="shared" ca="1" si="335"/>
        <v>-1.4577406237864308</v>
      </c>
      <c r="N725" s="304">
        <f t="shared" ca="1" si="336"/>
        <v>-83.522385367730422</v>
      </c>
      <c r="P725" s="310">
        <f t="shared" ca="1" si="337"/>
        <v>23</v>
      </c>
      <c r="Q725" s="304">
        <f t="shared" ca="1" si="338"/>
        <v>0</v>
      </c>
      <c r="R725" s="306">
        <f t="shared" ca="1" si="339"/>
        <v>0</v>
      </c>
      <c r="S725" s="307">
        <f t="shared" ca="1" si="340"/>
        <v>8.2209999999999983</v>
      </c>
      <c r="T725" s="304">
        <f t="shared" ca="1" si="320"/>
        <v>80.648009999999985</v>
      </c>
      <c r="U725" s="311">
        <f t="shared" ca="1" si="321"/>
        <v>0</v>
      </c>
      <c r="V725" s="306">
        <f t="shared" ca="1" si="322"/>
        <v>1.22649796926332</v>
      </c>
      <c r="W725" s="304">
        <f t="shared" ca="1" si="323"/>
        <v>59.899954449220409</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2.4611974242396499</v>
      </c>
      <c r="AH725" s="304">
        <f t="shared" ca="1" si="347"/>
        <v>-7.2861746201088664</v>
      </c>
    </row>
    <row r="726" spans="1:34" x14ac:dyDescent="0.2">
      <c r="A726" s="347">
        <f t="shared" ca="1" si="325"/>
        <v>1E-4</v>
      </c>
      <c r="B726" s="304">
        <f t="shared" ca="1" si="326"/>
        <v>34.501700000000234</v>
      </c>
      <c r="D726" s="306">
        <f t="shared" ca="1" si="327"/>
        <v>-0.82199421643290482</v>
      </c>
      <c r="E726" s="307">
        <f t="shared" ca="1" si="328"/>
        <v>-2.5703024414934212</v>
      </c>
      <c r="F726" s="304">
        <f t="shared" ca="1" si="329"/>
        <v>2.6985420383229513</v>
      </c>
      <c r="G726" s="306">
        <f t="shared" ca="1" si="330"/>
        <v>13.878261540528902</v>
      </c>
      <c r="H726" s="307">
        <f t="shared" ca="1" si="331"/>
        <v>-122.23349089197687</v>
      </c>
      <c r="I726" s="304">
        <f t="shared" ca="1" si="332"/>
        <v>123.01882961167496</v>
      </c>
      <c r="J726" s="306">
        <f t="shared" ca="1" si="333"/>
        <v>868.2794076862798</v>
      </c>
      <c r="K726" s="307">
        <f t="shared" ca="1" si="334"/>
        <v>-12.23307183051698</v>
      </c>
      <c r="L726" s="304">
        <f t="shared" ca="1" si="319"/>
        <v>868.36557846246274</v>
      </c>
      <c r="M726" s="306">
        <f t="shared" ca="1" si="335"/>
        <v>-1.4577415234172697</v>
      </c>
      <c r="N726" s="304">
        <f t="shared" ca="1" si="336"/>
        <v>-83.52243691278062</v>
      </c>
      <c r="P726" s="310">
        <f t="shared" ca="1" si="337"/>
        <v>23</v>
      </c>
      <c r="Q726" s="304">
        <f t="shared" ca="1" si="338"/>
        <v>0</v>
      </c>
      <c r="R726" s="306">
        <f t="shared" ca="1" si="339"/>
        <v>0</v>
      </c>
      <c r="S726" s="307">
        <f t="shared" ca="1" si="340"/>
        <v>8.2209999999999983</v>
      </c>
      <c r="T726" s="304">
        <f t="shared" ca="1" si="320"/>
        <v>80.648009999999985</v>
      </c>
      <c r="U726" s="311">
        <f t="shared" ca="1" si="321"/>
        <v>0</v>
      </c>
      <c r="V726" s="306">
        <f t="shared" ca="1" si="322"/>
        <v>1.2264994684545041</v>
      </c>
      <c r="W726" s="304">
        <f t="shared" ca="1" si="323"/>
        <v>59.900267344225298</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2.4611603591533493</v>
      </c>
      <c r="AH726" s="304">
        <f t="shared" ca="1" si="347"/>
        <v>-7.2862126808442307</v>
      </c>
    </row>
    <row r="727" spans="1:34" x14ac:dyDescent="0.2">
      <c r="A727" s="347">
        <f t="shared" ca="1" si="325"/>
        <v>1E-4</v>
      </c>
      <c r="B727" s="304">
        <f t="shared" ca="1" si="326"/>
        <v>34.501800000000237</v>
      </c>
      <c r="D727" s="306">
        <f t="shared" ca="1" si="327"/>
        <v>-0.82199199713434645</v>
      </c>
      <c r="E727" s="307">
        <f t="shared" ca="1" si="328"/>
        <v>-2.5702638845232517</v>
      </c>
      <c r="F727" s="304">
        <f t="shared" ca="1" si="329"/>
        <v>2.6985046376535036</v>
      </c>
      <c r="G727" s="306">
        <f t="shared" ca="1" si="330"/>
        <v>13.878179341329188</v>
      </c>
      <c r="H727" s="307">
        <f t="shared" ca="1" si="331"/>
        <v>-122.23374791836532</v>
      </c>
      <c r="I727" s="304">
        <f t="shared" ca="1" si="332"/>
        <v>123.01907572405418</v>
      </c>
      <c r="J727" s="306">
        <f t="shared" ca="1" si="333"/>
        <v>868.2794076862798</v>
      </c>
      <c r="K727" s="307">
        <f t="shared" ca="1" si="334"/>
        <v>-12.245295192457498</v>
      </c>
      <c r="L727" s="304">
        <f t="shared" ca="1" si="319"/>
        <v>868.36575074468897</v>
      </c>
      <c r="M727" s="306">
        <f t="shared" ca="1" si="335"/>
        <v>-1.4577424230391807</v>
      </c>
      <c r="N727" s="304">
        <f t="shared" ca="1" si="336"/>
        <v>-83.52248845731927</v>
      </c>
      <c r="P727" s="310">
        <f t="shared" ca="1" si="337"/>
        <v>23</v>
      </c>
      <c r="Q727" s="304">
        <f t="shared" ca="1" si="338"/>
        <v>0</v>
      </c>
      <c r="R727" s="306">
        <f t="shared" ca="1" si="339"/>
        <v>0</v>
      </c>
      <c r="S727" s="307">
        <f t="shared" ca="1" si="340"/>
        <v>8.2209999999999983</v>
      </c>
      <c r="T727" s="304">
        <f t="shared" ca="1" si="320"/>
        <v>80.648009999999985</v>
      </c>
      <c r="U727" s="311">
        <f t="shared" ca="1" si="321"/>
        <v>0</v>
      </c>
      <c r="V727" s="306">
        <f t="shared" ca="1" si="322"/>
        <v>1.226500967650674</v>
      </c>
      <c r="W727" s="304">
        <f t="shared" ca="1" si="323"/>
        <v>59.900580236929599</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2.4611232943291164</v>
      </c>
      <c r="AH727" s="304">
        <f t="shared" ca="1" si="347"/>
        <v>-7.2862507412997584</v>
      </c>
    </row>
    <row r="728" spans="1:34" x14ac:dyDescent="0.2">
      <c r="A728" s="347">
        <f t="shared" ca="1" si="325"/>
        <v>1E-4</v>
      </c>
      <c r="B728" s="304">
        <f t="shared" ca="1" si="326"/>
        <v>34.501900000000241</v>
      </c>
      <c r="D728" s="306">
        <f t="shared" ca="1" si="327"/>
        <v>-0.82198977780014582</v>
      </c>
      <c r="E728" s="307">
        <f t="shared" ca="1" si="328"/>
        <v>-2.5702253278366118</v>
      </c>
      <c r="F728" s="304">
        <f t="shared" ca="1" si="329"/>
        <v>2.6984672372776277</v>
      </c>
      <c r="G728" s="306">
        <f t="shared" ca="1" si="330"/>
        <v>13.878097142351407</v>
      </c>
      <c r="H728" s="307">
        <f t="shared" ca="1" si="331"/>
        <v>-122.2340049408981</v>
      </c>
      <c r="I728" s="304">
        <f t="shared" ca="1" si="332"/>
        <v>123.01932183272693</v>
      </c>
      <c r="J728" s="306">
        <f t="shared" ca="1" si="333"/>
        <v>868.2794076862798</v>
      </c>
      <c r="K728" s="307">
        <f t="shared" ca="1" si="334"/>
        <v>-12.257518580100461</v>
      </c>
      <c r="L728" s="304">
        <f t="shared" ca="1" si="319"/>
        <v>868.36592319930332</v>
      </c>
      <c r="M728" s="306">
        <f t="shared" ca="1" si="335"/>
        <v>-1.4577433226521637</v>
      </c>
      <c r="N728" s="304">
        <f t="shared" ca="1" si="336"/>
        <v>-83.5225400013464</v>
      </c>
      <c r="P728" s="310">
        <f t="shared" ca="1" si="337"/>
        <v>23</v>
      </c>
      <c r="Q728" s="304">
        <f t="shared" ca="1" si="338"/>
        <v>0</v>
      </c>
      <c r="R728" s="306">
        <f t="shared" ca="1" si="339"/>
        <v>0</v>
      </c>
      <c r="S728" s="307">
        <f t="shared" ca="1" si="340"/>
        <v>8.2209999999999983</v>
      </c>
      <c r="T728" s="304">
        <f t="shared" ca="1" si="320"/>
        <v>80.648009999999985</v>
      </c>
      <c r="U728" s="311">
        <f t="shared" ca="1" si="321"/>
        <v>0</v>
      </c>
      <c r="V728" s="306">
        <f t="shared" ca="1" si="322"/>
        <v>1.2265024668518298</v>
      </c>
      <c r="W728" s="304">
        <f t="shared" ca="1" si="323"/>
        <v>59.900893127333305</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2.4610862297669582</v>
      </c>
      <c r="AH728" s="304">
        <f t="shared" ca="1" si="347"/>
        <v>-7.2862888014754423</v>
      </c>
    </row>
    <row r="729" spans="1:34" x14ac:dyDescent="0.2">
      <c r="A729" s="347">
        <f t="shared" ca="1" si="325"/>
        <v>1E-4</v>
      </c>
      <c r="B729" s="304">
        <f t="shared" ca="1" si="326"/>
        <v>34.502000000000244</v>
      </c>
      <c r="D729" s="306">
        <f t="shared" ca="1" si="327"/>
        <v>-0.82198755843030435</v>
      </c>
      <c r="E729" s="307">
        <f t="shared" ca="1" si="328"/>
        <v>-2.5701867714335016</v>
      </c>
      <c r="F729" s="304">
        <f t="shared" ca="1" si="329"/>
        <v>2.6984298371953233</v>
      </c>
      <c r="G729" s="306">
        <f t="shared" ca="1" si="330"/>
        <v>13.878014943595565</v>
      </c>
      <c r="H729" s="307">
        <f t="shared" ca="1" si="331"/>
        <v>-122.23426195957525</v>
      </c>
      <c r="I729" s="304">
        <f t="shared" ca="1" si="332"/>
        <v>123.01956793769325</v>
      </c>
      <c r="J729" s="306">
        <f t="shared" ca="1" si="333"/>
        <v>868.2794076862798</v>
      </c>
      <c r="K729" s="307">
        <f t="shared" ca="1" si="334"/>
        <v>-12.269741993445486</v>
      </c>
      <c r="L729" s="304">
        <f t="shared" ca="1" si="319"/>
        <v>868.36609582630672</v>
      </c>
      <c r="M729" s="306">
        <f t="shared" ca="1" si="335"/>
        <v>-1.4577442222562189</v>
      </c>
      <c r="N729" s="304">
        <f t="shared" ca="1" si="336"/>
        <v>-83.522591544861996</v>
      </c>
      <c r="P729" s="310">
        <f t="shared" ca="1" si="337"/>
        <v>23</v>
      </c>
      <c r="Q729" s="304">
        <f t="shared" ca="1" si="338"/>
        <v>0</v>
      </c>
      <c r="R729" s="306">
        <f t="shared" ca="1" si="339"/>
        <v>0</v>
      </c>
      <c r="S729" s="307">
        <f t="shared" ca="1" si="340"/>
        <v>8.2209999999999983</v>
      </c>
      <c r="T729" s="304">
        <f t="shared" ca="1" si="320"/>
        <v>80.648009999999985</v>
      </c>
      <c r="U729" s="311">
        <f t="shared" ca="1" si="321"/>
        <v>0</v>
      </c>
      <c r="V729" s="306">
        <f t="shared" ca="1" si="322"/>
        <v>1.226503966057972</v>
      </c>
      <c r="W729" s="304">
        <f t="shared" ca="1" si="323"/>
        <v>59.901206015436451</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2.4610491654668749</v>
      </c>
      <c r="AH729" s="304">
        <f t="shared" ca="1" si="347"/>
        <v>-7.2863268613712826</v>
      </c>
    </row>
    <row r="730" spans="1:34" x14ac:dyDescent="0.2">
      <c r="A730" s="347">
        <f t="shared" ca="1" si="325"/>
        <v>1E-4</v>
      </c>
      <c r="B730" s="304">
        <f t="shared" ca="1" si="326"/>
        <v>34.502100000000247</v>
      </c>
      <c r="D730" s="306">
        <f t="shared" ca="1" si="327"/>
        <v>-0.82198533902482318</v>
      </c>
      <c r="E730" s="307">
        <f t="shared" ca="1" si="328"/>
        <v>-2.5701482153139157</v>
      </c>
      <c r="F730" s="304">
        <f t="shared" ca="1" si="329"/>
        <v>2.6983924374065866</v>
      </c>
      <c r="G730" s="306">
        <f t="shared" ca="1" si="330"/>
        <v>13.877932745061662</v>
      </c>
      <c r="H730" s="307">
        <f t="shared" ca="1" si="331"/>
        <v>-122.23451897439678</v>
      </c>
      <c r="I730" s="304">
        <f t="shared" ca="1" si="332"/>
        <v>123.01981403895317</v>
      </c>
      <c r="J730" s="306">
        <f t="shared" ca="1" si="333"/>
        <v>868.2794076862798</v>
      </c>
      <c r="K730" s="307">
        <f t="shared" ca="1" si="334"/>
        <v>-12.281965432492184</v>
      </c>
      <c r="L730" s="304">
        <f t="shared" ca="1" si="319"/>
        <v>868.36626862570029</v>
      </c>
      <c r="M730" s="306">
        <f t="shared" ca="1" si="335"/>
        <v>-1.4577451218513466</v>
      </c>
      <c r="N730" s="304">
        <f t="shared" ca="1" si="336"/>
        <v>-83.522643087866086</v>
      </c>
      <c r="P730" s="310">
        <f t="shared" ca="1" si="337"/>
        <v>23</v>
      </c>
      <c r="Q730" s="304">
        <f t="shared" ca="1" si="338"/>
        <v>0</v>
      </c>
      <c r="R730" s="306">
        <f t="shared" ca="1" si="339"/>
        <v>0</v>
      </c>
      <c r="S730" s="307">
        <f t="shared" ca="1" si="340"/>
        <v>8.2209999999999983</v>
      </c>
      <c r="T730" s="304">
        <f t="shared" ca="1" si="320"/>
        <v>80.648009999999985</v>
      </c>
      <c r="U730" s="311">
        <f t="shared" ca="1" si="321"/>
        <v>0</v>
      </c>
      <c r="V730" s="306">
        <f t="shared" ca="1" si="322"/>
        <v>1.2265054652691001</v>
      </c>
      <c r="W730" s="304">
        <f t="shared" ca="1" si="323"/>
        <v>59.90151890123898</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2.4610121014288611</v>
      </c>
      <c r="AH730" s="304">
        <f t="shared" ca="1" si="347"/>
        <v>-7.2863649209872845</v>
      </c>
    </row>
    <row r="731" spans="1:34" x14ac:dyDescent="0.2">
      <c r="A731" s="347">
        <f t="shared" ca="1" si="325"/>
        <v>1E-4</v>
      </c>
      <c r="B731" s="304">
        <f t="shared" ca="1" si="326"/>
        <v>34.502200000000251</v>
      </c>
      <c r="D731" s="306">
        <f t="shared" ca="1" si="327"/>
        <v>-0.8219831195837014</v>
      </c>
      <c r="E731" s="307">
        <f t="shared" ca="1" si="328"/>
        <v>-2.5701096594778639</v>
      </c>
      <c r="F731" s="304">
        <f t="shared" ca="1" si="329"/>
        <v>2.6983550379114263</v>
      </c>
      <c r="G731" s="306">
        <f t="shared" ca="1" si="330"/>
        <v>13.877850546749704</v>
      </c>
      <c r="H731" s="307">
        <f t="shared" ca="1" si="331"/>
        <v>-122.23477598536273</v>
      </c>
      <c r="I731" s="304">
        <f t="shared" ca="1" si="332"/>
        <v>123.02006013650673</v>
      </c>
      <c r="J731" s="306">
        <f t="shared" ca="1" si="333"/>
        <v>868.2794076862798</v>
      </c>
      <c r="K731" s="307">
        <f t="shared" ca="1" si="334"/>
        <v>-12.294188897240172</v>
      </c>
      <c r="L731" s="304">
        <f t="shared" ca="1" si="319"/>
        <v>868.36644159748471</v>
      </c>
      <c r="M731" s="306">
        <f t="shared" ca="1" si="335"/>
        <v>-1.4577460214375468</v>
      </c>
      <c r="N731" s="304">
        <f t="shared" ca="1" si="336"/>
        <v>-83.522694630358657</v>
      </c>
      <c r="P731" s="310">
        <f t="shared" ca="1" si="337"/>
        <v>23</v>
      </c>
      <c r="Q731" s="304">
        <f t="shared" ca="1" si="338"/>
        <v>0</v>
      </c>
      <c r="R731" s="306">
        <f t="shared" ca="1" si="339"/>
        <v>0</v>
      </c>
      <c r="S731" s="307">
        <f t="shared" ca="1" si="340"/>
        <v>8.2209999999999983</v>
      </c>
      <c r="T731" s="304">
        <f t="shared" ca="1" si="320"/>
        <v>80.648009999999985</v>
      </c>
      <c r="U731" s="311">
        <f t="shared" ca="1" si="321"/>
        <v>0</v>
      </c>
      <c r="V731" s="306">
        <f t="shared" ca="1" si="322"/>
        <v>1.2265069644852142</v>
      </c>
      <c r="W731" s="304">
        <f t="shared" ca="1" si="323"/>
        <v>59.901831784740942</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2.4609750376529256</v>
      </c>
      <c r="AH731" s="304">
        <f t="shared" ca="1" si="347"/>
        <v>-7.2864029803234391</v>
      </c>
    </row>
    <row r="732" spans="1:34" x14ac:dyDescent="0.2">
      <c r="A732" s="347">
        <f t="shared" ca="1" si="325"/>
        <v>1E-4</v>
      </c>
      <c r="B732" s="304">
        <f t="shared" ca="1" si="326"/>
        <v>34.502300000000254</v>
      </c>
      <c r="D732" s="306">
        <f t="shared" ca="1" si="327"/>
        <v>-0.82198090010694136</v>
      </c>
      <c r="E732" s="307">
        <f t="shared" ca="1" si="328"/>
        <v>-2.5700711039253372</v>
      </c>
      <c r="F732" s="304">
        <f t="shared" ca="1" si="329"/>
        <v>2.6983176387098351</v>
      </c>
      <c r="G732" s="306">
        <f t="shared" ca="1" si="330"/>
        <v>13.877768348659693</v>
      </c>
      <c r="H732" s="307">
        <f t="shared" ca="1" si="331"/>
        <v>-122.23503299247312</v>
      </c>
      <c r="I732" s="304">
        <f t="shared" ca="1" si="332"/>
        <v>123.02030623035391</v>
      </c>
      <c r="J732" s="306">
        <f t="shared" ca="1" si="333"/>
        <v>868.2794076862798</v>
      </c>
      <c r="K732" s="307">
        <f t="shared" ca="1" si="334"/>
        <v>-12.306412387689063</v>
      </c>
      <c r="L732" s="304">
        <f t="shared" ca="1" si="319"/>
        <v>868.36661474166124</v>
      </c>
      <c r="M732" s="306">
        <f t="shared" ca="1" si="335"/>
        <v>-1.4577469210148197</v>
      </c>
      <c r="N732" s="304">
        <f t="shared" ca="1" si="336"/>
        <v>-83.522746172339737</v>
      </c>
      <c r="P732" s="310">
        <f t="shared" ca="1" si="337"/>
        <v>23</v>
      </c>
      <c r="Q732" s="304">
        <f t="shared" ca="1" si="338"/>
        <v>0</v>
      </c>
      <c r="R732" s="306">
        <f t="shared" ca="1" si="339"/>
        <v>0</v>
      </c>
      <c r="S732" s="307">
        <f t="shared" ca="1" si="340"/>
        <v>8.2209999999999983</v>
      </c>
      <c r="T732" s="304">
        <f t="shared" ca="1" si="320"/>
        <v>80.648009999999985</v>
      </c>
      <c r="U732" s="311">
        <f t="shared" ca="1" si="321"/>
        <v>0</v>
      </c>
      <c r="V732" s="306">
        <f t="shared" ca="1" si="322"/>
        <v>1.2265084637063142</v>
      </c>
      <c r="W732" s="304">
        <f t="shared" ca="1" si="323"/>
        <v>59.902144665942259</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2.4609379741390631</v>
      </c>
      <c r="AH732" s="304">
        <f t="shared" ca="1" si="347"/>
        <v>-7.2864410393797536</v>
      </c>
    </row>
    <row r="733" spans="1:34" x14ac:dyDescent="0.2">
      <c r="A733" s="347">
        <f t="shared" ca="1" si="325"/>
        <v>1E-4</v>
      </c>
      <c r="B733" s="304">
        <f t="shared" ca="1" si="326"/>
        <v>34.502400000000257</v>
      </c>
      <c r="D733" s="306">
        <f t="shared" ca="1" si="327"/>
        <v>-0.82197868059454238</v>
      </c>
      <c r="E733" s="307">
        <f t="shared" ca="1" si="328"/>
        <v>-2.5700325486563473</v>
      </c>
      <c r="F733" s="304">
        <f t="shared" ca="1" si="329"/>
        <v>2.6982802398018233</v>
      </c>
      <c r="G733" s="306">
        <f t="shared" ca="1" si="330"/>
        <v>13.877686150791634</v>
      </c>
      <c r="H733" s="307">
        <f t="shared" ca="1" si="331"/>
        <v>-122.23528999572798</v>
      </c>
      <c r="I733" s="304">
        <f t="shared" ca="1" si="332"/>
        <v>123.02055232049477</v>
      </c>
      <c r="J733" s="306">
        <f t="shared" ca="1" si="333"/>
        <v>868.2794076862798</v>
      </c>
      <c r="K733" s="307">
        <f t="shared" ca="1" si="334"/>
        <v>-12.318635903838473</v>
      </c>
      <c r="L733" s="304">
        <f t="shared" ca="1" si="319"/>
        <v>868.36678805823067</v>
      </c>
      <c r="M733" s="306">
        <f t="shared" ca="1" si="335"/>
        <v>-1.4577478205831655</v>
      </c>
      <c r="N733" s="304">
        <f t="shared" ca="1" si="336"/>
        <v>-83.522797713809339</v>
      </c>
      <c r="P733" s="310">
        <f t="shared" ca="1" si="337"/>
        <v>23</v>
      </c>
      <c r="Q733" s="304">
        <f t="shared" ca="1" si="338"/>
        <v>0</v>
      </c>
      <c r="R733" s="306">
        <f t="shared" ca="1" si="339"/>
        <v>0</v>
      </c>
      <c r="S733" s="307">
        <f t="shared" ca="1" si="340"/>
        <v>8.2209999999999983</v>
      </c>
      <c r="T733" s="304">
        <f t="shared" ca="1" si="320"/>
        <v>80.648009999999985</v>
      </c>
      <c r="U733" s="311">
        <f t="shared" ca="1" si="321"/>
        <v>0</v>
      </c>
      <c r="V733" s="306">
        <f t="shared" ca="1" si="322"/>
        <v>1.2265099629323997</v>
      </c>
      <c r="W733" s="304">
        <f t="shared" ca="1" si="323"/>
        <v>59.902457544842946</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2.4609009108872817</v>
      </c>
      <c r="AH733" s="304">
        <f t="shared" ca="1" si="347"/>
        <v>-7.2864790981562182</v>
      </c>
    </row>
    <row r="734" spans="1:34" x14ac:dyDescent="0.2">
      <c r="A734" s="347">
        <f t="shared" ca="1" si="325"/>
        <v>1E-4</v>
      </c>
      <c r="B734" s="304">
        <f t="shared" ca="1" si="326"/>
        <v>34.502500000000261</v>
      </c>
      <c r="D734" s="306">
        <f t="shared" ca="1" si="327"/>
        <v>-0.8219764610465049</v>
      </c>
      <c r="E734" s="307">
        <f t="shared" ca="1" si="328"/>
        <v>-2.5699939936708907</v>
      </c>
      <c r="F734" s="304">
        <f t="shared" ca="1" si="329"/>
        <v>2.6982428411873887</v>
      </c>
      <c r="G734" s="306">
        <f t="shared" ca="1" si="330"/>
        <v>13.877603953145529</v>
      </c>
      <c r="H734" s="307">
        <f t="shared" ca="1" si="331"/>
        <v>-122.23554699512735</v>
      </c>
      <c r="I734" s="304">
        <f t="shared" ca="1" si="332"/>
        <v>123.02079840692933</v>
      </c>
      <c r="J734" s="306">
        <f t="shared" ca="1" si="333"/>
        <v>868.2794076862798</v>
      </c>
      <c r="K734" s="307">
        <f t="shared" ca="1" si="334"/>
        <v>-12.330859445688017</v>
      </c>
      <c r="L734" s="304">
        <f t="shared" ca="1" si="319"/>
        <v>868.36696154719414</v>
      </c>
      <c r="M734" s="306">
        <f t="shared" ca="1" si="335"/>
        <v>-1.4577487201425843</v>
      </c>
      <c r="N734" s="304">
        <f t="shared" ca="1" si="336"/>
        <v>-83.522849254767451</v>
      </c>
      <c r="P734" s="310">
        <f t="shared" ca="1" si="337"/>
        <v>23</v>
      </c>
      <c r="Q734" s="304">
        <f t="shared" ca="1" si="338"/>
        <v>0</v>
      </c>
      <c r="R734" s="306">
        <f t="shared" ca="1" si="339"/>
        <v>0</v>
      </c>
      <c r="S734" s="307">
        <f t="shared" ca="1" si="340"/>
        <v>8.2209999999999983</v>
      </c>
      <c r="T734" s="304">
        <f t="shared" ca="1" si="320"/>
        <v>80.648009999999985</v>
      </c>
      <c r="U734" s="311">
        <f t="shared" ca="1" si="321"/>
        <v>0</v>
      </c>
      <c r="V734" s="306">
        <f t="shared" ca="1" si="322"/>
        <v>1.2265114621634714</v>
      </c>
      <c r="W734" s="304">
        <f t="shared" ca="1" si="323"/>
        <v>59.902770421443037</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2.4608638478975822</v>
      </c>
      <c r="AH734" s="304">
        <f t="shared" ca="1" si="347"/>
        <v>-7.2865171566528355</v>
      </c>
    </row>
    <row r="735" spans="1:34" x14ac:dyDescent="0.2">
      <c r="A735" s="347">
        <f t="shared" ca="1" si="325"/>
        <v>1E-4</v>
      </c>
      <c r="B735" s="304">
        <f t="shared" ca="1" si="326"/>
        <v>34.502600000000264</v>
      </c>
      <c r="D735" s="306">
        <f t="shared" ca="1" si="327"/>
        <v>-0.82197424146283082</v>
      </c>
      <c r="E735" s="307">
        <f t="shared" ca="1" si="328"/>
        <v>-2.5699554389689645</v>
      </c>
      <c r="F735" s="304">
        <f t="shared" ca="1" si="329"/>
        <v>2.6982054428665285</v>
      </c>
      <c r="G735" s="306">
        <f t="shared" ca="1" si="330"/>
        <v>13.877521755721382</v>
      </c>
      <c r="H735" s="307">
        <f t="shared" ca="1" si="331"/>
        <v>-122.23580399067124</v>
      </c>
      <c r="I735" s="304">
        <f t="shared" ca="1" si="332"/>
        <v>123.02104448965761</v>
      </c>
      <c r="J735" s="306">
        <f t="shared" ca="1" si="333"/>
        <v>868.2794076862798</v>
      </c>
      <c r="K735" s="307">
        <f t="shared" ca="1" si="334"/>
        <v>-12.343083013237306</v>
      </c>
      <c r="L735" s="304">
        <f t="shared" ca="1" si="319"/>
        <v>868.36713520855255</v>
      </c>
      <c r="M735" s="306">
        <f t="shared" ca="1" si="335"/>
        <v>-1.4577496196930759</v>
      </c>
      <c r="N735" s="304">
        <f t="shared" ca="1" si="336"/>
        <v>-83.522900795214085</v>
      </c>
      <c r="P735" s="310">
        <f t="shared" ca="1" si="337"/>
        <v>23</v>
      </c>
      <c r="Q735" s="304">
        <f t="shared" ca="1" si="338"/>
        <v>0</v>
      </c>
      <c r="R735" s="306">
        <f t="shared" ca="1" si="339"/>
        <v>0</v>
      </c>
      <c r="S735" s="307">
        <f t="shared" ca="1" si="340"/>
        <v>8.2209999999999983</v>
      </c>
      <c r="T735" s="304">
        <f t="shared" ca="1" si="320"/>
        <v>80.648009999999985</v>
      </c>
      <c r="U735" s="311">
        <f t="shared" ca="1" si="321"/>
        <v>0</v>
      </c>
      <c r="V735" s="306">
        <f t="shared" ca="1" si="322"/>
        <v>1.2265129613995291</v>
      </c>
      <c r="W735" s="304">
        <f t="shared" ca="1" si="323"/>
        <v>59.903083295742498</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2.4608267851699583</v>
      </c>
      <c r="AH735" s="304">
        <f t="shared" ca="1" si="347"/>
        <v>-7.2865552148696082</v>
      </c>
    </row>
    <row r="736" spans="1:34" x14ac:dyDescent="0.2">
      <c r="A736" s="347">
        <f t="shared" ca="1" si="325"/>
        <v>1E-4</v>
      </c>
      <c r="B736" s="304">
        <f t="shared" ca="1" si="326"/>
        <v>34.502700000000267</v>
      </c>
      <c r="D736" s="306">
        <f t="shared" ca="1" si="327"/>
        <v>-0.82197202184352181</v>
      </c>
      <c r="E736" s="307">
        <f t="shared" ca="1" si="328"/>
        <v>-2.5699168845505715</v>
      </c>
      <c r="F736" s="304">
        <f t="shared" ca="1" si="329"/>
        <v>2.6981680448392469</v>
      </c>
      <c r="G736" s="306">
        <f t="shared" ca="1" si="330"/>
        <v>13.877439558519198</v>
      </c>
      <c r="H736" s="307">
        <f t="shared" ca="1" si="331"/>
        <v>-122.2360609823597</v>
      </c>
      <c r="I736" s="304">
        <f t="shared" ca="1" si="332"/>
        <v>123.02129056867966</v>
      </c>
      <c r="J736" s="306">
        <f t="shared" ca="1" si="333"/>
        <v>868.2794076862798</v>
      </c>
      <c r="K736" s="307">
        <f t="shared" ca="1" si="334"/>
        <v>-12.355306606485957</v>
      </c>
      <c r="L736" s="304">
        <f t="shared" ca="1" si="319"/>
        <v>868.36730904230683</v>
      </c>
      <c r="M736" s="306">
        <f t="shared" ca="1" si="335"/>
        <v>-1.4577505192346407</v>
      </c>
      <c r="N736" s="304">
        <f t="shared" ca="1" si="336"/>
        <v>-83.522952335149242</v>
      </c>
      <c r="P736" s="310">
        <f t="shared" ca="1" si="337"/>
        <v>23</v>
      </c>
      <c r="Q736" s="304">
        <f t="shared" ca="1" si="338"/>
        <v>0</v>
      </c>
      <c r="R736" s="306">
        <f t="shared" ca="1" si="339"/>
        <v>0</v>
      </c>
      <c r="S736" s="307">
        <f t="shared" ca="1" si="340"/>
        <v>8.2209999999999983</v>
      </c>
      <c r="T736" s="304">
        <f t="shared" ca="1" si="320"/>
        <v>80.648009999999985</v>
      </c>
      <c r="U736" s="311">
        <f t="shared" ca="1" si="321"/>
        <v>0</v>
      </c>
      <c r="V736" s="306">
        <f t="shared" ca="1" si="322"/>
        <v>1.2265144606405725</v>
      </c>
      <c r="W736" s="304">
        <f t="shared" ca="1" si="323"/>
        <v>59.903396167741327</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2.4607897227044182</v>
      </c>
      <c r="AH736" s="304">
        <f t="shared" ca="1" si="347"/>
        <v>-7.2865932728065337</v>
      </c>
    </row>
    <row r="737" spans="1:34" x14ac:dyDescent="0.2">
      <c r="A737" s="347">
        <f t="shared" ca="1" si="325"/>
        <v>1E-4</v>
      </c>
      <c r="B737" s="304">
        <f t="shared" ca="1" si="326"/>
        <v>34.502800000000271</v>
      </c>
      <c r="D737" s="306">
        <f t="shared" ca="1" si="327"/>
        <v>-0.82196980218857763</v>
      </c>
      <c r="E737" s="307">
        <f t="shared" ca="1" si="328"/>
        <v>-2.5698783304157136</v>
      </c>
      <c r="F737" s="304">
        <f t="shared" ca="1" si="329"/>
        <v>2.6981306471055446</v>
      </c>
      <c r="G737" s="306">
        <f t="shared" ca="1" si="330"/>
        <v>13.877357361538978</v>
      </c>
      <c r="H737" s="307">
        <f t="shared" ca="1" si="331"/>
        <v>-122.23631797019274</v>
      </c>
      <c r="I737" s="304">
        <f t="shared" ca="1" si="332"/>
        <v>123.02153664399549</v>
      </c>
      <c r="J737" s="306">
        <f t="shared" ca="1" si="333"/>
        <v>868.2794076862798</v>
      </c>
      <c r="K737" s="307">
        <f t="shared" ca="1" si="334"/>
        <v>-12.367530225433585</v>
      </c>
      <c r="L737" s="304">
        <f t="shared" ca="1" si="319"/>
        <v>868.36748304845787</v>
      </c>
      <c r="M737" s="306">
        <f t="shared" ca="1" si="335"/>
        <v>-1.4577514187672791</v>
      </c>
      <c r="N737" s="304">
        <f t="shared" ca="1" si="336"/>
        <v>-83.523003874572964</v>
      </c>
      <c r="P737" s="310">
        <f t="shared" ca="1" si="337"/>
        <v>23</v>
      </c>
      <c r="Q737" s="304">
        <f t="shared" ca="1" si="338"/>
        <v>0</v>
      </c>
      <c r="R737" s="306">
        <f t="shared" ca="1" si="339"/>
        <v>0</v>
      </c>
      <c r="S737" s="307">
        <f t="shared" ca="1" si="340"/>
        <v>8.2209999999999983</v>
      </c>
      <c r="T737" s="304">
        <f t="shared" ca="1" si="320"/>
        <v>80.648009999999985</v>
      </c>
      <c r="U737" s="311">
        <f t="shared" ca="1" si="321"/>
        <v>0</v>
      </c>
      <c r="V737" s="306">
        <f t="shared" ca="1" si="322"/>
        <v>1.2265159598866016</v>
      </c>
      <c r="W737" s="304">
        <f t="shared" ca="1" si="323"/>
        <v>59.903709037439519</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2.46075266050096</v>
      </c>
      <c r="AH737" s="304">
        <f t="shared" ca="1" si="347"/>
        <v>-7.2866313304636101</v>
      </c>
    </row>
    <row r="738" spans="1:34" x14ac:dyDescent="0.2">
      <c r="A738" s="347">
        <f t="shared" ca="1" si="325"/>
        <v>1E-4</v>
      </c>
      <c r="B738" s="304">
        <f t="shared" ca="1" si="326"/>
        <v>34.502900000000274</v>
      </c>
      <c r="D738" s="306">
        <f t="shared" ca="1" si="327"/>
        <v>-0.82196758249799717</v>
      </c>
      <c r="E738" s="307">
        <f t="shared" ca="1" si="328"/>
        <v>-2.5698397765643906</v>
      </c>
      <c r="F738" s="304">
        <f t="shared" ca="1" si="329"/>
        <v>2.6980932496654222</v>
      </c>
      <c r="G738" s="306">
        <f t="shared" ca="1" si="330"/>
        <v>13.877275164780729</v>
      </c>
      <c r="H738" s="307">
        <f t="shared" ca="1" si="331"/>
        <v>-122.23657495417039</v>
      </c>
      <c r="I738" s="304">
        <f t="shared" ca="1" si="332"/>
        <v>123.02178271560511</v>
      </c>
      <c r="J738" s="306">
        <f t="shared" ca="1" si="333"/>
        <v>868.2794076862798</v>
      </c>
      <c r="K738" s="307">
        <f t="shared" ca="1" si="334"/>
        <v>-12.379753870079803</v>
      </c>
      <c r="L738" s="304">
        <f t="shared" ca="1" si="319"/>
        <v>868.36765722700693</v>
      </c>
      <c r="M738" s="306">
        <f t="shared" ca="1" si="335"/>
        <v>-1.4577523182909908</v>
      </c>
      <c r="N738" s="304">
        <f t="shared" ca="1" si="336"/>
        <v>-83.52305541348521</v>
      </c>
      <c r="P738" s="310">
        <f t="shared" ca="1" si="337"/>
        <v>23</v>
      </c>
      <c r="Q738" s="304">
        <f t="shared" ca="1" si="338"/>
        <v>0</v>
      </c>
      <c r="R738" s="306">
        <f t="shared" ca="1" si="339"/>
        <v>0</v>
      </c>
      <c r="S738" s="307">
        <f t="shared" ca="1" si="340"/>
        <v>8.2209999999999983</v>
      </c>
      <c r="T738" s="304">
        <f t="shared" ca="1" si="320"/>
        <v>80.648009999999985</v>
      </c>
      <c r="U738" s="311">
        <f t="shared" ca="1" si="321"/>
        <v>0</v>
      </c>
      <c r="V738" s="306">
        <f t="shared" ca="1" si="322"/>
        <v>1.2265174591376165</v>
      </c>
      <c r="W738" s="304">
        <f t="shared" ca="1" si="323"/>
        <v>59.904021904837066</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2.4607155985595828</v>
      </c>
      <c r="AH738" s="304">
        <f t="shared" ca="1" si="347"/>
        <v>-7.2866693878408384</v>
      </c>
    </row>
    <row r="739" spans="1:34" x14ac:dyDescent="0.2">
      <c r="A739" s="347">
        <f t="shared" ca="1" si="325"/>
        <v>1E-4</v>
      </c>
      <c r="B739" s="304">
        <f t="shared" ca="1" si="326"/>
        <v>34.503000000000277</v>
      </c>
      <c r="D739" s="306">
        <f t="shared" ca="1" si="327"/>
        <v>-0.82196536277178345</v>
      </c>
      <c r="E739" s="307">
        <f t="shared" ca="1" si="328"/>
        <v>-2.5698012229966034</v>
      </c>
      <c r="F739" s="304">
        <f t="shared" ca="1" si="329"/>
        <v>2.6980558525188814</v>
      </c>
      <c r="G739" s="306">
        <f t="shared" ca="1" si="330"/>
        <v>13.877192968244451</v>
      </c>
      <c r="H739" s="307">
        <f t="shared" ca="1" si="331"/>
        <v>-122.2368319342927</v>
      </c>
      <c r="I739" s="304">
        <f t="shared" ca="1" si="332"/>
        <v>123.02202878350857</v>
      </c>
      <c r="J739" s="306">
        <f t="shared" ca="1" si="333"/>
        <v>868.2794076862798</v>
      </c>
      <c r="K739" s="307">
        <f t="shared" ca="1" si="334"/>
        <v>-12.391977540424225</v>
      </c>
      <c r="L739" s="304">
        <f t="shared" ca="1" si="319"/>
        <v>868.3678315779548</v>
      </c>
      <c r="M739" s="306">
        <f t="shared" ca="1" si="335"/>
        <v>-1.4577532178057762</v>
      </c>
      <c r="N739" s="304">
        <f t="shared" ca="1" si="336"/>
        <v>-83.523106951886021</v>
      </c>
      <c r="P739" s="310">
        <f t="shared" ca="1" si="337"/>
        <v>23</v>
      </c>
      <c r="Q739" s="304">
        <f t="shared" ca="1" si="338"/>
        <v>0</v>
      </c>
      <c r="R739" s="306">
        <f t="shared" ca="1" si="339"/>
        <v>0</v>
      </c>
      <c r="S739" s="307">
        <f t="shared" ca="1" si="340"/>
        <v>8.2209999999999983</v>
      </c>
      <c r="T739" s="304">
        <f t="shared" ca="1" si="320"/>
        <v>80.648009999999985</v>
      </c>
      <c r="U739" s="311">
        <f t="shared" ca="1" si="321"/>
        <v>0</v>
      </c>
      <c r="V739" s="306">
        <f t="shared" ca="1" si="322"/>
        <v>1.2265189583936171</v>
      </c>
      <c r="W739" s="304">
        <f t="shared" ca="1" si="323"/>
        <v>59.904334769933982</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2.4606785368802901</v>
      </c>
      <c r="AH739" s="304">
        <f t="shared" ca="1" si="347"/>
        <v>-7.2867074449382168</v>
      </c>
    </row>
    <row r="740" spans="1:34" x14ac:dyDescent="0.2">
      <c r="A740" s="347">
        <f t="shared" ca="1" si="325"/>
        <v>1E-4</v>
      </c>
      <c r="B740" s="304">
        <f t="shared" ca="1" si="326"/>
        <v>34.503100000000281</v>
      </c>
      <c r="D740" s="306">
        <f t="shared" ca="1" si="327"/>
        <v>-0.82196314300993711</v>
      </c>
      <c r="E740" s="307">
        <f t="shared" ca="1" si="328"/>
        <v>-2.5697626697123503</v>
      </c>
      <c r="F740" s="304">
        <f t="shared" ca="1" si="329"/>
        <v>2.6980184556659208</v>
      </c>
      <c r="G740" s="306">
        <f t="shared" ca="1" si="330"/>
        <v>13.87711077193015</v>
      </c>
      <c r="H740" s="307">
        <f t="shared" ca="1" si="331"/>
        <v>-122.23708891055966</v>
      </c>
      <c r="I740" s="304">
        <f t="shared" ca="1" si="332"/>
        <v>123.02227484770589</v>
      </c>
      <c r="J740" s="306">
        <f t="shared" ca="1" si="333"/>
        <v>868.2794076862798</v>
      </c>
      <c r="K740" s="307">
        <f t="shared" ca="1" si="334"/>
        <v>-12.404201236466468</v>
      </c>
      <c r="L740" s="304">
        <f t="shared" ca="1" si="319"/>
        <v>868.36800610130251</v>
      </c>
      <c r="M740" s="306">
        <f t="shared" ca="1" si="335"/>
        <v>-1.4577541173116351</v>
      </c>
      <c r="N740" s="304">
        <f t="shared" ca="1" si="336"/>
        <v>-83.523158489775383</v>
      </c>
      <c r="P740" s="310">
        <f t="shared" ca="1" si="337"/>
        <v>23</v>
      </c>
      <c r="Q740" s="304">
        <f t="shared" ca="1" si="338"/>
        <v>0</v>
      </c>
      <c r="R740" s="306">
        <f t="shared" ca="1" si="339"/>
        <v>0</v>
      </c>
      <c r="S740" s="307">
        <f t="shared" ca="1" si="340"/>
        <v>8.2209999999999983</v>
      </c>
      <c r="T740" s="304">
        <f t="shared" ca="1" si="320"/>
        <v>80.648009999999985</v>
      </c>
      <c r="U740" s="311">
        <f t="shared" ca="1" si="321"/>
        <v>0</v>
      </c>
      <c r="V740" s="306">
        <f t="shared" ca="1" si="322"/>
        <v>1.2265204576546032</v>
      </c>
      <c r="W740" s="304">
        <f t="shared" ca="1" si="323"/>
        <v>59.904647632730196</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2.4606414754630803</v>
      </c>
      <c r="AH740" s="304">
        <f t="shared" ca="1" si="347"/>
        <v>-7.286745501755747</v>
      </c>
    </row>
    <row r="741" spans="1:34" x14ac:dyDescent="0.2">
      <c r="A741" s="347">
        <f t="shared" ca="1" si="325"/>
        <v>1E-4</v>
      </c>
      <c r="B741" s="304">
        <f t="shared" ca="1" si="326"/>
        <v>34.503200000000284</v>
      </c>
      <c r="D741" s="306">
        <f t="shared" ca="1" si="327"/>
        <v>-0.82196092321245851</v>
      </c>
      <c r="E741" s="307">
        <f t="shared" ca="1" si="328"/>
        <v>-2.5697241167116402</v>
      </c>
      <c r="F741" s="304">
        <f t="shared" ca="1" si="329"/>
        <v>2.6979810591065494</v>
      </c>
      <c r="G741" s="306">
        <f t="shared" ca="1" si="330"/>
        <v>13.877028575837828</v>
      </c>
      <c r="H741" s="307">
        <f t="shared" ca="1" si="331"/>
        <v>-122.23734588297134</v>
      </c>
      <c r="I741" s="304">
        <f t="shared" ca="1" si="332"/>
        <v>123.02252090819709</v>
      </c>
      <c r="J741" s="306">
        <f t="shared" ca="1" si="333"/>
        <v>868.2794076862798</v>
      </c>
      <c r="K741" s="307">
        <f t="shared" ca="1" si="334"/>
        <v>-12.416424958206145</v>
      </c>
      <c r="L741" s="304">
        <f t="shared" ca="1" si="319"/>
        <v>868.36818079705085</v>
      </c>
      <c r="M741" s="306">
        <f t="shared" ca="1" si="335"/>
        <v>-1.457755016808568</v>
      </c>
      <c r="N741" s="304">
        <f t="shared" ca="1" si="336"/>
        <v>-83.523210027153326</v>
      </c>
      <c r="P741" s="310">
        <f t="shared" ca="1" si="337"/>
        <v>23</v>
      </c>
      <c r="Q741" s="304">
        <f t="shared" ca="1" si="338"/>
        <v>0</v>
      </c>
      <c r="R741" s="306">
        <f t="shared" ca="1" si="339"/>
        <v>0</v>
      </c>
      <c r="S741" s="307">
        <f t="shared" ca="1" si="340"/>
        <v>8.2209999999999983</v>
      </c>
      <c r="T741" s="304">
        <f t="shared" ca="1" si="320"/>
        <v>80.648009999999985</v>
      </c>
      <c r="U741" s="311">
        <f t="shared" ca="1" si="321"/>
        <v>0</v>
      </c>
      <c r="V741" s="306">
        <f t="shared" ca="1" si="322"/>
        <v>1.226521956920575</v>
      </c>
      <c r="W741" s="304">
        <f t="shared" ca="1" si="323"/>
        <v>59.904960493225765</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2.4606044143079657</v>
      </c>
      <c r="AH741" s="304">
        <f t="shared" ca="1" si="347"/>
        <v>-7.2867835582934202</v>
      </c>
    </row>
    <row r="742" spans="1:34" x14ac:dyDescent="0.2">
      <c r="A742" s="347">
        <f t="shared" ca="1" si="325"/>
        <v>1E-4</v>
      </c>
      <c r="B742" s="304">
        <f t="shared" ca="1" si="326"/>
        <v>34.503300000000287</v>
      </c>
      <c r="D742" s="306">
        <f t="shared" ca="1" si="327"/>
        <v>-0.82195870337934751</v>
      </c>
      <c r="E742" s="307">
        <f t="shared" ca="1" si="328"/>
        <v>-2.5696855639944651</v>
      </c>
      <c r="F742" s="304">
        <f t="shared" ca="1" si="329"/>
        <v>2.6979436628407587</v>
      </c>
      <c r="G742" s="306">
        <f t="shared" ca="1" si="330"/>
        <v>13.876946379967491</v>
      </c>
      <c r="H742" s="307">
        <f t="shared" ca="1" si="331"/>
        <v>-122.23760285152774</v>
      </c>
      <c r="I742" s="304">
        <f t="shared" ca="1" si="332"/>
        <v>123.0227669649822</v>
      </c>
      <c r="J742" s="306">
        <f t="shared" ca="1" si="333"/>
        <v>868.2794076862798</v>
      </c>
      <c r="K742" s="307">
        <f t="shared" ca="1" si="334"/>
        <v>-12.428648705642869</v>
      </c>
      <c r="L742" s="304">
        <f t="shared" ca="1" si="319"/>
        <v>868.36835566520108</v>
      </c>
      <c r="M742" s="306">
        <f t="shared" ca="1" si="335"/>
        <v>-1.457755916296575</v>
      </c>
      <c r="N742" s="304">
        <f t="shared" ca="1" si="336"/>
        <v>-83.523261564019847</v>
      </c>
      <c r="P742" s="310">
        <f t="shared" ca="1" si="337"/>
        <v>23</v>
      </c>
      <c r="Q742" s="304">
        <f t="shared" ca="1" si="338"/>
        <v>0</v>
      </c>
      <c r="R742" s="306">
        <f t="shared" ca="1" si="339"/>
        <v>0</v>
      </c>
      <c r="S742" s="307">
        <f t="shared" ca="1" si="340"/>
        <v>8.2209999999999983</v>
      </c>
      <c r="T742" s="304">
        <f t="shared" ca="1" si="320"/>
        <v>80.648009999999985</v>
      </c>
      <c r="U742" s="311">
        <f t="shared" ca="1" si="321"/>
        <v>0</v>
      </c>
      <c r="V742" s="306">
        <f t="shared" ca="1" si="322"/>
        <v>1.2265234561915324</v>
      </c>
      <c r="W742" s="304">
        <f t="shared" ca="1" si="323"/>
        <v>59.905273351420654</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2.4605673534149348</v>
      </c>
      <c r="AH742" s="304">
        <f t="shared" ca="1" si="347"/>
        <v>-7.2868216145512443</v>
      </c>
    </row>
    <row r="743" spans="1:34" x14ac:dyDescent="0.2">
      <c r="A743" s="347">
        <f t="shared" ca="1" si="325"/>
        <v>1E-4</v>
      </c>
      <c r="B743" s="304">
        <f t="shared" ca="1" si="326"/>
        <v>34.503400000000291</v>
      </c>
      <c r="D743" s="306">
        <f t="shared" ca="1" si="327"/>
        <v>-0.82195648351060491</v>
      </c>
      <c r="E743" s="307">
        <f t="shared" ca="1" si="328"/>
        <v>-2.5696470115608312</v>
      </c>
      <c r="F743" s="304">
        <f t="shared" ca="1" si="329"/>
        <v>2.6979062668685563</v>
      </c>
      <c r="G743" s="306">
        <f t="shared" ca="1" si="330"/>
        <v>13.876864184319139</v>
      </c>
      <c r="H743" s="307">
        <f t="shared" ca="1" si="331"/>
        <v>-122.23785981622889</v>
      </c>
      <c r="I743" s="304">
        <f t="shared" ca="1" si="332"/>
        <v>123.02301301806123</v>
      </c>
      <c r="J743" s="306">
        <f t="shared" ca="1" si="333"/>
        <v>868.2794076862798</v>
      </c>
      <c r="K743" s="307">
        <f t="shared" ca="1" si="334"/>
        <v>-12.440872478776257</v>
      </c>
      <c r="L743" s="304">
        <f t="shared" ca="1" si="319"/>
        <v>868.36853070575398</v>
      </c>
      <c r="M743" s="306">
        <f t="shared" ca="1" si="335"/>
        <v>-1.457756815775656</v>
      </c>
      <c r="N743" s="304">
        <f t="shared" ca="1" si="336"/>
        <v>-83.523313100374949</v>
      </c>
      <c r="P743" s="310">
        <f t="shared" ca="1" si="337"/>
        <v>23</v>
      </c>
      <c r="Q743" s="304">
        <f t="shared" ca="1" si="338"/>
        <v>0</v>
      </c>
      <c r="R743" s="306">
        <f t="shared" ca="1" si="339"/>
        <v>0</v>
      </c>
      <c r="S743" s="307">
        <f t="shared" ca="1" si="340"/>
        <v>8.2209999999999983</v>
      </c>
      <c r="T743" s="304">
        <f t="shared" ca="1" si="320"/>
        <v>80.648009999999985</v>
      </c>
      <c r="U743" s="311">
        <f t="shared" ca="1" si="321"/>
        <v>0</v>
      </c>
      <c r="V743" s="306">
        <f t="shared" ca="1" si="322"/>
        <v>1.2265249554674753</v>
      </c>
      <c r="W743" s="304">
        <f t="shared" ca="1" si="323"/>
        <v>59.905586207314869</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2.4605302927839929</v>
      </c>
      <c r="AH743" s="304">
        <f t="shared" ca="1" si="347"/>
        <v>-7.2868596705292141</v>
      </c>
    </row>
    <row r="744" spans="1:34" x14ac:dyDescent="0.2">
      <c r="A744" s="347">
        <f t="shared" ca="1" si="325"/>
        <v>1E-4</v>
      </c>
      <c r="B744" s="304">
        <f t="shared" ca="1" si="326"/>
        <v>34.503500000000294</v>
      </c>
      <c r="D744" s="306">
        <f t="shared" ca="1" si="327"/>
        <v>-0.82195426360623292</v>
      </c>
      <c r="E744" s="307">
        <f t="shared" ca="1" si="328"/>
        <v>-2.5696084594107367</v>
      </c>
      <c r="F744" s="304">
        <f t="shared" ca="1" si="329"/>
        <v>2.6978688711899408</v>
      </c>
      <c r="G744" s="306">
        <f t="shared" ca="1" si="330"/>
        <v>13.876781988892779</v>
      </c>
      <c r="H744" s="307">
        <f t="shared" ca="1" si="331"/>
        <v>-122.23811677707484</v>
      </c>
      <c r="I744" s="304">
        <f t="shared" ca="1" si="332"/>
        <v>123.02325906743425</v>
      </c>
      <c r="J744" s="306">
        <f t="shared" ca="1" si="333"/>
        <v>868.2794076862798</v>
      </c>
      <c r="K744" s="307">
        <f t="shared" ca="1" si="334"/>
        <v>-12.453096277605923</v>
      </c>
      <c r="L744" s="304">
        <f t="shared" ca="1" si="319"/>
        <v>868.36870591871059</v>
      </c>
      <c r="M744" s="306">
        <f t="shared" ca="1" si="335"/>
        <v>-1.4577577152458112</v>
      </c>
      <c r="N744" s="304">
        <f t="shared" ca="1" si="336"/>
        <v>-83.523364636218645</v>
      </c>
      <c r="P744" s="310">
        <f t="shared" ca="1" si="337"/>
        <v>23</v>
      </c>
      <c r="Q744" s="304">
        <f t="shared" ca="1" si="338"/>
        <v>0</v>
      </c>
      <c r="R744" s="306">
        <f t="shared" ca="1" si="339"/>
        <v>0</v>
      </c>
      <c r="S744" s="307">
        <f t="shared" ca="1" si="340"/>
        <v>8.2209999999999983</v>
      </c>
      <c r="T744" s="304">
        <f t="shared" ca="1" si="320"/>
        <v>80.648009999999985</v>
      </c>
      <c r="U744" s="311">
        <f t="shared" ca="1" si="321"/>
        <v>0</v>
      </c>
      <c r="V744" s="306">
        <f t="shared" ca="1" si="322"/>
        <v>1.2265264547484038</v>
      </c>
      <c r="W744" s="304">
        <f t="shared" ca="1" si="323"/>
        <v>59.905899060908418</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2.4604932324151445</v>
      </c>
      <c r="AH744" s="304">
        <f t="shared" ca="1" si="347"/>
        <v>-7.2868977262273305</v>
      </c>
    </row>
    <row r="745" spans="1:34" x14ac:dyDescent="0.2">
      <c r="A745" s="347">
        <f t="shared" ca="1" si="325"/>
        <v>1E-4</v>
      </c>
      <c r="B745" s="304">
        <f t="shared" ca="1" si="326"/>
        <v>34.503600000000297</v>
      </c>
      <c r="D745" s="306">
        <f t="shared" ca="1" si="327"/>
        <v>-0.82195204366623165</v>
      </c>
      <c r="E745" s="307">
        <f t="shared" ca="1" si="328"/>
        <v>-2.5695699075441807</v>
      </c>
      <c r="F745" s="304">
        <f t="shared" ca="1" si="329"/>
        <v>2.6978314758049109</v>
      </c>
      <c r="G745" s="306">
        <f t="shared" ca="1" si="330"/>
        <v>13.876699793688411</v>
      </c>
      <c r="H745" s="307">
        <f t="shared" ca="1" si="331"/>
        <v>-122.23837373406559</v>
      </c>
      <c r="I745" s="304">
        <f t="shared" ca="1" si="332"/>
        <v>123.02350511310124</v>
      </c>
      <c r="J745" s="306">
        <f t="shared" ca="1" si="333"/>
        <v>868.2794076862798</v>
      </c>
      <c r="K745" s="307">
        <f t="shared" ca="1" si="334"/>
        <v>-12.46532010213148</v>
      </c>
      <c r="L745" s="304">
        <f t="shared" ca="1" si="319"/>
        <v>868.36888130407192</v>
      </c>
      <c r="M745" s="306">
        <f t="shared" ca="1" si="335"/>
        <v>-1.4577586147070407</v>
      </c>
      <c r="N745" s="304">
        <f t="shared" ca="1" si="336"/>
        <v>-83.523416171550934</v>
      </c>
      <c r="P745" s="310">
        <f t="shared" ca="1" si="337"/>
        <v>23</v>
      </c>
      <c r="Q745" s="304">
        <f t="shared" ca="1" si="338"/>
        <v>0</v>
      </c>
      <c r="R745" s="306">
        <f t="shared" ca="1" si="339"/>
        <v>0</v>
      </c>
      <c r="S745" s="307">
        <f t="shared" ca="1" si="340"/>
        <v>8.2209999999999983</v>
      </c>
      <c r="T745" s="304">
        <f t="shared" ca="1" si="320"/>
        <v>80.648009999999985</v>
      </c>
      <c r="U745" s="311">
        <f t="shared" ca="1" si="321"/>
        <v>0</v>
      </c>
      <c r="V745" s="306">
        <f t="shared" ca="1" si="322"/>
        <v>1.2265279540343181</v>
      </c>
      <c r="W745" s="304">
        <f t="shared" ca="1" si="323"/>
        <v>59.906211912201265</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2.4604561723083815</v>
      </c>
      <c r="AH745" s="304">
        <f t="shared" ca="1" si="347"/>
        <v>-7.2869357816455942</v>
      </c>
    </row>
    <row r="746" spans="1:34" x14ac:dyDescent="0.2">
      <c r="A746" s="347">
        <f t="shared" ca="1" si="325"/>
        <v>1E-4</v>
      </c>
      <c r="B746" s="304">
        <f t="shared" ca="1" si="326"/>
        <v>34.5037000000003</v>
      </c>
      <c r="D746" s="306">
        <f t="shared" ca="1" si="327"/>
        <v>-0.82194982369060254</v>
      </c>
      <c r="E746" s="307">
        <f t="shared" ca="1" si="328"/>
        <v>-2.5695313559611668</v>
      </c>
      <c r="F746" s="304">
        <f t="shared" ca="1" si="329"/>
        <v>2.6977940807134715</v>
      </c>
      <c r="G746" s="306">
        <f t="shared" ca="1" si="330"/>
        <v>13.876617598706043</v>
      </c>
      <c r="H746" s="307">
        <f t="shared" ca="1" si="331"/>
        <v>-122.23863068720118</v>
      </c>
      <c r="I746" s="304">
        <f t="shared" ca="1" si="332"/>
        <v>123.02375115506226</v>
      </c>
      <c r="J746" s="306">
        <f t="shared" ca="1" si="333"/>
        <v>868.2794076862798</v>
      </c>
      <c r="K746" s="307">
        <f t="shared" ca="1" si="334"/>
        <v>-12.477543952352544</v>
      </c>
      <c r="L746" s="304">
        <f t="shared" ca="1" si="319"/>
        <v>868.369056861839</v>
      </c>
      <c r="M746" s="306">
        <f t="shared" ca="1" si="335"/>
        <v>-1.4577595141593449</v>
      </c>
      <c r="N746" s="304">
        <f t="shared" ca="1" si="336"/>
        <v>-83.523467706371832</v>
      </c>
      <c r="P746" s="310">
        <f t="shared" ca="1" si="337"/>
        <v>23</v>
      </c>
      <c r="Q746" s="304">
        <f t="shared" ca="1" si="338"/>
        <v>0</v>
      </c>
      <c r="R746" s="306">
        <f t="shared" ca="1" si="339"/>
        <v>0</v>
      </c>
      <c r="S746" s="307">
        <f t="shared" ca="1" si="340"/>
        <v>8.2209999999999983</v>
      </c>
      <c r="T746" s="304">
        <f t="shared" ca="1" si="320"/>
        <v>80.648009999999985</v>
      </c>
      <c r="U746" s="311">
        <f t="shared" ca="1" si="321"/>
        <v>0</v>
      </c>
      <c r="V746" s="306">
        <f t="shared" ca="1" si="322"/>
        <v>1.2265294533252176</v>
      </c>
      <c r="W746" s="304">
        <f t="shared" ca="1" si="323"/>
        <v>59.906524761193424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2.4604191124637147</v>
      </c>
      <c r="AH746" s="304">
        <f t="shared" ca="1" si="347"/>
        <v>-7.2869738367840018</v>
      </c>
    </row>
    <row r="747" spans="1:34" x14ac:dyDescent="0.2">
      <c r="A747" s="347">
        <f t="shared" ca="1" si="325"/>
        <v>1E-4</v>
      </c>
      <c r="B747" s="304">
        <f t="shared" ca="1" si="326"/>
        <v>34.503800000000304</v>
      </c>
      <c r="D747" s="306">
        <f t="shared" ca="1" si="327"/>
        <v>-0.82194760367934416</v>
      </c>
      <c r="E747" s="307">
        <f t="shared" ca="1" si="328"/>
        <v>-2.5694928046616949</v>
      </c>
      <c r="F747" s="304">
        <f t="shared" ca="1" si="329"/>
        <v>2.6977566859156221</v>
      </c>
      <c r="G747" s="306">
        <f t="shared" ca="1" si="330"/>
        <v>13.876535403945674</v>
      </c>
      <c r="H747" s="307">
        <f t="shared" ca="1" si="331"/>
        <v>-122.23888763648165</v>
      </c>
      <c r="I747" s="304">
        <f t="shared" ca="1" si="332"/>
        <v>123.0239971933173</v>
      </c>
      <c r="J747" s="306">
        <f t="shared" ca="1" si="333"/>
        <v>868.2794076862798</v>
      </c>
      <c r="K747" s="307">
        <f t="shared" ca="1" si="334"/>
        <v>-12.489767828268729</v>
      </c>
      <c r="L747" s="304">
        <f t="shared" ca="1" si="319"/>
        <v>868.36923259201262</v>
      </c>
      <c r="M747" s="306">
        <f t="shared" ca="1" si="335"/>
        <v>-1.4577604136027238</v>
      </c>
      <c r="N747" s="304">
        <f t="shared" ca="1" si="336"/>
        <v>-83.523519240681352</v>
      </c>
      <c r="P747" s="310">
        <f t="shared" ca="1" si="337"/>
        <v>23</v>
      </c>
      <c r="Q747" s="304">
        <f t="shared" ca="1" si="338"/>
        <v>0</v>
      </c>
      <c r="R747" s="306">
        <f t="shared" ca="1" si="339"/>
        <v>0</v>
      </c>
      <c r="S747" s="307">
        <f t="shared" ca="1" si="340"/>
        <v>8.2209999999999983</v>
      </c>
      <c r="T747" s="304">
        <f t="shared" ca="1" si="320"/>
        <v>80.648009999999985</v>
      </c>
      <c r="U747" s="311">
        <f t="shared" ca="1" si="321"/>
        <v>0</v>
      </c>
      <c r="V747" s="306">
        <f t="shared" ca="1" si="322"/>
        <v>1.2265309526211028</v>
      </c>
      <c r="W747" s="304">
        <f t="shared" ca="1" si="323"/>
        <v>59.906837607884867</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2.4603820528811395</v>
      </c>
      <c r="AH747" s="304">
        <f t="shared" ca="1" si="347"/>
        <v>-7.2870118916425541</v>
      </c>
    </row>
    <row r="748" spans="1:34" x14ac:dyDescent="0.2">
      <c r="A748" s="347">
        <f t="shared" ca="1" si="325"/>
        <v>1E-4</v>
      </c>
      <c r="B748" s="304">
        <f t="shared" ca="1" si="326"/>
        <v>34.503900000000307</v>
      </c>
      <c r="D748" s="306">
        <f t="shared" ca="1" si="327"/>
        <v>-0.82194538363245795</v>
      </c>
      <c r="E748" s="307">
        <f t="shared" ca="1" si="328"/>
        <v>-2.569454253645767</v>
      </c>
      <c r="F748" s="304">
        <f t="shared" ca="1" si="329"/>
        <v>2.6977192914113641</v>
      </c>
      <c r="G748" s="306">
        <f t="shared" ca="1" si="330"/>
        <v>13.876453209407311</v>
      </c>
      <c r="H748" s="307">
        <f t="shared" ca="1" si="331"/>
        <v>-122.23914458190701</v>
      </c>
      <c r="I748" s="304">
        <f t="shared" ca="1" si="332"/>
        <v>123.02424322786642</v>
      </c>
      <c r="J748" s="306">
        <f t="shared" ca="1" si="333"/>
        <v>868.2794076862798</v>
      </c>
      <c r="K748" s="307">
        <f t="shared" ca="1" si="334"/>
        <v>-12.501991729879649</v>
      </c>
      <c r="L748" s="304">
        <f t="shared" ca="1" si="319"/>
        <v>868.36940849459393</v>
      </c>
      <c r="M748" s="306">
        <f t="shared" ca="1" si="335"/>
        <v>-1.4577613130371776</v>
      </c>
      <c r="N748" s="304">
        <f t="shared" ca="1" si="336"/>
        <v>-83.523570774479509</v>
      </c>
      <c r="P748" s="310">
        <f t="shared" ca="1" si="337"/>
        <v>23</v>
      </c>
      <c r="Q748" s="304">
        <f t="shared" ca="1" si="338"/>
        <v>0</v>
      </c>
      <c r="R748" s="306">
        <f t="shared" ca="1" si="339"/>
        <v>0</v>
      </c>
      <c r="S748" s="307">
        <f t="shared" ca="1" si="340"/>
        <v>8.2209999999999983</v>
      </c>
      <c r="T748" s="304">
        <f t="shared" ca="1" si="320"/>
        <v>80.648009999999985</v>
      </c>
      <c r="U748" s="311">
        <f t="shared" ca="1" si="321"/>
        <v>0</v>
      </c>
      <c r="V748" s="306">
        <f t="shared" ca="1" si="322"/>
        <v>1.2265324519219734</v>
      </c>
      <c r="W748" s="304">
        <f t="shared" ca="1" si="323"/>
        <v>59.907150452275616</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2.4603449935606632</v>
      </c>
      <c r="AH748" s="304">
        <f t="shared" ca="1" si="347"/>
        <v>-7.2870499462212477</v>
      </c>
    </row>
    <row r="749" spans="1:34" x14ac:dyDescent="0.2">
      <c r="A749" s="347">
        <f t="shared" ca="1" si="325"/>
        <v>1E-4</v>
      </c>
      <c r="B749" s="304">
        <f t="shared" ca="1" si="326"/>
        <v>34.50400000000031</v>
      </c>
      <c r="D749" s="306">
        <f t="shared" ca="1" si="327"/>
        <v>-0.82194316354994446</v>
      </c>
      <c r="E749" s="307">
        <f t="shared" ca="1" si="328"/>
        <v>-2.5694157029133811</v>
      </c>
      <c r="F749" s="304">
        <f t="shared" ca="1" si="329"/>
        <v>2.6976818972006975</v>
      </c>
      <c r="G749" s="306">
        <f t="shared" ca="1" si="330"/>
        <v>13.876371015090955</v>
      </c>
      <c r="H749" s="307">
        <f t="shared" ca="1" si="331"/>
        <v>-122.2394015234773</v>
      </c>
      <c r="I749" s="304">
        <f t="shared" ca="1" si="332"/>
        <v>123.02448925870962</v>
      </c>
      <c r="J749" s="306">
        <f t="shared" ca="1" si="333"/>
        <v>868.2794076862798</v>
      </c>
      <c r="K749" s="307">
        <f t="shared" ca="1" si="334"/>
        <v>-12.514215657184918</v>
      </c>
      <c r="L749" s="304">
        <f t="shared" ca="1" si="319"/>
        <v>868.36958456958371</v>
      </c>
      <c r="M749" s="306">
        <f t="shared" ca="1" si="335"/>
        <v>-1.4577622124627061</v>
      </c>
      <c r="N749" s="304">
        <f t="shared" ca="1" si="336"/>
        <v>-83.523622307766274</v>
      </c>
      <c r="P749" s="310">
        <f t="shared" ca="1" si="337"/>
        <v>23</v>
      </c>
      <c r="Q749" s="304">
        <f t="shared" ca="1" si="338"/>
        <v>0</v>
      </c>
      <c r="R749" s="306">
        <f t="shared" ca="1" si="339"/>
        <v>0</v>
      </c>
      <c r="S749" s="307">
        <f t="shared" ca="1" si="340"/>
        <v>8.2209999999999983</v>
      </c>
      <c r="T749" s="304">
        <f t="shared" ca="1" si="320"/>
        <v>80.648009999999985</v>
      </c>
      <c r="U749" s="311">
        <f t="shared" ca="1" si="321"/>
        <v>0</v>
      </c>
      <c r="V749" s="306">
        <f t="shared" ca="1" si="322"/>
        <v>1.2265339512278288</v>
      </c>
      <c r="W749" s="304">
        <f t="shared" ca="1" si="323"/>
        <v>59.90746329436562</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2.4603079345022785</v>
      </c>
      <c r="AH749" s="304">
        <f t="shared" ca="1" si="347"/>
        <v>-7.287088000520086</v>
      </c>
    </row>
    <row r="750" spans="1:34" x14ac:dyDescent="0.2">
      <c r="A750" s="347">
        <f t="shared" ca="1" si="325"/>
        <v>1E-4</v>
      </c>
      <c r="B750" s="304">
        <f t="shared" ca="1" si="326"/>
        <v>34.504100000000314</v>
      </c>
      <c r="D750" s="306">
        <f t="shared" ca="1" si="327"/>
        <v>-0.82194094343180635</v>
      </c>
      <c r="E750" s="307">
        <f t="shared" ca="1" si="328"/>
        <v>-2.5693771524645426</v>
      </c>
      <c r="F750" s="304">
        <f t="shared" ca="1" si="329"/>
        <v>2.6976445032836276</v>
      </c>
      <c r="G750" s="306">
        <f t="shared" ca="1" si="330"/>
        <v>13.876288820996612</v>
      </c>
      <c r="H750" s="307">
        <f t="shared" ca="1" si="331"/>
        <v>-122.23965846119255</v>
      </c>
      <c r="I750" s="304">
        <f t="shared" ca="1" si="332"/>
        <v>123.02473528584696</v>
      </c>
      <c r="J750" s="306">
        <f t="shared" ca="1" si="333"/>
        <v>868.2794076862798</v>
      </c>
      <c r="K750" s="307">
        <f t="shared" ca="1" si="334"/>
        <v>-12.526439610184152</v>
      </c>
      <c r="L750" s="304">
        <f t="shared" ca="1" si="319"/>
        <v>868.3697608169831</v>
      </c>
      <c r="M750" s="306">
        <f t="shared" ca="1" si="335"/>
        <v>-1.4577631118793097</v>
      </c>
      <c r="N750" s="304">
        <f t="shared" ca="1" si="336"/>
        <v>-83.52367384054169</v>
      </c>
      <c r="P750" s="310">
        <f t="shared" ca="1" si="337"/>
        <v>23</v>
      </c>
      <c r="Q750" s="304">
        <f t="shared" ca="1" si="338"/>
        <v>0</v>
      </c>
      <c r="R750" s="306">
        <f t="shared" ca="1" si="339"/>
        <v>0</v>
      </c>
      <c r="S750" s="307">
        <f t="shared" ca="1" si="340"/>
        <v>8.2209999999999983</v>
      </c>
      <c r="T750" s="304">
        <f t="shared" ca="1" si="320"/>
        <v>80.648009999999985</v>
      </c>
      <c r="U750" s="311">
        <f t="shared" ca="1" si="321"/>
        <v>0</v>
      </c>
      <c r="V750" s="306">
        <f t="shared" ca="1" si="322"/>
        <v>1.2265354505386701</v>
      </c>
      <c r="W750" s="304">
        <f t="shared" ca="1" si="323"/>
        <v>59.907776134154943</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2.4602708757059952</v>
      </c>
      <c r="AH750" s="304">
        <f t="shared" ca="1" si="347"/>
        <v>-7.2871260545390628</v>
      </c>
    </row>
    <row r="751" spans="1:34" x14ac:dyDescent="0.2">
      <c r="A751" s="347">
        <f t="shared" ca="1" si="325"/>
        <v>1E-4</v>
      </c>
      <c r="B751" s="304">
        <f t="shared" ca="1" si="326"/>
        <v>34.504200000000317</v>
      </c>
      <c r="D751" s="306">
        <f t="shared" ca="1" si="327"/>
        <v>-0.82193872327804296</v>
      </c>
      <c r="E751" s="307">
        <f t="shared" ca="1" si="328"/>
        <v>-2.5693386022992462</v>
      </c>
      <c r="F751" s="304">
        <f t="shared" ca="1" si="329"/>
        <v>2.697607109660149</v>
      </c>
      <c r="G751" s="306">
        <f t="shared" ca="1" si="330"/>
        <v>13.876206627124285</v>
      </c>
      <c r="H751" s="307">
        <f t="shared" ca="1" si="331"/>
        <v>-122.23991539505278</v>
      </c>
      <c r="I751" s="304">
        <f t="shared" ca="1" si="332"/>
        <v>123.02498130927844</v>
      </c>
      <c r="J751" s="306">
        <f t="shared" ca="1" si="333"/>
        <v>868.2794076862798</v>
      </c>
      <c r="K751" s="307">
        <f t="shared" ca="1" si="334"/>
        <v>-12.538663588876965</v>
      </c>
      <c r="L751" s="304">
        <f t="shared" ca="1" si="319"/>
        <v>868.36993723679302</v>
      </c>
      <c r="M751" s="306">
        <f t="shared" ca="1" si="335"/>
        <v>-1.4577640112869885</v>
      </c>
      <c r="N751" s="304">
        <f t="shared" ca="1" si="336"/>
        <v>-83.523725372805742</v>
      </c>
      <c r="P751" s="310">
        <f t="shared" ca="1" si="337"/>
        <v>23</v>
      </c>
      <c r="Q751" s="304">
        <f t="shared" ca="1" si="338"/>
        <v>0</v>
      </c>
      <c r="R751" s="306">
        <f t="shared" ca="1" si="339"/>
        <v>0</v>
      </c>
      <c r="S751" s="307">
        <f t="shared" ca="1" si="340"/>
        <v>8.2209999999999983</v>
      </c>
      <c r="T751" s="304">
        <f t="shared" ca="1" si="320"/>
        <v>80.648009999999985</v>
      </c>
      <c r="U751" s="311">
        <f t="shared" ca="1" si="321"/>
        <v>0</v>
      </c>
      <c r="V751" s="306">
        <f t="shared" ca="1" si="322"/>
        <v>1.2265369498544962</v>
      </c>
      <c r="W751" s="304">
        <f t="shared" ca="1" si="323"/>
        <v>59.908088971643501</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2.4602338171718054</v>
      </c>
      <c r="AH751" s="304">
        <f t="shared" ca="1" si="347"/>
        <v>-7.2871641082781844</v>
      </c>
    </row>
    <row r="752" spans="1:34" x14ac:dyDescent="0.2">
      <c r="A752" s="347">
        <f t="shared" ca="1" si="325"/>
        <v>1E-4</v>
      </c>
      <c r="B752" s="304">
        <f t="shared" ca="1" si="326"/>
        <v>34.50430000000032</v>
      </c>
      <c r="D752" s="306">
        <f t="shared" ca="1" si="327"/>
        <v>-0.82193650308865529</v>
      </c>
      <c r="E752" s="307">
        <f t="shared" ca="1" si="328"/>
        <v>-2.569300052417498</v>
      </c>
      <c r="F752" s="304">
        <f t="shared" ca="1" si="329"/>
        <v>2.6975697163302685</v>
      </c>
      <c r="G752" s="306">
        <f t="shared" ca="1" si="330"/>
        <v>13.876124433473976</v>
      </c>
      <c r="H752" s="307">
        <f t="shared" ca="1" si="331"/>
        <v>-122.24017232505801</v>
      </c>
      <c r="I752" s="304">
        <f t="shared" ca="1" si="332"/>
        <v>123.02522732900408</v>
      </c>
      <c r="J752" s="306">
        <f t="shared" ca="1" si="333"/>
        <v>868.2794076862798</v>
      </c>
      <c r="K752" s="307">
        <f t="shared" ca="1" si="334"/>
        <v>-12.550887593262971</v>
      </c>
      <c r="L752" s="304">
        <f t="shared" ca="1" si="319"/>
        <v>868.37011382901449</v>
      </c>
      <c r="M752" s="306">
        <f t="shared" ca="1" si="335"/>
        <v>-1.4577649106857427</v>
      </c>
      <c r="N752" s="304">
        <f t="shared" ca="1" si="336"/>
        <v>-83.52377690455846</v>
      </c>
      <c r="P752" s="310">
        <f t="shared" ca="1" si="337"/>
        <v>23</v>
      </c>
      <c r="Q752" s="304">
        <f t="shared" ca="1" si="338"/>
        <v>0</v>
      </c>
      <c r="R752" s="306">
        <f t="shared" ca="1" si="339"/>
        <v>0</v>
      </c>
      <c r="S752" s="307">
        <f t="shared" ca="1" si="340"/>
        <v>8.2209999999999983</v>
      </c>
      <c r="T752" s="304">
        <f t="shared" ca="1" si="320"/>
        <v>80.648009999999985</v>
      </c>
      <c r="U752" s="311">
        <f t="shared" ca="1" si="321"/>
        <v>0</v>
      </c>
      <c r="V752" s="306">
        <f t="shared" ca="1" si="322"/>
        <v>1.2265384491753084</v>
      </c>
      <c r="W752" s="304">
        <f t="shared" ca="1" si="323"/>
        <v>59.908401806831364</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2.4601967588997189</v>
      </c>
      <c r="AH752" s="304">
        <f t="shared" ca="1" si="347"/>
        <v>-7.2872021617374427</v>
      </c>
    </row>
    <row r="753" spans="1:34" x14ac:dyDescent="0.2">
      <c r="A753" s="347">
        <f t="shared" ca="1" si="325"/>
        <v>1E-4</v>
      </c>
      <c r="B753" s="304">
        <f t="shared" ca="1" si="326"/>
        <v>34.504400000000324</v>
      </c>
      <c r="D753" s="306">
        <f t="shared" ca="1" si="327"/>
        <v>-0.82193428286364389</v>
      </c>
      <c r="E753" s="307">
        <f t="shared" ca="1" si="328"/>
        <v>-2.5692615028192938</v>
      </c>
      <c r="F753" s="304">
        <f t="shared" ca="1" si="329"/>
        <v>2.6975323232939821</v>
      </c>
      <c r="G753" s="306">
        <f t="shared" ca="1" si="330"/>
        <v>13.87604224004569</v>
      </c>
      <c r="H753" s="307">
        <f t="shared" ca="1" si="331"/>
        <v>-122.2404292512083</v>
      </c>
      <c r="I753" s="304">
        <f t="shared" ca="1" si="332"/>
        <v>123.02547334502393</v>
      </c>
      <c r="J753" s="306">
        <f t="shared" ca="1" si="333"/>
        <v>868.2794076862798</v>
      </c>
      <c r="K753" s="307">
        <f t="shared" ca="1" si="334"/>
        <v>-12.563111623341785</v>
      </c>
      <c r="L753" s="304">
        <f t="shared" ca="1" si="319"/>
        <v>868.37029059364841</v>
      </c>
      <c r="M753" s="306">
        <f t="shared" ca="1" si="335"/>
        <v>-1.4577658100755722</v>
      </c>
      <c r="N753" s="304">
        <f t="shared" ca="1" si="336"/>
        <v>-83.523828435799828</v>
      </c>
      <c r="P753" s="310">
        <f t="shared" ca="1" si="337"/>
        <v>23</v>
      </c>
      <c r="Q753" s="304">
        <f t="shared" ca="1" si="338"/>
        <v>0</v>
      </c>
      <c r="R753" s="306">
        <f t="shared" ca="1" si="339"/>
        <v>0</v>
      </c>
      <c r="S753" s="307">
        <f t="shared" ca="1" si="340"/>
        <v>8.2209999999999983</v>
      </c>
      <c r="T753" s="304">
        <f t="shared" ca="1" si="320"/>
        <v>80.648009999999985</v>
      </c>
      <c r="U753" s="311">
        <f t="shared" ca="1" si="321"/>
        <v>0</v>
      </c>
      <c r="V753" s="306">
        <f t="shared" ca="1" si="322"/>
        <v>1.226539948501105</v>
      </c>
      <c r="W753" s="304">
        <f t="shared" ca="1" si="323"/>
        <v>59.908714639718454</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2.4601597008897311</v>
      </c>
      <c r="AH753" s="304">
        <f t="shared" ca="1" si="347"/>
        <v>-7.287240214916844</v>
      </c>
    </row>
    <row r="754" spans="1:34" x14ac:dyDescent="0.2">
      <c r="A754" s="347">
        <f t="shared" ca="1" si="325"/>
        <v>1E-4</v>
      </c>
      <c r="B754" s="304">
        <f t="shared" ca="1" si="326"/>
        <v>34.504500000000327</v>
      </c>
      <c r="D754" s="306">
        <f t="shared" ca="1" si="327"/>
        <v>-0.82193206260300977</v>
      </c>
      <c r="E754" s="307">
        <f t="shared" ca="1" si="328"/>
        <v>-2.5692229535046396</v>
      </c>
      <c r="F754" s="304">
        <f t="shared" ca="1" si="329"/>
        <v>2.6974949305512959</v>
      </c>
      <c r="G754" s="306">
        <f t="shared" ca="1" si="330"/>
        <v>13.875960046839429</v>
      </c>
      <c r="H754" s="307">
        <f t="shared" ca="1" si="331"/>
        <v>-122.24068617350365</v>
      </c>
      <c r="I754" s="304">
        <f t="shared" ca="1" si="332"/>
        <v>123.02571935733801</v>
      </c>
      <c r="J754" s="306">
        <f t="shared" ca="1" si="333"/>
        <v>868.2794076862798</v>
      </c>
      <c r="K754" s="307">
        <f t="shared" ca="1" si="334"/>
        <v>-12.575335679113021</v>
      </c>
      <c r="L754" s="304">
        <f t="shared" ca="1" si="319"/>
        <v>868.37046753069581</v>
      </c>
      <c r="M754" s="306">
        <f t="shared" ca="1" si="335"/>
        <v>-1.4577667094564775</v>
      </c>
      <c r="N754" s="304">
        <f t="shared" ca="1" si="336"/>
        <v>-83.523879966529876</v>
      </c>
      <c r="P754" s="310">
        <f t="shared" ca="1" si="337"/>
        <v>23</v>
      </c>
      <c r="Q754" s="304">
        <f t="shared" ca="1" si="338"/>
        <v>0</v>
      </c>
      <c r="R754" s="306">
        <f t="shared" ca="1" si="339"/>
        <v>0</v>
      </c>
      <c r="S754" s="307">
        <f t="shared" ca="1" si="340"/>
        <v>8.2209999999999983</v>
      </c>
      <c r="T754" s="304">
        <f t="shared" ca="1" si="320"/>
        <v>80.648009999999985</v>
      </c>
      <c r="U754" s="311">
        <f t="shared" ca="1" si="321"/>
        <v>0</v>
      </c>
      <c r="V754" s="306">
        <f t="shared" ca="1" si="322"/>
        <v>1.2265414478318875</v>
      </c>
      <c r="W754" s="304">
        <f t="shared" ca="1" si="323"/>
        <v>59.909027470304821</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2.4601226431418475</v>
      </c>
      <c r="AH754" s="304">
        <f t="shared" ca="1" si="347"/>
        <v>-7.2872782678163812</v>
      </c>
    </row>
    <row r="755" spans="1:34" x14ac:dyDescent="0.2">
      <c r="A755" s="347">
        <f t="shared" ca="1" si="325"/>
        <v>1E-4</v>
      </c>
      <c r="B755" s="304">
        <f t="shared" ca="1" si="326"/>
        <v>34.50460000000033</v>
      </c>
      <c r="D755" s="306">
        <f t="shared" ca="1" si="327"/>
        <v>-0.82192984230675226</v>
      </c>
      <c r="E755" s="307">
        <f t="shared" ca="1" si="328"/>
        <v>-2.5691844044735328</v>
      </c>
      <c r="F755" s="304">
        <f t="shared" ca="1" si="329"/>
        <v>2.6974575381022077</v>
      </c>
      <c r="G755" s="306">
        <f t="shared" ca="1" si="330"/>
        <v>13.875877853855199</v>
      </c>
      <c r="H755" s="307">
        <f t="shared" ca="1" si="331"/>
        <v>-122.24094309194409</v>
      </c>
      <c r="I755" s="304">
        <f t="shared" ca="1" si="332"/>
        <v>123.02596536594632</v>
      </c>
      <c r="J755" s="306">
        <f t="shared" ca="1" si="333"/>
        <v>868.2794076862798</v>
      </c>
      <c r="K755" s="307">
        <f t="shared" ca="1" si="334"/>
        <v>-12.587559760576294</v>
      </c>
      <c r="L755" s="304">
        <f t="shared" ca="1" si="319"/>
        <v>868.37064464015771</v>
      </c>
      <c r="M755" s="306">
        <f t="shared" ca="1" si="335"/>
        <v>-1.4577676088284583</v>
      </c>
      <c r="N755" s="304">
        <f t="shared" ca="1" si="336"/>
        <v>-83.523931496748588</v>
      </c>
      <c r="P755" s="310">
        <f t="shared" ca="1" si="337"/>
        <v>23</v>
      </c>
      <c r="Q755" s="304">
        <f t="shared" ca="1" si="338"/>
        <v>0</v>
      </c>
      <c r="R755" s="306">
        <f t="shared" ca="1" si="339"/>
        <v>0</v>
      </c>
      <c r="S755" s="307">
        <f t="shared" ca="1" si="340"/>
        <v>8.2209999999999983</v>
      </c>
      <c r="T755" s="304">
        <f t="shared" ca="1" si="320"/>
        <v>80.648009999999985</v>
      </c>
      <c r="U755" s="311">
        <f t="shared" ca="1" si="321"/>
        <v>0</v>
      </c>
      <c r="V755" s="306">
        <f t="shared" ca="1" si="322"/>
        <v>1.2265429471676548</v>
      </c>
      <c r="W755" s="304">
        <f t="shared" ca="1" si="323"/>
        <v>59.909340298590422</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2.4600855856560626</v>
      </c>
      <c r="AH755" s="304">
        <f t="shared" ca="1" si="347"/>
        <v>-7.2873163204360578</v>
      </c>
    </row>
    <row r="756" spans="1:34" x14ac:dyDescent="0.2">
      <c r="A756" s="347">
        <f t="shared" ca="1" si="325"/>
        <v>1E-4</v>
      </c>
      <c r="B756" s="304">
        <f t="shared" ca="1" si="326"/>
        <v>34.504700000000334</v>
      </c>
      <c r="D756" s="306">
        <f t="shared" ca="1" si="327"/>
        <v>-0.82192762197487401</v>
      </c>
      <c r="E756" s="307">
        <f t="shared" ca="1" si="328"/>
        <v>-2.5691458557259752</v>
      </c>
      <c r="F756" s="304">
        <f t="shared" ca="1" si="329"/>
        <v>2.6974201459467202</v>
      </c>
      <c r="G756" s="306">
        <f t="shared" ca="1" si="330"/>
        <v>13.875795661093001</v>
      </c>
      <c r="H756" s="307">
        <f t="shared" ca="1" si="331"/>
        <v>-122.24120000652967</v>
      </c>
      <c r="I756" s="304">
        <f t="shared" ca="1" si="332"/>
        <v>123.02621137084893</v>
      </c>
      <c r="J756" s="306">
        <f t="shared" ca="1" si="333"/>
        <v>868.2794076862798</v>
      </c>
      <c r="K756" s="307">
        <f t="shared" ca="1" si="334"/>
        <v>-12.599783867731217</v>
      </c>
      <c r="L756" s="304">
        <f t="shared" ca="1" si="319"/>
        <v>868.37082192203479</v>
      </c>
      <c r="M756" s="306">
        <f t="shared" ca="1" si="335"/>
        <v>-1.457768508191515</v>
      </c>
      <c r="N756" s="304">
        <f t="shared" ca="1" si="336"/>
        <v>-83.523983026455994</v>
      </c>
      <c r="P756" s="310">
        <f t="shared" ca="1" si="337"/>
        <v>23</v>
      </c>
      <c r="Q756" s="304">
        <f t="shared" ca="1" si="338"/>
        <v>0</v>
      </c>
      <c r="R756" s="306">
        <f t="shared" ca="1" si="339"/>
        <v>0</v>
      </c>
      <c r="S756" s="307">
        <f t="shared" ca="1" si="340"/>
        <v>8.2209999999999983</v>
      </c>
      <c r="T756" s="304">
        <f t="shared" ca="1" si="320"/>
        <v>80.648009999999985</v>
      </c>
      <c r="U756" s="311">
        <f t="shared" ca="1" si="321"/>
        <v>0</v>
      </c>
      <c r="V756" s="306">
        <f t="shared" ca="1" si="322"/>
        <v>1.2265444465084074</v>
      </c>
      <c r="W756" s="304">
        <f t="shared" ca="1" si="323"/>
        <v>59.909653124575279</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2.4600485284323845</v>
      </c>
      <c r="AH756" s="304">
        <f t="shared" ca="1" si="347"/>
        <v>-7.2873543727758712</v>
      </c>
    </row>
    <row r="757" spans="1:34" x14ac:dyDescent="0.2">
      <c r="A757" s="347">
        <f t="shared" ca="1" si="325"/>
        <v>1E-4</v>
      </c>
      <c r="B757" s="304">
        <f t="shared" ca="1" si="326"/>
        <v>34.504800000000337</v>
      </c>
      <c r="D757" s="306">
        <f t="shared" ca="1" si="327"/>
        <v>-0.82192540160737548</v>
      </c>
      <c r="E757" s="307">
        <f t="shared" ca="1" si="328"/>
        <v>-2.569107307261965</v>
      </c>
      <c r="F757" s="304">
        <f t="shared" ca="1" si="329"/>
        <v>2.6973827540848316</v>
      </c>
      <c r="G757" s="306">
        <f t="shared" ca="1" si="330"/>
        <v>13.87571346855284</v>
      </c>
      <c r="H757" s="307">
        <f t="shared" ca="1" si="331"/>
        <v>-122.24145691726039</v>
      </c>
      <c r="I757" s="304">
        <f t="shared" ca="1" si="332"/>
        <v>123.02645737204583</v>
      </c>
      <c r="J757" s="306">
        <f t="shared" ca="1" si="333"/>
        <v>868.2794076862798</v>
      </c>
      <c r="K757" s="307">
        <f t="shared" ca="1" si="334"/>
        <v>-12.612008000577406</v>
      </c>
      <c r="L757" s="304">
        <f t="shared" ca="1" si="319"/>
        <v>868.37099937632854</v>
      </c>
      <c r="M757" s="306">
        <f t="shared" ca="1" si="335"/>
        <v>-1.4577694075456478</v>
      </c>
      <c r="N757" s="304">
        <f t="shared" ca="1" si="336"/>
        <v>-83.524034555652079</v>
      </c>
      <c r="P757" s="310">
        <f t="shared" ca="1" si="337"/>
        <v>23</v>
      </c>
      <c r="Q757" s="304">
        <f t="shared" ca="1" si="338"/>
        <v>0</v>
      </c>
      <c r="R757" s="306">
        <f t="shared" ca="1" si="339"/>
        <v>0</v>
      </c>
      <c r="S757" s="307">
        <f t="shared" ca="1" si="340"/>
        <v>8.2209999999999983</v>
      </c>
      <c r="T757" s="304">
        <f t="shared" ca="1" si="320"/>
        <v>80.648009999999985</v>
      </c>
      <c r="U757" s="311">
        <f t="shared" ca="1" si="321"/>
        <v>0</v>
      </c>
      <c r="V757" s="306">
        <f t="shared" ca="1" si="322"/>
        <v>1.226545945854145</v>
      </c>
      <c r="W757" s="304">
        <f t="shared" ca="1" si="323"/>
        <v>59.909965948259348</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2.4600114714708106</v>
      </c>
      <c r="AH757" s="304">
        <f t="shared" ca="1" si="347"/>
        <v>-7.2873924248358222</v>
      </c>
    </row>
    <row r="758" spans="1:34" x14ac:dyDescent="0.2">
      <c r="A758" s="347">
        <f t="shared" ca="1" si="325"/>
        <v>1E-4</v>
      </c>
      <c r="B758" s="304">
        <f t="shared" ca="1" si="326"/>
        <v>34.50490000000034</v>
      </c>
      <c r="D758" s="306">
        <f t="shared" ca="1" si="327"/>
        <v>-0.82192318120425634</v>
      </c>
      <c r="E758" s="307">
        <f t="shared" ca="1" si="328"/>
        <v>-2.5690687590815093</v>
      </c>
      <c r="F758" s="304">
        <f t="shared" ca="1" si="329"/>
        <v>2.6973453625165487</v>
      </c>
      <c r="G758" s="306">
        <f t="shared" ca="1" si="330"/>
        <v>13.875631276234721</v>
      </c>
      <c r="H758" s="307">
        <f t="shared" ca="1" si="331"/>
        <v>-122.2417138241363</v>
      </c>
      <c r="I758" s="304">
        <f t="shared" ca="1" si="332"/>
        <v>123.02670336953705</v>
      </c>
      <c r="J758" s="306">
        <f t="shared" ca="1" si="333"/>
        <v>868.2794076862798</v>
      </c>
      <c r="K758" s="307">
        <f t="shared" ca="1" si="334"/>
        <v>-12.624232159114475</v>
      </c>
      <c r="L758" s="304">
        <f t="shared" ca="1" si="319"/>
        <v>868.37117700303941</v>
      </c>
      <c r="M758" s="306">
        <f t="shared" ca="1" si="335"/>
        <v>-1.4577703068908565</v>
      </c>
      <c r="N758" s="304">
        <f t="shared" ca="1" si="336"/>
        <v>-83.524086084336872</v>
      </c>
      <c r="P758" s="310">
        <f t="shared" ca="1" si="337"/>
        <v>23</v>
      </c>
      <c r="Q758" s="304">
        <f t="shared" ca="1" si="338"/>
        <v>0</v>
      </c>
      <c r="R758" s="306">
        <f t="shared" ca="1" si="339"/>
        <v>0</v>
      </c>
      <c r="S758" s="307">
        <f t="shared" ca="1" si="340"/>
        <v>8.2209999999999983</v>
      </c>
      <c r="T758" s="304">
        <f t="shared" ca="1" si="320"/>
        <v>80.648009999999985</v>
      </c>
      <c r="U758" s="311">
        <f t="shared" ca="1" si="321"/>
        <v>0</v>
      </c>
      <c r="V758" s="306">
        <f t="shared" ca="1" si="322"/>
        <v>1.2265474452048679</v>
      </c>
      <c r="W758" s="304">
        <f t="shared" ca="1" si="323"/>
        <v>59.910278769642666</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2.4599744147713443</v>
      </c>
      <c r="AH758" s="304">
        <f t="shared" ca="1" si="347"/>
        <v>-7.2874304766159055</v>
      </c>
    </row>
    <row r="759" spans="1:34" x14ac:dyDescent="0.2">
      <c r="A759" s="347">
        <f t="shared" ca="1" si="325"/>
        <v>1E-4</v>
      </c>
      <c r="B759" s="304">
        <f t="shared" ca="1" si="326"/>
        <v>34.505000000000344</v>
      </c>
      <c r="D759" s="306">
        <f t="shared" ca="1" si="327"/>
        <v>-0.82192096076551879</v>
      </c>
      <c r="E759" s="307">
        <f t="shared" ca="1" si="328"/>
        <v>-2.5690302111846028</v>
      </c>
      <c r="F759" s="304">
        <f t="shared" ca="1" si="329"/>
        <v>2.6973079712418677</v>
      </c>
      <c r="G759" s="306">
        <f t="shared" ca="1" si="330"/>
        <v>13.875549084138644</v>
      </c>
      <c r="H759" s="307">
        <f t="shared" ca="1" si="331"/>
        <v>-122.24197072715742</v>
      </c>
      <c r="I759" s="304">
        <f t="shared" ca="1" si="332"/>
        <v>123.02694936332264</v>
      </c>
      <c r="J759" s="306">
        <f t="shared" ca="1" si="333"/>
        <v>868.2794076862798</v>
      </c>
      <c r="K759" s="307">
        <f t="shared" ca="1" si="334"/>
        <v>-12.63645634334204</v>
      </c>
      <c r="L759" s="304">
        <f t="shared" ca="1" si="319"/>
        <v>868.37135480216875</v>
      </c>
      <c r="M759" s="306">
        <f t="shared" ca="1" si="335"/>
        <v>-1.4577712062271417</v>
      </c>
      <c r="N759" s="304">
        <f t="shared" ca="1" si="336"/>
        <v>-83.524137612510373</v>
      </c>
      <c r="P759" s="310">
        <f t="shared" ca="1" si="337"/>
        <v>23</v>
      </c>
      <c r="Q759" s="304">
        <f t="shared" ca="1" si="338"/>
        <v>0</v>
      </c>
      <c r="R759" s="306">
        <f t="shared" ca="1" si="339"/>
        <v>0</v>
      </c>
      <c r="S759" s="307">
        <f t="shared" ca="1" si="340"/>
        <v>8.2209999999999983</v>
      </c>
      <c r="T759" s="304">
        <f t="shared" ca="1" si="320"/>
        <v>80.648009999999985</v>
      </c>
      <c r="U759" s="311">
        <f t="shared" ca="1" si="321"/>
        <v>0</v>
      </c>
      <c r="V759" s="306">
        <f t="shared" ca="1" si="322"/>
        <v>1.2265489445605753</v>
      </c>
      <c r="W759" s="304">
        <f t="shared" ca="1" si="323"/>
        <v>59.91059158872519</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2.4599373583339856</v>
      </c>
      <c r="AH759" s="304">
        <f t="shared" ca="1" si="347"/>
        <v>-7.2874685281161264</v>
      </c>
    </row>
    <row r="760" spans="1:34" x14ac:dyDescent="0.2">
      <c r="A760" s="347">
        <f t="shared" ca="1" si="325"/>
        <v>1E-4</v>
      </c>
      <c r="B760" s="304">
        <f t="shared" ca="1" si="326"/>
        <v>34.505100000000347</v>
      </c>
      <c r="D760" s="306">
        <f t="shared" ca="1" si="327"/>
        <v>-0.82191874029116085</v>
      </c>
      <c r="E760" s="307">
        <f t="shared" ca="1" si="328"/>
        <v>-2.5689916635712491</v>
      </c>
      <c r="F760" s="304">
        <f t="shared" ca="1" si="329"/>
        <v>2.6972705802607906</v>
      </c>
      <c r="G760" s="306">
        <f t="shared" ca="1" si="330"/>
        <v>13.875466892264615</v>
      </c>
      <c r="H760" s="307">
        <f t="shared" ca="1" si="331"/>
        <v>-122.24222762632378</v>
      </c>
      <c r="I760" s="304">
        <f t="shared" ca="1" si="332"/>
        <v>123.0271953534026</v>
      </c>
      <c r="J760" s="306">
        <f t="shared" ca="1" si="333"/>
        <v>868.2794076862798</v>
      </c>
      <c r="K760" s="307">
        <f t="shared" ca="1" si="334"/>
        <v>-12.648680553259714</v>
      </c>
      <c r="L760" s="304">
        <f t="shared" ca="1" si="319"/>
        <v>868.37153277371738</v>
      </c>
      <c r="M760" s="306">
        <f t="shared" ca="1" si="335"/>
        <v>-1.4577721055545032</v>
      </c>
      <c r="N760" s="304">
        <f t="shared" ca="1" si="336"/>
        <v>-83.524189140172581</v>
      </c>
      <c r="P760" s="310">
        <f t="shared" ca="1" si="337"/>
        <v>23</v>
      </c>
      <c r="Q760" s="304">
        <f t="shared" ca="1" si="338"/>
        <v>0</v>
      </c>
      <c r="R760" s="306">
        <f t="shared" ca="1" si="339"/>
        <v>0</v>
      </c>
      <c r="S760" s="307">
        <f t="shared" ca="1" si="340"/>
        <v>8.2209999999999983</v>
      </c>
      <c r="T760" s="304">
        <f t="shared" ca="1" si="320"/>
        <v>80.648009999999985</v>
      </c>
      <c r="U760" s="311">
        <f t="shared" ca="1" si="321"/>
        <v>0</v>
      </c>
      <c r="V760" s="306">
        <f t="shared" ca="1" si="322"/>
        <v>1.226550443921268</v>
      </c>
      <c r="W760" s="304">
        <f t="shared" ca="1" si="323"/>
        <v>59.910904405506933</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2.4599003021587347</v>
      </c>
      <c r="AH760" s="304">
        <f t="shared" ca="1" si="347"/>
        <v>-7.2875065793364797</v>
      </c>
    </row>
    <row r="761" spans="1:34" x14ac:dyDescent="0.2">
      <c r="A761" s="347">
        <f t="shared" ca="1" si="325"/>
        <v>1E-4</v>
      </c>
      <c r="B761" s="304">
        <f t="shared" ca="1" si="326"/>
        <v>34.50520000000035</v>
      </c>
      <c r="D761" s="306">
        <f t="shared" ca="1" si="327"/>
        <v>-0.82191651978118629</v>
      </c>
      <c r="E761" s="307">
        <f t="shared" ca="1" si="328"/>
        <v>-2.568953116241449</v>
      </c>
      <c r="F761" s="304">
        <f t="shared" ca="1" si="329"/>
        <v>2.6972331895733208</v>
      </c>
      <c r="G761" s="306">
        <f t="shared" ca="1" si="330"/>
        <v>13.875384700612637</v>
      </c>
      <c r="H761" s="307">
        <f t="shared" ca="1" si="331"/>
        <v>-122.2424845216354</v>
      </c>
      <c r="I761" s="304">
        <f t="shared" ca="1" si="332"/>
        <v>123.02744133977698</v>
      </c>
      <c r="J761" s="306">
        <f t="shared" ca="1" si="333"/>
        <v>868.2794076862798</v>
      </c>
      <c r="K761" s="307">
        <f t="shared" ca="1" si="334"/>
        <v>-12.660904788867112</v>
      </c>
      <c r="L761" s="304">
        <f t="shared" ca="1" si="319"/>
        <v>868.37171091768619</v>
      </c>
      <c r="M761" s="306">
        <f t="shared" ca="1" si="335"/>
        <v>-1.4577730048729411</v>
      </c>
      <c r="N761" s="304">
        <f t="shared" ca="1" si="336"/>
        <v>-83.524240667323525</v>
      </c>
      <c r="P761" s="310">
        <f t="shared" ca="1" si="337"/>
        <v>23</v>
      </c>
      <c r="Q761" s="304">
        <f t="shared" ca="1" si="338"/>
        <v>0</v>
      </c>
      <c r="R761" s="306">
        <f t="shared" ca="1" si="339"/>
        <v>0</v>
      </c>
      <c r="S761" s="307">
        <f t="shared" ca="1" si="340"/>
        <v>8.2209999999999983</v>
      </c>
      <c r="T761" s="304">
        <f t="shared" ca="1" si="320"/>
        <v>80.648009999999985</v>
      </c>
      <c r="U761" s="311">
        <f t="shared" ca="1" si="321"/>
        <v>0</v>
      </c>
      <c r="V761" s="306">
        <f t="shared" ca="1" si="322"/>
        <v>1.2265519432869458</v>
      </c>
      <c r="W761" s="304">
        <f t="shared" ca="1" si="323"/>
        <v>59.911217219987897</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2.4598632462455932</v>
      </c>
      <c r="AH761" s="304">
        <f t="shared" ca="1" si="347"/>
        <v>-7.2875446302769671</v>
      </c>
    </row>
    <row r="762" spans="1:34" x14ac:dyDescent="0.2">
      <c r="A762" s="347">
        <f t="shared" ca="1" si="325"/>
        <v>1E-4</v>
      </c>
      <c r="B762" s="304">
        <f t="shared" ca="1" si="326"/>
        <v>34.505300000000354</v>
      </c>
      <c r="D762" s="306">
        <f t="shared" ca="1" si="327"/>
        <v>-0.82191429923559478</v>
      </c>
      <c r="E762" s="307">
        <f t="shared" ca="1" si="328"/>
        <v>-2.5689145691951998</v>
      </c>
      <c r="F762" s="304">
        <f t="shared" ca="1" si="329"/>
        <v>2.6971957991794548</v>
      </c>
      <c r="G762" s="306">
        <f t="shared" ca="1" si="330"/>
        <v>13.875302509182713</v>
      </c>
      <c r="H762" s="307">
        <f t="shared" ca="1" si="331"/>
        <v>-122.24274141309232</v>
      </c>
      <c r="I762" s="304">
        <f t="shared" ca="1" si="332"/>
        <v>123.02768732244579</v>
      </c>
      <c r="J762" s="306">
        <f t="shared" ca="1" si="333"/>
        <v>868.2794076862798</v>
      </c>
      <c r="K762" s="307">
        <f t="shared" ca="1" si="334"/>
        <v>-12.673129050163849</v>
      </c>
      <c r="L762" s="304">
        <f t="shared" ca="1" si="319"/>
        <v>868.37188923407632</v>
      </c>
      <c r="M762" s="306">
        <f t="shared" ca="1" si="335"/>
        <v>-1.4577739041824558</v>
      </c>
      <c r="N762" s="304">
        <f t="shared" ca="1" si="336"/>
        <v>-83.524292193963177</v>
      </c>
      <c r="P762" s="310">
        <f t="shared" ca="1" si="337"/>
        <v>23</v>
      </c>
      <c r="Q762" s="304">
        <f t="shared" ca="1" si="338"/>
        <v>0</v>
      </c>
      <c r="R762" s="306">
        <f t="shared" ca="1" si="339"/>
        <v>0</v>
      </c>
      <c r="S762" s="307">
        <f t="shared" ca="1" si="340"/>
        <v>8.2209999999999983</v>
      </c>
      <c r="T762" s="304">
        <f t="shared" ca="1" si="320"/>
        <v>80.648009999999985</v>
      </c>
      <c r="U762" s="311">
        <f t="shared" ca="1" si="321"/>
        <v>0</v>
      </c>
      <c r="V762" s="306">
        <f t="shared" ca="1" si="322"/>
        <v>1.2265534426576086</v>
      </c>
      <c r="W762" s="304">
        <f t="shared" ca="1" si="323"/>
        <v>59.911530032168052</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2.4598261905945638</v>
      </c>
      <c r="AH762" s="304">
        <f t="shared" ca="1" si="347"/>
        <v>-7.2875826809375877</v>
      </c>
    </row>
    <row r="763" spans="1:34" x14ac:dyDescent="0.2">
      <c r="A763" s="347">
        <f t="shared" ca="1" si="325"/>
        <v>1E-4</v>
      </c>
      <c r="B763" s="304">
        <f t="shared" ca="1" si="326"/>
        <v>34.505400000000357</v>
      </c>
      <c r="D763" s="306">
        <f t="shared" ca="1" si="327"/>
        <v>-0.82191207865438665</v>
      </c>
      <c r="E763" s="307">
        <f t="shared" ca="1" si="328"/>
        <v>-2.5688760224325078</v>
      </c>
      <c r="F763" s="304">
        <f t="shared" ca="1" si="329"/>
        <v>2.6971584090791993</v>
      </c>
      <c r="G763" s="306">
        <f t="shared" ca="1" si="330"/>
        <v>13.875220317974849</v>
      </c>
      <c r="H763" s="307">
        <f t="shared" ca="1" si="331"/>
        <v>-122.24299830069457</v>
      </c>
      <c r="I763" s="304">
        <f t="shared" ca="1" si="332"/>
        <v>123.02793330140905</v>
      </c>
      <c r="J763" s="306">
        <f t="shared" ca="1" si="333"/>
        <v>868.2794076862798</v>
      </c>
      <c r="K763" s="307">
        <f t="shared" ca="1" si="334"/>
        <v>-12.685353337149539</v>
      </c>
      <c r="L763" s="304">
        <f t="shared" ca="1" si="319"/>
        <v>868.37206772288869</v>
      </c>
      <c r="M763" s="306">
        <f t="shared" ca="1" si="335"/>
        <v>-1.4577748034830473</v>
      </c>
      <c r="N763" s="304">
        <f t="shared" ca="1" si="336"/>
        <v>-83.524343720091593</v>
      </c>
      <c r="P763" s="310">
        <f t="shared" ca="1" si="337"/>
        <v>23</v>
      </c>
      <c r="Q763" s="304">
        <f t="shared" ca="1" si="338"/>
        <v>0</v>
      </c>
      <c r="R763" s="306">
        <f t="shared" ca="1" si="339"/>
        <v>0</v>
      </c>
      <c r="S763" s="307">
        <f t="shared" ca="1" si="340"/>
        <v>8.2209999999999983</v>
      </c>
      <c r="T763" s="304">
        <f t="shared" ca="1" si="320"/>
        <v>80.648009999999985</v>
      </c>
      <c r="U763" s="311">
        <f t="shared" ca="1" si="321"/>
        <v>0</v>
      </c>
      <c r="V763" s="306">
        <f t="shared" ca="1" si="322"/>
        <v>1.2265549420332567</v>
      </c>
      <c r="W763" s="304">
        <f t="shared" ca="1" si="323"/>
        <v>59.911842842047427</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2.4597891352056456</v>
      </c>
      <c r="AH763" s="304">
        <f t="shared" ca="1" si="347"/>
        <v>-7.2876207313183388</v>
      </c>
    </row>
    <row r="764" spans="1:34" x14ac:dyDescent="0.2">
      <c r="A764" s="347">
        <f t="shared" ca="1" si="325"/>
        <v>1E-4</v>
      </c>
      <c r="B764" s="304">
        <f t="shared" ca="1" si="326"/>
        <v>34.50550000000036</v>
      </c>
      <c r="D764" s="306">
        <f t="shared" ca="1" si="327"/>
        <v>-0.821909858037562</v>
      </c>
      <c r="E764" s="307">
        <f t="shared" ca="1" si="328"/>
        <v>-2.5688374759533676</v>
      </c>
      <c r="F764" s="304">
        <f t="shared" ca="1" si="329"/>
        <v>2.697121019272549</v>
      </c>
      <c r="G764" s="306">
        <f t="shared" ca="1" si="330"/>
        <v>13.875138126989045</v>
      </c>
      <c r="H764" s="307">
        <f t="shared" ca="1" si="331"/>
        <v>-122.24325518444216</v>
      </c>
      <c r="I764" s="304">
        <f t="shared" ca="1" si="332"/>
        <v>123.02817927666682</v>
      </c>
      <c r="J764" s="306">
        <f t="shared" ca="1" si="333"/>
        <v>868.2794076862798</v>
      </c>
      <c r="K764" s="307">
        <f t="shared" ca="1" si="334"/>
        <v>-12.697577649823796</v>
      </c>
      <c r="L764" s="304">
        <f t="shared" ca="1" si="319"/>
        <v>868.3722463841242</v>
      </c>
      <c r="M764" s="306">
        <f t="shared" ca="1" si="335"/>
        <v>-1.4577757027747156</v>
      </c>
      <c r="N764" s="304">
        <f t="shared" ca="1" si="336"/>
        <v>-83.524395245708732</v>
      </c>
      <c r="P764" s="310">
        <f t="shared" ca="1" si="337"/>
        <v>23</v>
      </c>
      <c r="Q764" s="304">
        <f t="shared" ca="1" si="338"/>
        <v>0</v>
      </c>
      <c r="R764" s="306">
        <f t="shared" ca="1" si="339"/>
        <v>0</v>
      </c>
      <c r="S764" s="307">
        <f t="shared" ca="1" si="340"/>
        <v>8.2209999999999983</v>
      </c>
      <c r="T764" s="304">
        <f t="shared" ca="1" si="320"/>
        <v>80.648009999999985</v>
      </c>
      <c r="U764" s="311">
        <f t="shared" ca="1" si="321"/>
        <v>0</v>
      </c>
      <c r="V764" s="306">
        <f t="shared" ca="1" si="322"/>
        <v>1.2265564414138888</v>
      </c>
      <c r="W764" s="304">
        <f t="shared" ca="1" si="323"/>
        <v>59.912155649625959</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2.4597520800788368</v>
      </c>
      <c r="AH764" s="304">
        <f t="shared" ca="1" si="347"/>
        <v>-7.287658781419224</v>
      </c>
    </row>
    <row r="765" spans="1:34" x14ac:dyDescent="0.2">
      <c r="A765" s="347">
        <f t="shared" ca="1" si="325"/>
        <v>1E-4</v>
      </c>
      <c r="B765" s="304">
        <f t="shared" ca="1" si="326"/>
        <v>34.505600000000364</v>
      </c>
      <c r="D765" s="306">
        <f t="shared" ca="1" si="327"/>
        <v>-0.82190763738512362</v>
      </c>
      <c r="E765" s="307">
        <f t="shared" ca="1" si="328"/>
        <v>-2.5687989297577873</v>
      </c>
      <c r="F765" s="304">
        <f t="shared" ca="1" si="329"/>
        <v>2.6970836297595127</v>
      </c>
      <c r="G765" s="306">
        <f t="shared" ca="1" si="330"/>
        <v>13.875055936225307</v>
      </c>
      <c r="H765" s="307">
        <f t="shared" ca="1" si="331"/>
        <v>-122.24351206433514</v>
      </c>
      <c r="I765" s="304">
        <f t="shared" ca="1" si="332"/>
        <v>123.02842524821908</v>
      </c>
      <c r="J765" s="306">
        <f t="shared" ca="1" si="333"/>
        <v>868.2794076862798</v>
      </c>
      <c r="K765" s="307">
        <f t="shared" ca="1" si="334"/>
        <v>-12.709801988186234</v>
      </c>
      <c r="L765" s="304">
        <f t="shared" ca="1" si="319"/>
        <v>868.37242521778398</v>
      </c>
      <c r="M765" s="306">
        <f t="shared" ca="1" si="335"/>
        <v>-1.457776602057461</v>
      </c>
      <c r="N765" s="304">
        <f t="shared" ca="1" si="336"/>
        <v>-83.524446770814635</v>
      </c>
      <c r="P765" s="310">
        <f t="shared" ca="1" si="337"/>
        <v>23</v>
      </c>
      <c r="Q765" s="304">
        <f t="shared" ca="1" si="338"/>
        <v>0</v>
      </c>
      <c r="R765" s="306">
        <f t="shared" ca="1" si="339"/>
        <v>0</v>
      </c>
      <c r="S765" s="307">
        <f t="shared" ca="1" si="340"/>
        <v>8.2209999999999983</v>
      </c>
      <c r="T765" s="304">
        <f t="shared" ca="1" si="320"/>
        <v>80.648009999999985</v>
      </c>
      <c r="U765" s="311">
        <f t="shared" ca="1" si="321"/>
        <v>0</v>
      </c>
      <c r="V765" s="306">
        <f t="shared" ca="1" si="322"/>
        <v>1.2265579407995062</v>
      </c>
      <c r="W765" s="304">
        <f t="shared" ca="1" si="323"/>
        <v>59.912468454903689</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2.4597150252141473</v>
      </c>
      <c r="AH765" s="304">
        <f t="shared" ca="1" si="347"/>
        <v>-7.2876968312402353</v>
      </c>
    </row>
    <row r="766" spans="1:34" x14ac:dyDescent="0.2">
      <c r="A766" s="347">
        <f t="shared" ca="1" si="325"/>
        <v>1E-4</v>
      </c>
      <c r="B766" s="304">
        <f t="shared" ca="1" si="326"/>
        <v>34.505700000000367</v>
      </c>
      <c r="D766" s="306">
        <f t="shared" ca="1" si="327"/>
        <v>-0.82190541669707062</v>
      </c>
      <c r="E766" s="307">
        <f t="shared" ca="1" si="328"/>
        <v>-2.5687603838457633</v>
      </c>
      <c r="F766" s="304">
        <f t="shared" ca="1" si="329"/>
        <v>2.6970462405400872</v>
      </c>
      <c r="G766" s="306">
        <f t="shared" ca="1" si="330"/>
        <v>13.874973745683636</v>
      </c>
      <c r="H766" s="307">
        <f t="shared" ca="1" si="331"/>
        <v>-122.24376894037351</v>
      </c>
      <c r="I766" s="304">
        <f t="shared" ca="1" si="332"/>
        <v>123.02867121606589</v>
      </c>
      <c r="J766" s="306">
        <f t="shared" ca="1" si="333"/>
        <v>868.2794076862798</v>
      </c>
      <c r="K766" s="307">
        <f t="shared" ca="1" si="334"/>
        <v>-12.722026352236469</v>
      </c>
      <c r="L766" s="304">
        <f t="shared" ca="1" si="319"/>
        <v>868.37260422386873</v>
      </c>
      <c r="M766" s="306">
        <f t="shared" ca="1" si="335"/>
        <v>-1.4577775013312835</v>
      </c>
      <c r="N766" s="304">
        <f t="shared" ca="1" si="336"/>
        <v>-83.524498295409288</v>
      </c>
      <c r="P766" s="310">
        <f t="shared" ca="1" si="337"/>
        <v>23</v>
      </c>
      <c r="Q766" s="304">
        <f t="shared" ca="1" si="338"/>
        <v>0</v>
      </c>
      <c r="R766" s="306">
        <f t="shared" ca="1" si="339"/>
        <v>0</v>
      </c>
      <c r="S766" s="307">
        <f t="shared" ca="1" si="340"/>
        <v>8.2209999999999983</v>
      </c>
      <c r="T766" s="304">
        <f t="shared" ca="1" si="320"/>
        <v>80.648009999999985</v>
      </c>
      <c r="U766" s="311">
        <f t="shared" ca="1" si="321"/>
        <v>0</v>
      </c>
      <c r="V766" s="306">
        <f t="shared" ca="1" si="322"/>
        <v>1.2265594401901085</v>
      </c>
      <c r="W766" s="304">
        <f t="shared" ca="1" si="323"/>
        <v>59.91278125788061</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2.4596779706115743</v>
      </c>
      <c r="AH766" s="304">
        <f t="shared" ca="1" si="347"/>
        <v>-7.2877348807813771</v>
      </c>
    </row>
    <row r="767" spans="1:34" x14ac:dyDescent="0.2">
      <c r="A767" s="347">
        <f t="shared" ca="1" si="325"/>
        <v>1E-4</v>
      </c>
      <c r="B767" s="304">
        <f t="shared" ca="1" si="326"/>
        <v>34.50580000000037</v>
      </c>
      <c r="D767" s="306">
        <f t="shared" ca="1" si="327"/>
        <v>-0.82190319597340455</v>
      </c>
      <c r="E767" s="307">
        <f t="shared" ca="1" si="328"/>
        <v>-2.5687218382172938</v>
      </c>
      <c r="F767" s="304">
        <f t="shared" ca="1" si="329"/>
        <v>2.697008851614271</v>
      </c>
      <c r="G767" s="306">
        <f t="shared" ca="1" si="330"/>
        <v>13.874891555364039</v>
      </c>
      <c r="H767" s="307">
        <f t="shared" ca="1" si="331"/>
        <v>-122.24402581255734</v>
      </c>
      <c r="I767" s="304">
        <f t="shared" ca="1" si="332"/>
        <v>123.02891718020727</v>
      </c>
      <c r="J767" s="306">
        <f t="shared" ca="1" si="333"/>
        <v>868.2794076862798</v>
      </c>
      <c r="K767" s="307">
        <f t="shared" ca="1" si="334"/>
        <v>-12.734250741974115</v>
      </c>
      <c r="L767" s="304">
        <f t="shared" ca="1" si="319"/>
        <v>868.37278340237981</v>
      </c>
      <c r="M767" s="306">
        <f t="shared" ca="1" si="335"/>
        <v>-1.4577784005961834</v>
      </c>
      <c r="N767" s="304">
        <f t="shared" ca="1" si="336"/>
        <v>-83.524549819492719</v>
      </c>
      <c r="P767" s="310">
        <f t="shared" ca="1" si="337"/>
        <v>23</v>
      </c>
      <c r="Q767" s="304">
        <f t="shared" ca="1" si="338"/>
        <v>0</v>
      </c>
      <c r="R767" s="306">
        <f t="shared" ca="1" si="339"/>
        <v>0</v>
      </c>
      <c r="S767" s="307">
        <f t="shared" ca="1" si="340"/>
        <v>8.2209999999999983</v>
      </c>
      <c r="T767" s="304">
        <f t="shared" ca="1" si="320"/>
        <v>80.648009999999985</v>
      </c>
      <c r="U767" s="311">
        <f t="shared" ca="1" si="321"/>
        <v>0</v>
      </c>
      <c r="V767" s="306">
        <f t="shared" ca="1" si="322"/>
        <v>1.2265609395856958</v>
      </c>
      <c r="W767" s="304">
        <f t="shared" ca="1" si="323"/>
        <v>59.913094058556723</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2.4596409162711144</v>
      </c>
      <c r="AH767" s="304">
        <f t="shared" ca="1" si="347"/>
        <v>-7.2877729300426495</v>
      </c>
    </row>
    <row r="768" spans="1:34" x14ac:dyDescent="0.2">
      <c r="A768" s="347">
        <f t="shared" ca="1" si="325"/>
        <v>1E-4</v>
      </c>
      <c r="B768" s="304">
        <f t="shared" ca="1" si="326"/>
        <v>34.505900000000373</v>
      </c>
      <c r="D768" s="306">
        <f t="shared" ca="1" si="327"/>
        <v>-0.82190097521412575</v>
      </c>
      <c r="E768" s="307">
        <f t="shared" ca="1" si="328"/>
        <v>-2.5686832928723815</v>
      </c>
      <c r="F768" s="304">
        <f t="shared" ca="1" si="329"/>
        <v>2.6969714629820674</v>
      </c>
      <c r="G768" s="306">
        <f t="shared" ca="1" si="330"/>
        <v>13.874809365266518</v>
      </c>
      <c r="H768" s="307">
        <f t="shared" ca="1" si="331"/>
        <v>-122.24428268088663</v>
      </c>
      <c r="I768" s="304">
        <f t="shared" ca="1" si="332"/>
        <v>123.02916314064323</v>
      </c>
      <c r="J768" s="306">
        <f t="shared" ca="1" si="333"/>
        <v>868.2794076862798</v>
      </c>
      <c r="K768" s="307">
        <f t="shared" ca="1" si="334"/>
        <v>-12.746475157398788</v>
      </c>
      <c r="L768" s="304">
        <f t="shared" ca="1" si="319"/>
        <v>868.37296275331778</v>
      </c>
      <c r="M768" s="306">
        <f t="shared" ca="1" si="335"/>
        <v>-1.4577792998521608</v>
      </c>
      <c r="N768" s="304">
        <f t="shared" ca="1" si="336"/>
        <v>-83.52460134306493</v>
      </c>
      <c r="P768" s="310">
        <f t="shared" ca="1" si="337"/>
        <v>23</v>
      </c>
      <c r="Q768" s="304">
        <f t="shared" ca="1" si="338"/>
        <v>0</v>
      </c>
      <c r="R768" s="306">
        <f t="shared" ca="1" si="339"/>
        <v>0</v>
      </c>
      <c r="S768" s="307">
        <f t="shared" ca="1" si="340"/>
        <v>8.2209999999999983</v>
      </c>
      <c r="T768" s="304">
        <f t="shared" ca="1" si="320"/>
        <v>80.648009999999985</v>
      </c>
      <c r="U768" s="311">
        <f t="shared" ca="1" si="321"/>
        <v>0</v>
      </c>
      <c r="V768" s="306">
        <f t="shared" ca="1" si="322"/>
        <v>1.2265624389862675</v>
      </c>
      <c r="W768" s="304">
        <f t="shared" ca="1" si="323"/>
        <v>59.913406856931971</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2.4596038621927692</v>
      </c>
      <c r="AH768" s="304">
        <f t="shared" ca="1" si="347"/>
        <v>-7.2878109790240524</v>
      </c>
    </row>
    <row r="769" spans="1:34" x14ac:dyDescent="0.2">
      <c r="A769" s="347">
        <f t="shared" ca="1" si="325"/>
        <v>1E-4</v>
      </c>
      <c r="B769" s="304">
        <f t="shared" ca="1" si="326"/>
        <v>34.506000000000377</v>
      </c>
      <c r="D769" s="306">
        <f t="shared" ca="1" si="327"/>
        <v>-0.82189875441923355</v>
      </c>
      <c r="E769" s="307">
        <f t="shared" ca="1" si="328"/>
        <v>-2.5686447478110308</v>
      </c>
      <c r="F769" s="304">
        <f t="shared" ca="1" si="329"/>
        <v>2.6969340746434796</v>
      </c>
      <c r="G769" s="306">
        <f t="shared" ca="1" si="330"/>
        <v>13.874727175391076</v>
      </c>
      <c r="H769" s="307">
        <f t="shared" ca="1" si="331"/>
        <v>-122.24453954536141</v>
      </c>
      <c r="I769" s="304">
        <f t="shared" ca="1" si="332"/>
        <v>123.0294090973738</v>
      </c>
      <c r="J769" s="306">
        <f t="shared" ca="1" si="333"/>
        <v>868.2794076862798</v>
      </c>
      <c r="K769" s="307">
        <f t="shared" ca="1" si="334"/>
        <v>-12.7586995985101</v>
      </c>
      <c r="L769" s="304">
        <f t="shared" ca="1" si="319"/>
        <v>868.37314227668389</v>
      </c>
      <c r="M769" s="306">
        <f t="shared" ca="1" si="335"/>
        <v>-1.4577801990992156</v>
      </c>
      <c r="N769" s="304">
        <f t="shared" ca="1" si="336"/>
        <v>-83.524652866125905</v>
      </c>
      <c r="P769" s="310">
        <f t="shared" ca="1" si="337"/>
        <v>23</v>
      </c>
      <c r="Q769" s="304">
        <f t="shared" ca="1" si="338"/>
        <v>0</v>
      </c>
      <c r="R769" s="306">
        <f t="shared" ca="1" si="339"/>
        <v>0</v>
      </c>
      <c r="S769" s="307">
        <f t="shared" ca="1" si="340"/>
        <v>8.2209999999999983</v>
      </c>
      <c r="T769" s="304">
        <f t="shared" ca="1" si="320"/>
        <v>80.648009999999985</v>
      </c>
      <c r="U769" s="311">
        <f t="shared" ca="1" si="321"/>
        <v>0</v>
      </c>
      <c r="V769" s="306">
        <f t="shared" ca="1" si="322"/>
        <v>1.2265639383918243</v>
      </c>
      <c r="W769" s="304">
        <f t="shared" ca="1" si="323"/>
        <v>59.913719653006382</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2.4595668083765476</v>
      </c>
      <c r="AH769" s="304">
        <f t="shared" ca="1" si="347"/>
        <v>-7.2878490277255787</v>
      </c>
    </row>
    <row r="770" spans="1:34" x14ac:dyDescent="0.2">
      <c r="A770" s="347">
        <f t="shared" ca="1" si="325"/>
        <v>1E-4</v>
      </c>
      <c r="B770" s="304">
        <f t="shared" ca="1" si="326"/>
        <v>34.50610000000038</v>
      </c>
      <c r="D770" s="306">
        <f t="shared" ca="1" si="327"/>
        <v>-0.8218965335887316</v>
      </c>
      <c r="E770" s="307">
        <f t="shared" ca="1" si="328"/>
        <v>-2.5686062030332399</v>
      </c>
      <c r="F770" s="304">
        <f t="shared" ca="1" si="329"/>
        <v>2.696896686598508</v>
      </c>
      <c r="G770" s="306">
        <f t="shared" ca="1" si="330"/>
        <v>13.874644985737717</v>
      </c>
      <c r="H770" s="307">
        <f t="shared" ca="1" si="331"/>
        <v>-122.2447964059817</v>
      </c>
      <c r="I770" s="304">
        <f t="shared" ca="1" si="332"/>
        <v>123.02965505039903</v>
      </c>
      <c r="J770" s="306">
        <f t="shared" ca="1" si="333"/>
        <v>868.2794076862798</v>
      </c>
      <c r="K770" s="307">
        <f t="shared" ca="1" si="334"/>
        <v>-12.770924065307668</v>
      </c>
      <c r="L770" s="304">
        <f t="shared" ca="1" si="319"/>
        <v>868.37332197247906</v>
      </c>
      <c r="M770" s="306">
        <f t="shared" ca="1" si="335"/>
        <v>-1.4577810983373483</v>
      </c>
      <c r="N770" s="304">
        <f t="shared" ca="1" si="336"/>
        <v>-83.524704388675687</v>
      </c>
      <c r="P770" s="310">
        <f t="shared" ca="1" si="337"/>
        <v>23</v>
      </c>
      <c r="Q770" s="304">
        <f t="shared" ca="1" si="338"/>
        <v>0</v>
      </c>
      <c r="R770" s="306">
        <f t="shared" ca="1" si="339"/>
        <v>0</v>
      </c>
      <c r="S770" s="307">
        <f t="shared" ca="1" si="340"/>
        <v>8.2209999999999983</v>
      </c>
      <c r="T770" s="304">
        <f t="shared" ca="1" si="320"/>
        <v>80.648009999999985</v>
      </c>
      <c r="U770" s="311">
        <f t="shared" ca="1" si="321"/>
        <v>0</v>
      </c>
      <c r="V770" s="306">
        <f t="shared" ca="1" si="322"/>
        <v>1.2265654378023656</v>
      </c>
      <c r="W770" s="304">
        <f t="shared" ca="1" si="323"/>
        <v>59.914032446779956</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2.4595297548224462</v>
      </c>
      <c r="AH770" s="304">
        <f t="shared" ca="1" si="347"/>
        <v>-7.2878870761472321</v>
      </c>
    </row>
    <row r="771" spans="1:34" x14ac:dyDescent="0.2">
      <c r="A771" s="347">
        <f t="shared" ca="1" si="325"/>
        <v>1E-4</v>
      </c>
      <c r="B771" s="304">
        <f t="shared" ca="1" si="326"/>
        <v>34.506200000000383</v>
      </c>
      <c r="D771" s="306">
        <f t="shared" ca="1" si="327"/>
        <v>-0.8218943127226187</v>
      </c>
      <c r="E771" s="307">
        <f t="shared" ca="1" si="328"/>
        <v>-2.568567658539008</v>
      </c>
      <c r="F771" s="304">
        <f t="shared" ca="1" si="329"/>
        <v>2.6968592988471514</v>
      </c>
      <c r="G771" s="306">
        <f t="shared" ca="1" si="330"/>
        <v>13.874562796306446</v>
      </c>
      <c r="H771" s="307">
        <f t="shared" ca="1" si="331"/>
        <v>-122.24505326274756</v>
      </c>
      <c r="I771" s="304">
        <f t="shared" ca="1" si="332"/>
        <v>123.02990099971892</v>
      </c>
      <c r="J771" s="306">
        <f t="shared" ca="1" si="333"/>
        <v>868.2794076862798</v>
      </c>
      <c r="K771" s="307">
        <f t="shared" ca="1" si="334"/>
        <v>-12.783148557791105</v>
      </c>
      <c r="L771" s="304">
        <f t="shared" ca="1" si="319"/>
        <v>868.37350184070419</v>
      </c>
      <c r="M771" s="306">
        <f t="shared" ca="1" si="335"/>
        <v>-1.4577819975665589</v>
      </c>
      <c r="N771" s="304">
        <f t="shared" ca="1" si="336"/>
        <v>-83.524755910714276</v>
      </c>
      <c r="P771" s="310">
        <f t="shared" ca="1" si="337"/>
        <v>23</v>
      </c>
      <c r="Q771" s="304">
        <f t="shared" ca="1" si="338"/>
        <v>0</v>
      </c>
      <c r="R771" s="306">
        <f t="shared" ca="1" si="339"/>
        <v>0</v>
      </c>
      <c r="S771" s="307">
        <f t="shared" ca="1" si="340"/>
        <v>8.2209999999999983</v>
      </c>
      <c r="T771" s="304">
        <f t="shared" ca="1" si="320"/>
        <v>80.648009999999985</v>
      </c>
      <c r="U771" s="311">
        <f t="shared" ca="1" si="321"/>
        <v>0</v>
      </c>
      <c r="V771" s="306">
        <f t="shared" ca="1" si="322"/>
        <v>1.2265669372178913</v>
      </c>
      <c r="W771" s="304">
        <f t="shared" ca="1" si="323"/>
        <v>59.914345238252643</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2.4594927015304631</v>
      </c>
      <c r="AH771" s="304">
        <f t="shared" ca="1" si="347"/>
        <v>-7.2879251242890124</v>
      </c>
    </row>
    <row r="772" spans="1:34" x14ac:dyDescent="0.2">
      <c r="A772" s="347">
        <f t="shared" ca="1" si="325"/>
        <v>1E-4</v>
      </c>
      <c r="B772" s="304">
        <f t="shared" ca="1" si="326"/>
        <v>34.506300000000387</v>
      </c>
      <c r="D772" s="306">
        <f t="shared" ca="1" si="327"/>
        <v>-0.82189209182089396</v>
      </c>
      <c r="E772" s="307">
        <f t="shared" ca="1" si="328"/>
        <v>-2.5685291143283431</v>
      </c>
      <c r="F772" s="304">
        <f t="shared" ca="1" si="329"/>
        <v>2.6968219113894167</v>
      </c>
      <c r="G772" s="306">
        <f t="shared" ca="1" si="330"/>
        <v>13.874480607097263</v>
      </c>
      <c r="H772" s="307">
        <f t="shared" ca="1" si="331"/>
        <v>-122.245310115659</v>
      </c>
      <c r="I772" s="304">
        <f t="shared" ca="1" si="332"/>
        <v>123.03014694533351</v>
      </c>
      <c r="J772" s="306">
        <f t="shared" ca="1" si="333"/>
        <v>868.2794076862798</v>
      </c>
      <c r="K772" s="307">
        <f t="shared" ca="1" si="334"/>
        <v>-12.795373075960025</v>
      </c>
      <c r="L772" s="304">
        <f t="shared" ref="L772:L835" ca="1" si="348">SQRT(pos_x^2+pos_z^2)</f>
        <v>868.37368188136031</v>
      </c>
      <c r="M772" s="306">
        <f t="shared" ca="1" si="335"/>
        <v>-1.4577828967868474</v>
      </c>
      <c r="N772" s="304">
        <f t="shared" ca="1" si="336"/>
        <v>-83.524807432241644</v>
      </c>
      <c r="P772" s="310">
        <f t="shared" ca="1" si="337"/>
        <v>23</v>
      </c>
      <c r="Q772" s="304">
        <f t="shared" ca="1" si="338"/>
        <v>0</v>
      </c>
      <c r="R772" s="306">
        <f t="shared" ca="1" si="339"/>
        <v>0</v>
      </c>
      <c r="S772" s="307">
        <f t="shared" ca="1" si="340"/>
        <v>8.2209999999999983</v>
      </c>
      <c r="T772" s="304">
        <f t="shared" ref="T772:T835" ca="1" si="349">m*g</f>
        <v>80.648009999999985</v>
      </c>
      <c r="U772" s="311">
        <f t="shared" ref="U772:U835" ca="1" si="350">IF(pos_xz&lt;L_rampe,Poids*COS(Beta),0)</f>
        <v>0</v>
      </c>
      <c r="V772" s="306">
        <f t="shared" ref="V772:V835" ca="1" si="351">Rho_moyen*(20000-Alt_rampe-pos_z)/(20000+Alt_rampe+pos_z)</f>
        <v>1.226568436638402</v>
      </c>
      <c r="W772" s="304">
        <f t="shared" ref="W772:W835" ca="1" si="352">1/2*Rho*Sref*Cx*vit_xz^2</f>
        <v>59.914658027424515</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2.4594556485006089</v>
      </c>
      <c r="AH772" s="304">
        <f t="shared" ca="1" si="347"/>
        <v>-7.2879631721509126</v>
      </c>
    </row>
    <row r="773" spans="1:34" x14ac:dyDescent="0.2">
      <c r="A773" s="347">
        <f t="shared" ref="A773:A836" ca="1" si="354">IF(B772+0.01&lt;=T_ini+ROUNDUP(Temps_fin_propu,0), 0.01, IF(K772&gt;0, 0.1, 0.0001))</f>
        <v>1E-4</v>
      </c>
      <c r="B773" s="304">
        <f t="shared" ref="B773:B836" ca="1" si="355">B772+pas</f>
        <v>34.50640000000039</v>
      </c>
      <c r="D773" s="306">
        <f t="shared" ref="D773:D836" ca="1" si="356">IF(AND(L772&lt;L_rampe,Poussee&lt;Poids*SIN(M772)),0,(-W772+Poussee)/m*COS(M772)-U772/m*SIN(M772))</f>
        <v>-0.82188987088356213</v>
      </c>
      <c r="E773" s="307">
        <f t="shared" ref="E773:E836" ca="1" si="357">IF(AND(L772&lt;L_rampe,Poussee&lt;Poids*SIN(M772)),0,(-W772+Poussee)/m*SIN(M772)+U772/m*COS(M772)-Poids/m)</f>
        <v>-2.5684905704012326</v>
      </c>
      <c r="F773" s="304">
        <f t="shared" ref="F773:F836" ca="1" si="358">SQRT(acc_x^2+acc_z^2)</f>
        <v>2.6967845242252944</v>
      </c>
      <c r="G773" s="306">
        <f t="shared" ref="G773:G836" ca="1" si="359">G772+acc_x*pas</f>
        <v>13.874398418110175</v>
      </c>
      <c r="H773" s="307">
        <f t="shared" ref="H773:H836" ca="1" si="360">H772+acc_z*pas</f>
        <v>-122.24556696471603</v>
      </c>
      <c r="I773" s="304">
        <f t="shared" ref="I773:I836" ca="1" si="361">SQRT(vit_x^2+vit_z^2)</f>
        <v>123.03039288724283</v>
      </c>
      <c r="J773" s="306">
        <f t="shared" ref="J773:J836" ca="1" si="362">J772+0.5*(vit_x+G772)*pas*(K772&gt;=0)</f>
        <v>868.2794076862798</v>
      </c>
      <c r="K773" s="307">
        <f t="shared" ref="K773:K836" ca="1" si="363">K772+0.5*(vit_z+H772)*pas</f>
        <v>-12.807597619814045</v>
      </c>
      <c r="L773" s="304">
        <f t="shared" ca="1" si="348"/>
        <v>868.37386209444833</v>
      </c>
      <c r="M773" s="306">
        <f t="shared" ref="M773:M836" ca="1" si="364">IF(AND(L772&gt;L_rampe,G773&gt;0),ATAN2(G773,H773),$M$4)</f>
        <v>-1.4577837959982138</v>
      </c>
      <c r="N773" s="304">
        <f t="shared" ref="N773:N836" ca="1" si="365">DEGREES(Beta)</f>
        <v>-83.524858953257848</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8.2209999999999983</v>
      </c>
      <c r="T773" s="304">
        <f t="shared" ca="1" si="349"/>
        <v>80.648009999999985</v>
      </c>
      <c r="U773" s="311">
        <f t="shared" ca="1" si="350"/>
        <v>0</v>
      </c>
      <c r="V773" s="306">
        <f t="shared" ca="1" si="351"/>
        <v>1.2265699360638969</v>
      </c>
      <c r="W773" s="304">
        <f t="shared" ca="1" si="352"/>
        <v>59.914970814295501</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2.4594185957328714</v>
      </c>
      <c r="AH773" s="304">
        <f t="shared" ref="AH773:AH836" ca="1" si="376">IF(AND(L772&lt;L_rampe,Poussee&lt;Poids*SIN(M772)), g*SIN(M772), (-W772+Poussee)/m)</f>
        <v>-7.2880012197329433</v>
      </c>
    </row>
    <row r="774" spans="1:34" x14ac:dyDescent="0.2">
      <c r="A774" s="347">
        <f t="shared" ca="1" si="354"/>
        <v>1E-4</v>
      </c>
      <c r="B774" s="304">
        <f t="shared" ca="1" si="355"/>
        <v>34.506500000000393</v>
      </c>
      <c r="D774" s="306">
        <f t="shared" ca="1" si="356"/>
        <v>-0.82188764991062235</v>
      </c>
      <c r="E774" s="307">
        <f t="shared" ca="1" si="357"/>
        <v>-2.5684520267576882</v>
      </c>
      <c r="F774" s="304">
        <f t="shared" ca="1" si="358"/>
        <v>2.6967471373547953</v>
      </c>
      <c r="G774" s="306">
        <f t="shared" ca="1" si="359"/>
        <v>13.874316229345185</v>
      </c>
      <c r="H774" s="307">
        <f t="shared" ca="1" si="360"/>
        <v>-122.2458238099187</v>
      </c>
      <c r="I774" s="304">
        <f t="shared" ca="1" si="361"/>
        <v>123.03063882544689</v>
      </c>
      <c r="J774" s="306">
        <f t="shared" ca="1" si="362"/>
        <v>868.2794076862798</v>
      </c>
      <c r="K774" s="307">
        <f t="shared" ca="1" si="363"/>
        <v>-12.819822189352777</v>
      </c>
      <c r="L774" s="304">
        <f t="shared" ca="1" si="348"/>
        <v>868.37404247996926</v>
      </c>
      <c r="M774" s="306">
        <f t="shared" ca="1" si="364"/>
        <v>-1.4577846952006586</v>
      </c>
      <c r="N774" s="304">
        <f t="shared" ca="1" si="365"/>
        <v>-83.524910473762858</v>
      </c>
      <c r="P774" s="310">
        <f t="shared" ca="1" si="366"/>
        <v>23</v>
      </c>
      <c r="Q774" s="304">
        <f t="shared" ca="1" si="367"/>
        <v>0</v>
      </c>
      <c r="R774" s="306">
        <f t="shared" ca="1" si="368"/>
        <v>0</v>
      </c>
      <c r="S774" s="307">
        <f t="shared" ca="1" si="369"/>
        <v>8.2209999999999983</v>
      </c>
      <c r="T774" s="304">
        <f t="shared" ca="1" si="349"/>
        <v>80.648009999999985</v>
      </c>
      <c r="U774" s="311">
        <f t="shared" ca="1" si="350"/>
        <v>0</v>
      </c>
      <c r="V774" s="306">
        <f t="shared" ca="1" si="351"/>
        <v>1.2265714354943769</v>
      </c>
      <c r="W774" s="304">
        <f t="shared" ca="1" si="352"/>
        <v>59.915283598865628</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2.4593815432272601</v>
      </c>
      <c r="AH774" s="304">
        <f t="shared" ca="1" si="376"/>
        <v>-7.2880392670350949</v>
      </c>
    </row>
    <row r="775" spans="1:34" x14ac:dyDescent="0.2">
      <c r="A775" s="347">
        <f t="shared" ca="1" si="354"/>
        <v>1E-4</v>
      </c>
      <c r="B775" s="304">
        <f t="shared" ca="1" si="355"/>
        <v>34.506600000000397</v>
      </c>
      <c r="D775" s="306">
        <f t="shared" ca="1" si="356"/>
        <v>-0.82188542890207483</v>
      </c>
      <c r="E775" s="307">
        <f t="shared" ca="1" si="357"/>
        <v>-2.5684134833977073</v>
      </c>
      <c r="F775" s="304">
        <f t="shared" ca="1" si="358"/>
        <v>2.6967097507779165</v>
      </c>
      <c r="G775" s="306">
        <f t="shared" ca="1" si="359"/>
        <v>13.874234040802294</v>
      </c>
      <c r="H775" s="307">
        <f t="shared" ca="1" si="360"/>
        <v>-122.24608065126705</v>
      </c>
      <c r="I775" s="304">
        <f t="shared" ca="1" si="361"/>
        <v>123.03088475994574</v>
      </c>
      <c r="J775" s="306">
        <f t="shared" ca="1" si="362"/>
        <v>868.2794076862798</v>
      </c>
      <c r="K775" s="307">
        <f t="shared" ca="1" si="363"/>
        <v>-12.832046784575837</v>
      </c>
      <c r="L775" s="304">
        <f t="shared" ca="1" si="348"/>
        <v>868.37422303792414</v>
      </c>
      <c r="M775" s="306">
        <f t="shared" ca="1" si="364"/>
        <v>-1.4577855943941818</v>
      </c>
      <c r="N775" s="304">
        <f t="shared" ca="1" si="365"/>
        <v>-83.524961993756691</v>
      </c>
      <c r="P775" s="310">
        <f t="shared" ca="1" si="366"/>
        <v>23</v>
      </c>
      <c r="Q775" s="304">
        <f t="shared" ca="1" si="367"/>
        <v>0</v>
      </c>
      <c r="R775" s="306">
        <f t="shared" ca="1" si="368"/>
        <v>0</v>
      </c>
      <c r="S775" s="307">
        <f t="shared" ca="1" si="369"/>
        <v>8.2209999999999983</v>
      </c>
      <c r="T775" s="304">
        <f t="shared" ca="1" si="349"/>
        <v>80.648009999999985</v>
      </c>
      <c r="U775" s="311">
        <f t="shared" ca="1" si="350"/>
        <v>0</v>
      </c>
      <c r="V775" s="306">
        <f t="shared" ca="1" si="351"/>
        <v>1.2265729349298413</v>
      </c>
      <c r="W775" s="304">
        <f t="shared" ca="1" si="352"/>
        <v>59.915596381134897</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2.4593444909837743</v>
      </c>
      <c r="AH775" s="304">
        <f t="shared" ca="1" si="376"/>
        <v>-7.2880773140573698</v>
      </c>
    </row>
    <row r="776" spans="1:34" x14ac:dyDescent="0.2">
      <c r="A776" s="347">
        <f t="shared" ca="1" si="354"/>
        <v>1E-4</v>
      </c>
      <c r="B776" s="304">
        <f t="shared" ca="1" si="355"/>
        <v>34.5067000000004</v>
      </c>
      <c r="D776" s="306">
        <f t="shared" ca="1" si="356"/>
        <v>-0.82188320785792024</v>
      </c>
      <c r="E776" s="307">
        <f t="shared" ca="1" si="357"/>
        <v>-2.568374940321287</v>
      </c>
      <c r="F776" s="304">
        <f t="shared" ca="1" si="358"/>
        <v>2.6966723644946562</v>
      </c>
      <c r="G776" s="306">
        <f t="shared" ca="1" si="359"/>
        <v>13.874151852481509</v>
      </c>
      <c r="H776" s="307">
        <f t="shared" ca="1" si="360"/>
        <v>-122.24633748876109</v>
      </c>
      <c r="I776" s="304">
        <f t="shared" ca="1" si="361"/>
        <v>123.03113069073936</v>
      </c>
      <c r="J776" s="306">
        <f t="shared" ca="1" si="362"/>
        <v>868.2794076862798</v>
      </c>
      <c r="K776" s="307">
        <f t="shared" ca="1" si="363"/>
        <v>-12.844271405482839</v>
      </c>
      <c r="L776" s="304">
        <f t="shared" ca="1" si="348"/>
        <v>868.37440376831387</v>
      </c>
      <c r="M776" s="306">
        <f t="shared" ca="1" si="364"/>
        <v>-1.4577864935787834</v>
      </c>
      <c r="N776" s="304">
        <f t="shared" ca="1" si="365"/>
        <v>-83.525013513239372</v>
      </c>
      <c r="P776" s="310">
        <f t="shared" ca="1" si="366"/>
        <v>23</v>
      </c>
      <c r="Q776" s="304">
        <f t="shared" ca="1" si="367"/>
        <v>0</v>
      </c>
      <c r="R776" s="306">
        <f t="shared" ca="1" si="368"/>
        <v>0</v>
      </c>
      <c r="S776" s="307">
        <f t="shared" ca="1" si="369"/>
        <v>8.2209999999999983</v>
      </c>
      <c r="T776" s="304">
        <f t="shared" ca="1" si="349"/>
        <v>80.648009999999985</v>
      </c>
      <c r="U776" s="311">
        <f t="shared" ca="1" si="350"/>
        <v>0</v>
      </c>
      <c r="V776" s="306">
        <f t="shared" ca="1" si="351"/>
        <v>1.2265744343702898</v>
      </c>
      <c r="W776" s="304">
        <f t="shared" ca="1" si="352"/>
        <v>59.915909161103222</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2.4593074390024121</v>
      </c>
      <c r="AH776" s="304">
        <f t="shared" ca="1" si="376"/>
        <v>-7.28811536079977</v>
      </c>
    </row>
    <row r="777" spans="1:34" x14ac:dyDescent="0.2">
      <c r="A777" s="347">
        <f t="shared" ca="1" si="354"/>
        <v>1E-4</v>
      </c>
      <c r="B777" s="304">
        <f t="shared" ca="1" si="355"/>
        <v>34.506800000000403</v>
      </c>
      <c r="D777" s="306">
        <f t="shared" ca="1" si="356"/>
        <v>-0.8218809867781588</v>
      </c>
      <c r="E777" s="307">
        <f t="shared" ca="1" si="357"/>
        <v>-2.568336397528439</v>
      </c>
      <c r="F777" s="304">
        <f t="shared" ca="1" si="358"/>
        <v>2.6966349785050259</v>
      </c>
      <c r="G777" s="306">
        <f t="shared" ca="1" si="359"/>
        <v>13.874069664382832</v>
      </c>
      <c r="H777" s="307">
        <f t="shared" ca="1" si="360"/>
        <v>-122.24659432240084</v>
      </c>
      <c r="I777" s="304">
        <f t="shared" ca="1" si="361"/>
        <v>123.03137661782783</v>
      </c>
      <c r="J777" s="306">
        <f t="shared" ca="1" si="362"/>
        <v>868.2794076862798</v>
      </c>
      <c r="K777" s="307">
        <f t="shared" ca="1" si="363"/>
        <v>-12.856496052073398</v>
      </c>
      <c r="L777" s="304">
        <f t="shared" ca="1" si="348"/>
        <v>868.37458467113947</v>
      </c>
      <c r="M777" s="306">
        <f t="shared" ca="1" si="364"/>
        <v>-1.4577873927544638</v>
      </c>
      <c r="N777" s="304">
        <f t="shared" ca="1" si="365"/>
        <v>-83.525065032210904</v>
      </c>
      <c r="P777" s="310">
        <f t="shared" ca="1" si="366"/>
        <v>23</v>
      </c>
      <c r="Q777" s="304">
        <f t="shared" ca="1" si="367"/>
        <v>0</v>
      </c>
      <c r="R777" s="306">
        <f t="shared" ca="1" si="368"/>
        <v>0</v>
      </c>
      <c r="S777" s="307">
        <f t="shared" ca="1" si="369"/>
        <v>8.2209999999999983</v>
      </c>
      <c r="T777" s="304">
        <f t="shared" ca="1" si="349"/>
        <v>80.648009999999985</v>
      </c>
      <c r="U777" s="311">
        <f t="shared" ca="1" si="350"/>
        <v>0</v>
      </c>
      <c r="V777" s="306">
        <f t="shared" ca="1" si="351"/>
        <v>1.2265759338157232</v>
      </c>
      <c r="W777" s="304">
        <f t="shared" ca="1" si="352"/>
        <v>59.916221938770704</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2.4592703872831869</v>
      </c>
      <c r="AH777" s="304">
        <f t="shared" ca="1" si="376"/>
        <v>-7.2881534072622838</v>
      </c>
    </row>
    <row r="778" spans="1:34" x14ac:dyDescent="0.2">
      <c r="A778" s="347">
        <f t="shared" ca="1" si="354"/>
        <v>1E-4</v>
      </c>
      <c r="B778" s="304">
        <f t="shared" ca="1" si="355"/>
        <v>34.506900000000407</v>
      </c>
      <c r="D778" s="306">
        <f t="shared" ca="1" si="356"/>
        <v>-0.82187876566279217</v>
      </c>
      <c r="E778" s="307">
        <f t="shared" ca="1" si="357"/>
        <v>-2.5682978550191509</v>
      </c>
      <c r="F778" s="304">
        <f t="shared" ca="1" si="358"/>
        <v>2.6965975928090136</v>
      </c>
      <c r="G778" s="306">
        <f t="shared" ca="1" si="359"/>
        <v>13.873987476506265</v>
      </c>
      <c r="H778" s="307">
        <f t="shared" ca="1" si="360"/>
        <v>-122.24685115218634</v>
      </c>
      <c r="I778" s="304">
        <f t="shared" ca="1" si="361"/>
        <v>123.03162254121115</v>
      </c>
      <c r="J778" s="306">
        <f t="shared" ca="1" si="362"/>
        <v>868.2794076862798</v>
      </c>
      <c r="K778" s="307">
        <f t="shared" ca="1" si="363"/>
        <v>-12.868720724347128</v>
      </c>
      <c r="L778" s="304">
        <f t="shared" ca="1" si="348"/>
        <v>868.37476574640175</v>
      </c>
      <c r="M778" s="306">
        <f t="shared" ca="1" si="364"/>
        <v>-1.4577882919212228</v>
      </c>
      <c r="N778" s="304">
        <f t="shared" ca="1" si="365"/>
        <v>-83.525116550671271</v>
      </c>
      <c r="P778" s="310">
        <f t="shared" ca="1" si="366"/>
        <v>23</v>
      </c>
      <c r="Q778" s="304">
        <f t="shared" ca="1" si="367"/>
        <v>0</v>
      </c>
      <c r="R778" s="306">
        <f t="shared" ca="1" si="368"/>
        <v>0</v>
      </c>
      <c r="S778" s="307">
        <f t="shared" ca="1" si="369"/>
        <v>8.2209999999999983</v>
      </c>
      <c r="T778" s="304">
        <f t="shared" ca="1" si="349"/>
        <v>80.648009999999985</v>
      </c>
      <c r="U778" s="311">
        <f t="shared" ca="1" si="350"/>
        <v>0</v>
      </c>
      <c r="V778" s="306">
        <f t="shared" ca="1" si="351"/>
        <v>1.2265774332661405</v>
      </c>
      <c r="W778" s="304">
        <f t="shared" ca="1" si="352"/>
        <v>59.916534714137264</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2.4592333358260827</v>
      </c>
      <c r="AH778" s="304">
        <f t="shared" ca="1" si="376"/>
        <v>-7.2881914534449237</v>
      </c>
    </row>
    <row r="779" spans="1:34" x14ac:dyDescent="0.2">
      <c r="A779" s="347">
        <f t="shared" ca="1" si="354"/>
        <v>1E-4</v>
      </c>
      <c r="B779" s="304">
        <f t="shared" ca="1" si="355"/>
        <v>34.50700000000041</v>
      </c>
      <c r="D779" s="306">
        <f t="shared" ca="1" si="356"/>
        <v>-0.82187654451182113</v>
      </c>
      <c r="E779" s="307">
        <f t="shared" ca="1" si="357"/>
        <v>-2.5682593127934332</v>
      </c>
      <c r="F779" s="304">
        <f t="shared" ca="1" si="358"/>
        <v>2.6965602074066304</v>
      </c>
      <c r="G779" s="306">
        <f t="shared" ca="1" si="359"/>
        <v>13.873905288851814</v>
      </c>
      <c r="H779" s="307">
        <f t="shared" ca="1" si="360"/>
        <v>-122.24710797811761</v>
      </c>
      <c r="I779" s="304">
        <f t="shared" ca="1" si="361"/>
        <v>123.03186846088934</v>
      </c>
      <c r="J779" s="306">
        <f t="shared" ca="1" si="362"/>
        <v>868.2794076862798</v>
      </c>
      <c r="K779" s="307">
        <f t="shared" ca="1" si="363"/>
        <v>-12.880945422303643</v>
      </c>
      <c r="L779" s="304">
        <f t="shared" ca="1" si="348"/>
        <v>868.37494699410195</v>
      </c>
      <c r="M779" s="306">
        <f t="shared" ca="1" si="364"/>
        <v>-1.4577891910790608</v>
      </c>
      <c r="N779" s="304">
        <f t="shared" ca="1" si="365"/>
        <v>-83.525168068620502</v>
      </c>
      <c r="P779" s="310">
        <f t="shared" ca="1" si="366"/>
        <v>23</v>
      </c>
      <c r="Q779" s="304">
        <f t="shared" ca="1" si="367"/>
        <v>0</v>
      </c>
      <c r="R779" s="306">
        <f t="shared" ca="1" si="368"/>
        <v>0</v>
      </c>
      <c r="S779" s="307">
        <f t="shared" ca="1" si="369"/>
        <v>8.2209999999999983</v>
      </c>
      <c r="T779" s="304">
        <f t="shared" ca="1" si="349"/>
        <v>80.648009999999985</v>
      </c>
      <c r="U779" s="311">
        <f t="shared" ca="1" si="350"/>
        <v>0</v>
      </c>
      <c r="V779" s="306">
        <f t="shared" ca="1" si="351"/>
        <v>1.2265789327215431</v>
      </c>
      <c r="W779" s="304">
        <f t="shared" ca="1" si="352"/>
        <v>59.916847487202951</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2.4591962846311128</v>
      </c>
      <c r="AH779" s="304">
        <f t="shared" ca="1" si="376"/>
        <v>-7.2882294993476799</v>
      </c>
    </row>
    <row r="780" spans="1:34" x14ac:dyDescent="0.2">
      <c r="A780" s="347">
        <f t="shared" ca="1" si="354"/>
        <v>1E-4</v>
      </c>
      <c r="B780" s="304">
        <f t="shared" ca="1" si="355"/>
        <v>34.507100000000413</v>
      </c>
      <c r="D780" s="306">
        <f t="shared" ca="1" si="356"/>
        <v>-0.82187432332524646</v>
      </c>
      <c r="E780" s="307">
        <f t="shared" ca="1" si="357"/>
        <v>-2.5682207708512799</v>
      </c>
      <c r="F780" s="304">
        <f t="shared" ca="1" si="358"/>
        <v>2.6965228222978705</v>
      </c>
      <c r="G780" s="306">
        <f t="shared" ca="1" si="359"/>
        <v>13.873823101419482</v>
      </c>
      <c r="H780" s="307">
        <f t="shared" ca="1" si="360"/>
        <v>-122.2473648001947</v>
      </c>
      <c r="I780" s="304">
        <f t="shared" ca="1" si="361"/>
        <v>123.03211437686245</v>
      </c>
      <c r="J780" s="306">
        <f t="shared" ca="1" si="362"/>
        <v>868.2794076862798</v>
      </c>
      <c r="K780" s="307">
        <f t="shared" ca="1" si="363"/>
        <v>-12.893170145942559</v>
      </c>
      <c r="L780" s="304">
        <f t="shared" ca="1" si="348"/>
        <v>868.37512841424075</v>
      </c>
      <c r="M780" s="306">
        <f t="shared" ca="1" si="364"/>
        <v>-1.4577900902279779</v>
      </c>
      <c r="N780" s="304">
        <f t="shared" ca="1" si="365"/>
        <v>-83.525219586058611</v>
      </c>
      <c r="P780" s="310">
        <f t="shared" ca="1" si="366"/>
        <v>23</v>
      </c>
      <c r="Q780" s="304">
        <f t="shared" ca="1" si="367"/>
        <v>0</v>
      </c>
      <c r="R780" s="306">
        <f t="shared" ca="1" si="368"/>
        <v>0</v>
      </c>
      <c r="S780" s="307">
        <f t="shared" ca="1" si="369"/>
        <v>8.2209999999999983</v>
      </c>
      <c r="T780" s="304">
        <f t="shared" ca="1" si="349"/>
        <v>80.648009999999985</v>
      </c>
      <c r="U780" s="311">
        <f t="shared" ca="1" si="350"/>
        <v>0</v>
      </c>
      <c r="V780" s="306">
        <f t="shared" ca="1" si="351"/>
        <v>1.2265804321819296</v>
      </c>
      <c r="W780" s="304">
        <f t="shared" ca="1" si="352"/>
        <v>59.917160257967723</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2.4591592336982711</v>
      </c>
      <c r="AH780" s="304">
        <f t="shared" ca="1" si="376"/>
        <v>-7.2882675449705587</v>
      </c>
    </row>
    <row r="781" spans="1:34" x14ac:dyDescent="0.2">
      <c r="A781" s="347">
        <f t="shared" ca="1" si="354"/>
        <v>1E-4</v>
      </c>
      <c r="B781" s="304">
        <f t="shared" ca="1" si="355"/>
        <v>34.507200000000417</v>
      </c>
      <c r="D781" s="306">
        <f t="shared" ca="1" si="356"/>
        <v>-0.8218721021030676</v>
      </c>
      <c r="E781" s="307">
        <f t="shared" ca="1" si="357"/>
        <v>-2.5681822291926943</v>
      </c>
      <c r="F781" s="304">
        <f t="shared" ca="1" si="358"/>
        <v>2.6964854374827376</v>
      </c>
      <c r="G781" s="306">
        <f t="shared" ca="1" si="359"/>
        <v>13.873740914209272</v>
      </c>
      <c r="H781" s="307">
        <f t="shared" ca="1" si="360"/>
        <v>-122.24762161841763</v>
      </c>
      <c r="I781" s="304">
        <f t="shared" ca="1" si="361"/>
        <v>123.03236028913049</v>
      </c>
      <c r="J781" s="306">
        <f t="shared" ca="1" si="362"/>
        <v>868.2794076862798</v>
      </c>
      <c r="K781" s="307">
        <f t="shared" ca="1" si="363"/>
        <v>-12.905394895263489</v>
      </c>
      <c r="L781" s="304">
        <f t="shared" ca="1" si="348"/>
        <v>868.37531000681929</v>
      </c>
      <c r="M781" s="306">
        <f t="shared" ca="1" si="364"/>
        <v>-1.4577909893679741</v>
      </c>
      <c r="N781" s="304">
        <f t="shared" ca="1" si="365"/>
        <v>-83.525271102985585</v>
      </c>
      <c r="P781" s="310">
        <f t="shared" ca="1" si="366"/>
        <v>23</v>
      </c>
      <c r="Q781" s="304">
        <f t="shared" ca="1" si="367"/>
        <v>0</v>
      </c>
      <c r="R781" s="306">
        <f t="shared" ca="1" si="368"/>
        <v>0</v>
      </c>
      <c r="S781" s="307">
        <f t="shared" ca="1" si="369"/>
        <v>8.2209999999999983</v>
      </c>
      <c r="T781" s="304">
        <f t="shared" ca="1" si="349"/>
        <v>80.648009999999985</v>
      </c>
      <c r="U781" s="311">
        <f t="shared" ca="1" si="350"/>
        <v>0</v>
      </c>
      <c r="V781" s="306">
        <f t="shared" ca="1" si="351"/>
        <v>1.2265819316473001</v>
      </c>
      <c r="W781" s="304">
        <f t="shared" ca="1" si="352"/>
        <v>59.917473026431551</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2.4591221830275627</v>
      </c>
      <c r="AH781" s="304">
        <f t="shared" ca="1" si="376"/>
        <v>-7.2883055903135547</v>
      </c>
    </row>
    <row r="782" spans="1:34" x14ac:dyDescent="0.2">
      <c r="A782" s="347">
        <f t="shared" ca="1" si="354"/>
        <v>1E-4</v>
      </c>
      <c r="B782" s="304">
        <f t="shared" ca="1" si="355"/>
        <v>34.50730000000042</v>
      </c>
      <c r="D782" s="306">
        <f t="shared" ca="1" si="356"/>
        <v>-0.82186988084528634</v>
      </c>
      <c r="E782" s="307">
        <f t="shared" ca="1" si="357"/>
        <v>-2.5681436878176811</v>
      </c>
      <c r="F782" s="304">
        <f t="shared" ca="1" si="358"/>
        <v>2.6964480529612365</v>
      </c>
      <c r="G782" s="306">
        <f t="shared" ca="1" si="359"/>
        <v>13.873658727221187</v>
      </c>
      <c r="H782" s="307">
        <f t="shared" ca="1" si="360"/>
        <v>-122.24787843278641</v>
      </c>
      <c r="I782" s="304">
        <f t="shared" ca="1" si="361"/>
        <v>123.03260619769348</v>
      </c>
      <c r="J782" s="306">
        <f t="shared" ca="1" si="362"/>
        <v>868.2794076862798</v>
      </c>
      <c r="K782" s="307">
        <f t="shared" ca="1" si="363"/>
        <v>-12.917619670266049</v>
      </c>
      <c r="L782" s="304">
        <f t="shared" ca="1" si="348"/>
        <v>868.3754917718386</v>
      </c>
      <c r="M782" s="306">
        <f t="shared" ca="1" si="364"/>
        <v>-1.4577918884990497</v>
      </c>
      <c r="N782" s="304">
        <f t="shared" ca="1" si="365"/>
        <v>-83.52532261940145</v>
      </c>
      <c r="P782" s="310">
        <f t="shared" ca="1" si="366"/>
        <v>23</v>
      </c>
      <c r="Q782" s="304">
        <f t="shared" ca="1" si="367"/>
        <v>0</v>
      </c>
      <c r="R782" s="306">
        <f t="shared" ca="1" si="368"/>
        <v>0</v>
      </c>
      <c r="S782" s="307">
        <f t="shared" ca="1" si="369"/>
        <v>8.2209999999999983</v>
      </c>
      <c r="T782" s="304">
        <f t="shared" ca="1" si="349"/>
        <v>80.648009999999985</v>
      </c>
      <c r="U782" s="311">
        <f t="shared" ca="1" si="350"/>
        <v>0</v>
      </c>
      <c r="V782" s="306">
        <f t="shared" ca="1" si="351"/>
        <v>1.2265834311176551</v>
      </c>
      <c r="W782" s="304">
        <f t="shared" ca="1" si="352"/>
        <v>59.917785792594472</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2.4590851326189922</v>
      </c>
      <c r="AH782" s="304">
        <f t="shared" ca="1" si="376"/>
        <v>-7.2883436353766653</v>
      </c>
    </row>
    <row r="783" spans="1:34" x14ac:dyDescent="0.2">
      <c r="A783" s="347">
        <f t="shared" ca="1" si="354"/>
        <v>1E-4</v>
      </c>
      <c r="B783" s="304">
        <f t="shared" ca="1" si="355"/>
        <v>34.507400000000423</v>
      </c>
      <c r="D783" s="306">
        <f t="shared" ca="1" si="356"/>
        <v>-0.82186765955190277</v>
      </c>
      <c r="E783" s="307">
        <f t="shared" ca="1" si="357"/>
        <v>-2.5681051467262375</v>
      </c>
      <c r="F783" s="304">
        <f t="shared" ca="1" si="358"/>
        <v>2.6964106687333649</v>
      </c>
      <c r="G783" s="306">
        <f t="shared" ca="1" si="359"/>
        <v>13.873576540455232</v>
      </c>
      <c r="H783" s="307">
        <f t="shared" ca="1" si="360"/>
        <v>-122.24813524330108</v>
      </c>
      <c r="I783" s="304">
        <f t="shared" ca="1" si="361"/>
        <v>123.03285210255146</v>
      </c>
      <c r="J783" s="306">
        <f t="shared" ca="1" si="362"/>
        <v>868.2794076862798</v>
      </c>
      <c r="K783" s="307">
        <f t="shared" ca="1" si="363"/>
        <v>-12.929844470949853</v>
      </c>
      <c r="L783" s="304">
        <f t="shared" ca="1" si="348"/>
        <v>868.37567370929946</v>
      </c>
      <c r="M783" s="306">
        <f t="shared" ca="1" si="364"/>
        <v>-1.4577927876212047</v>
      </c>
      <c r="N783" s="304">
        <f t="shared" ca="1" si="365"/>
        <v>-83.525374135306194</v>
      </c>
      <c r="P783" s="310">
        <f t="shared" ca="1" si="366"/>
        <v>23</v>
      </c>
      <c r="Q783" s="304">
        <f t="shared" ca="1" si="367"/>
        <v>0</v>
      </c>
      <c r="R783" s="306">
        <f t="shared" ca="1" si="368"/>
        <v>0</v>
      </c>
      <c r="S783" s="307">
        <f t="shared" ca="1" si="369"/>
        <v>8.2209999999999983</v>
      </c>
      <c r="T783" s="304">
        <f t="shared" ca="1" si="349"/>
        <v>80.648009999999985</v>
      </c>
      <c r="U783" s="311">
        <f t="shared" ca="1" si="350"/>
        <v>0</v>
      </c>
      <c r="V783" s="306">
        <f t="shared" ca="1" si="351"/>
        <v>1.2265849305929946</v>
      </c>
      <c r="W783" s="304">
        <f t="shared" ca="1" si="352"/>
        <v>59.918098556456464</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2.4590480824725534</v>
      </c>
      <c r="AH783" s="304">
        <f t="shared" ca="1" si="376"/>
        <v>-7.2883816801598931</v>
      </c>
    </row>
    <row r="784" spans="1:34" x14ac:dyDescent="0.2">
      <c r="A784" s="347">
        <f t="shared" ca="1" si="354"/>
        <v>1E-4</v>
      </c>
      <c r="B784" s="304">
        <f t="shared" ca="1" si="355"/>
        <v>34.507500000000427</v>
      </c>
      <c r="D784" s="306">
        <f t="shared" ca="1" si="356"/>
        <v>-0.82186543822291891</v>
      </c>
      <c r="E784" s="307">
        <f t="shared" ca="1" si="357"/>
        <v>-2.5680666059183626</v>
      </c>
      <c r="F784" s="304">
        <f t="shared" ca="1" si="358"/>
        <v>2.6963732847991224</v>
      </c>
      <c r="G784" s="306">
        <f t="shared" ca="1" si="359"/>
        <v>13.87349435391141</v>
      </c>
      <c r="H784" s="307">
        <f t="shared" ca="1" si="360"/>
        <v>-122.24839204996167</v>
      </c>
      <c r="I784" s="304">
        <f t="shared" ca="1" si="361"/>
        <v>123.03309800370445</v>
      </c>
      <c r="J784" s="306">
        <f t="shared" ca="1" si="362"/>
        <v>868.2794076862798</v>
      </c>
      <c r="K784" s="307">
        <f t="shared" ca="1" si="363"/>
        <v>-12.942069297314516</v>
      </c>
      <c r="L784" s="304">
        <f t="shared" ca="1" si="348"/>
        <v>868.37585581920314</v>
      </c>
      <c r="M784" s="306">
        <f t="shared" ca="1" si="364"/>
        <v>-1.4577936867344392</v>
      </c>
      <c r="N784" s="304">
        <f t="shared" ca="1" si="365"/>
        <v>-83.52542565069983</v>
      </c>
      <c r="P784" s="310">
        <f t="shared" ca="1" si="366"/>
        <v>23</v>
      </c>
      <c r="Q784" s="304">
        <f t="shared" ca="1" si="367"/>
        <v>0</v>
      </c>
      <c r="R784" s="306">
        <f t="shared" ca="1" si="368"/>
        <v>0</v>
      </c>
      <c r="S784" s="307">
        <f t="shared" ca="1" si="369"/>
        <v>8.2209999999999983</v>
      </c>
      <c r="T784" s="304">
        <f t="shared" ca="1" si="349"/>
        <v>80.648009999999985</v>
      </c>
      <c r="U784" s="311">
        <f t="shared" ca="1" si="350"/>
        <v>0</v>
      </c>
      <c r="V784" s="306">
        <f t="shared" ca="1" si="351"/>
        <v>1.2265864300733185</v>
      </c>
      <c r="W784" s="304">
        <f t="shared" ca="1" si="352"/>
        <v>59.918411318017547</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2.4590110325882506</v>
      </c>
      <c r="AH784" s="304">
        <f t="shared" ca="1" si="376"/>
        <v>-7.2884197246632372</v>
      </c>
    </row>
    <row r="785" spans="1:34" x14ac:dyDescent="0.2">
      <c r="A785" s="347">
        <f t="shared" ca="1" si="354"/>
        <v>1E-4</v>
      </c>
      <c r="B785" s="304">
        <f t="shared" ca="1" si="355"/>
        <v>34.50760000000043</v>
      </c>
      <c r="D785" s="306">
        <f t="shared" ca="1" si="356"/>
        <v>-0.82186321685833508</v>
      </c>
      <c r="E785" s="307">
        <f t="shared" ca="1" si="357"/>
        <v>-2.5680280653940564</v>
      </c>
      <c r="F785" s="304">
        <f t="shared" ca="1" si="358"/>
        <v>2.6963359011585095</v>
      </c>
      <c r="G785" s="306">
        <f t="shared" ca="1" si="359"/>
        <v>13.873412167589724</v>
      </c>
      <c r="H785" s="307">
        <f t="shared" ca="1" si="360"/>
        <v>-122.2486488527682</v>
      </c>
      <c r="I785" s="304">
        <f t="shared" ca="1" si="361"/>
        <v>123.03334390115246</v>
      </c>
      <c r="J785" s="306">
        <f t="shared" ca="1" si="362"/>
        <v>868.2794076862798</v>
      </c>
      <c r="K785" s="307">
        <f t="shared" ca="1" si="363"/>
        <v>-12.954294149359653</v>
      </c>
      <c r="L785" s="304">
        <f t="shared" ca="1" si="348"/>
        <v>868.37603810155019</v>
      </c>
      <c r="M785" s="306">
        <f t="shared" ca="1" si="364"/>
        <v>-1.4577945858387533</v>
      </c>
      <c r="N785" s="304">
        <f t="shared" ca="1" si="365"/>
        <v>-83.525477165582373</v>
      </c>
      <c r="P785" s="310">
        <f t="shared" ca="1" si="366"/>
        <v>23</v>
      </c>
      <c r="Q785" s="304">
        <f t="shared" ca="1" si="367"/>
        <v>0</v>
      </c>
      <c r="R785" s="306">
        <f t="shared" ca="1" si="368"/>
        <v>0</v>
      </c>
      <c r="S785" s="307">
        <f t="shared" ca="1" si="369"/>
        <v>8.2209999999999983</v>
      </c>
      <c r="T785" s="304">
        <f t="shared" ca="1" si="349"/>
        <v>80.648009999999985</v>
      </c>
      <c r="U785" s="311">
        <f t="shared" ca="1" si="350"/>
        <v>0</v>
      </c>
      <c r="V785" s="306">
        <f t="shared" ca="1" si="351"/>
        <v>1.2265879295586262</v>
      </c>
      <c r="W785" s="304">
        <f t="shared" ca="1" si="352"/>
        <v>59.918724077277659</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2.458973982966083</v>
      </c>
      <c r="AH785" s="304">
        <f t="shared" ca="1" si="376"/>
        <v>-7.2884577688867003</v>
      </c>
    </row>
    <row r="786" spans="1:34" x14ac:dyDescent="0.2">
      <c r="A786" s="347">
        <f t="shared" ca="1" si="354"/>
        <v>1E-4</v>
      </c>
      <c r="B786" s="304">
        <f t="shared" ca="1" si="355"/>
        <v>34.507700000000433</v>
      </c>
      <c r="D786" s="306">
        <f t="shared" ca="1" si="356"/>
        <v>-0.82186099545815183</v>
      </c>
      <c r="E786" s="307">
        <f t="shared" ca="1" si="357"/>
        <v>-2.567989525153326</v>
      </c>
      <c r="F786" s="304">
        <f t="shared" ca="1" si="358"/>
        <v>2.6962985178115328</v>
      </c>
      <c r="G786" s="306">
        <f t="shared" ca="1" si="359"/>
        <v>13.873329981490178</v>
      </c>
      <c r="H786" s="307">
        <f t="shared" ca="1" si="360"/>
        <v>-122.24890565172072</v>
      </c>
      <c r="I786" s="304">
        <f t="shared" ca="1" si="361"/>
        <v>123.03358979489556</v>
      </c>
      <c r="J786" s="306">
        <f t="shared" ca="1" si="362"/>
        <v>868.2794076862798</v>
      </c>
      <c r="K786" s="307">
        <f t="shared" ca="1" si="363"/>
        <v>-12.966519027084876</v>
      </c>
      <c r="L786" s="304">
        <f t="shared" ca="1" si="348"/>
        <v>868.37622055634199</v>
      </c>
      <c r="M786" s="306">
        <f t="shared" ca="1" si="364"/>
        <v>-1.4577954849341475</v>
      </c>
      <c r="N786" s="304">
        <f t="shared" ca="1" si="365"/>
        <v>-83.525528679953837</v>
      </c>
      <c r="P786" s="310">
        <f t="shared" ca="1" si="366"/>
        <v>23</v>
      </c>
      <c r="Q786" s="304">
        <f t="shared" ca="1" si="367"/>
        <v>0</v>
      </c>
      <c r="R786" s="306">
        <f t="shared" ca="1" si="368"/>
        <v>0</v>
      </c>
      <c r="S786" s="307">
        <f t="shared" ca="1" si="369"/>
        <v>8.2209999999999983</v>
      </c>
      <c r="T786" s="304">
        <f t="shared" ca="1" si="349"/>
        <v>80.648009999999985</v>
      </c>
      <c r="U786" s="311">
        <f t="shared" ca="1" si="350"/>
        <v>0</v>
      </c>
      <c r="V786" s="306">
        <f t="shared" ca="1" si="351"/>
        <v>1.2265894290489183</v>
      </c>
      <c r="W786" s="304">
        <f t="shared" ca="1" si="352"/>
        <v>59.919036834236842</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2.4589369336060569</v>
      </c>
      <c r="AH786" s="304">
        <f t="shared" ca="1" si="376"/>
        <v>-7.2884958128302726</v>
      </c>
    </row>
    <row r="787" spans="1:34" x14ac:dyDescent="0.2">
      <c r="A787" s="347">
        <f t="shared" ca="1" si="354"/>
        <v>1E-4</v>
      </c>
      <c r="B787" s="304">
        <f t="shared" ca="1" si="355"/>
        <v>34.507800000000437</v>
      </c>
      <c r="D787" s="306">
        <f t="shared" ca="1" si="356"/>
        <v>-0.82185877402236873</v>
      </c>
      <c r="E787" s="307">
        <f t="shared" ca="1" si="357"/>
        <v>-2.5679509851961662</v>
      </c>
      <c r="F787" s="304">
        <f t="shared" ca="1" si="358"/>
        <v>2.696261134758188</v>
      </c>
      <c r="G787" s="306">
        <f t="shared" ca="1" si="359"/>
        <v>13.873247795612777</v>
      </c>
      <c r="H787" s="307">
        <f t="shared" ca="1" si="360"/>
        <v>-122.24916244681924</v>
      </c>
      <c r="I787" s="304">
        <f t="shared" ca="1" si="361"/>
        <v>123.03383568493375</v>
      </c>
      <c r="J787" s="306">
        <f t="shared" ca="1" si="362"/>
        <v>868.2794076862798</v>
      </c>
      <c r="K787" s="307">
        <f t="shared" ca="1" si="363"/>
        <v>-12.978743930489804</v>
      </c>
      <c r="L787" s="304">
        <f t="shared" ca="1" si="348"/>
        <v>868.37640318357921</v>
      </c>
      <c r="M787" s="306">
        <f t="shared" ca="1" si="364"/>
        <v>-1.4577963840206214</v>
      </c>
      <c r="N787" s="304">
        <f t="shared" ca="1" si="365"/>
        <v>-83.525580193814207</v>
      </c>
      <c r="P787" s="310">
        <f t="shared" ca="1" si="366"/>
        <v>23</v>
      </c>
      <c r="Q787" s="304">
        <f t="shared" ca="1" si="367"/>
        <v>0</v>
      </c>
      <c r="R787" s="306">
        <f t="shared" ca="1" si="368"/>
        <v>0</v>
      </c>
      <c r="S787" s="307">
        <f t="shared" ca="1" si="369"/>
        <v>8.2209999999999983</v>
      </c>
      <c r="T787" s="304">
        <f t="shared" ca="1" si="349"/>
        <v>80.648009999999985</v>
      </c>
      <c r="U787" s="311">
        <f t="shared" ca="1" si="350"/>
        <v>0</v>
      </c>
      <c r="V787" s="306">
        <f t="shared" ca="1" si="351"/>
        <v>1.2265909285441943</v>
      </c>
      <c r="W787" s="304">
        <f t="shared" ca="1" si="352"/>
        <v>59.919349588895059</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2.4588998845081687</v>
      </c>
      <c r="AH787" s="304">
        <f t="shared" ca="1" si="376"/>
        <v>-7.2885338564939612</v>
      </c>
    </row>
    <row r="788" spans="1:34" x14ac:dyDescent="0.2">
      <c r="A788" s="347">
        <f t="shared" ca="1" si="354"/>
        <v>1E-4</v>
      </c>
      <c r="B788" s="304">
        <f t="shared" ca="1" si="355"/>
        <v>34.50790000000044</v>
      </c>
      <c r="D788" s="306">
        <f t="shared" ca="1" si="356"/>
        <v>-0.82185655255098855</v>
      </c>
      <c r="E788" s="307">
        <f t="shared" ca="1" si="357"/>
        <v>-2.5679124455225821</v>
      </c>
      <c r="F788" s="304">
        <f t="shared" ca="1" si="358"/>
        <v>2.6962237519984806</v>
      </c>
      <c r="G788" s="306">
        <f t="shared" ca="1" si="359"/>
        <v>13.873165609957521</v>
      </c>
      <c r="H788" s="307">
        <f t="shared" ca="1" si="360"/>
        <v>-122.24941923806379</v>
      </c>
      <c r="I788" s="304">
        <f t="shared" ca="1" si="361"/>
        <v>123.03408157126704</v>
      </c>
      <c r="J788" s="306">
        <f t="shared" ca="1" si="362"/>
        <v>868.2794076862798</v>
      </c>
      <c r="K788" s="307">
        <f t="shared" ca="1" si="363"/>
        <v>-12.990968859574048</v>
      </c>
      <c r="L788" s="304">
        <f t="shared" ca="1" si="348"/>
        <v>868.376585983263</v>
      </c>
      <c r="M788" s="306">
        <f t="shared" ca="1" si="364"/>
        <v>-1.4577972830981756</v>
      </c>
      <c r="N788" s="304">
        <f t="shared" ca="1" si="365"/>
        <v>-83.525631707163527</v>
      </c>
      <c r="P788" s="310">
        <f t="shared" ca="1" si="366"/>
        <v>23</v>
      </c>
      <c r="Q788" s="304">
        <f t="shared" ca="1" si="367"/>
        <v>0</v>
      </c>
      <c r="R788" s="306">
        <f t="shared" ca="1" si="368"/>
        <v>0</v>
      </c>
      <c r="S788" s="307">
        <f t="shared" ca="1" si="369"/>
        <v>8.2209999999999983</v>
      </c>
      <c r="T788" s="304">
        <f t="shared" ca="1" si="349"/>
        <v>80.648009999999985</v>
      </c>
      <c r="U788" s="311">
        <f t="shared" ca="1" si="350"/>
        <v>0</v>
      </c>
      <c r="V788" s="306">
        <f t="shared" ca="1" si="351"/>
        <v>1.2265924280444547</v>
      </c>
      <c r="W788" s="304">
        <f t="shared" ca="1" si="352"/>
        <v>59.919662341252334</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2.4588628356724218</v>
      </c>
      <c r="AH788" s="304">
        <f t="shared" ca="1" si="376"/>
        <v>-7.2885718998777609</v>
      </c>
    </row>
    <row r="789" spans="1:34" x14ac:dyDescent="0.2">
      <c r="A789" s="347">
        <f t="shared" ca="1" si="354"/>
        <v>1E-4</v>
      </c>
      <c r="B789" s="304">
        <f t="shared" ca="1" si="355"/>
        <v>34.508000000000443</v>
      </c>
      <c r="D789" s="306">
        <f t="shared" ca="1" si="356"/>
        <v>-0.82185433104400996</v>
      </c>
      <c r="E789" s="307">
        <f t="shared" ca="1" si="357"/>
        <v>-2.5678739061325704</v>
      </c>
      <c r="F789" s="304">
        <f t="shared" ca="1" si="358"/>
        <v>2.6961863695324073</v>
      </c>
      <c r="G789" s="306">
        <f t="shared" ca="1" si="359"/>
        <v>13.873083424524417</v>
      </c>
      <c r="H789" s="307">
        <f t="shared" ca="1" si="360"/>
        <v>-122.24967602545441</v>
      </c>
      <c r="I789" s="304">
        <f t="shared" ca="1" si="361"/>
        <v>123.03432745389547</v>
      </c>
      <c r="J789" s="306">
        <f t="shared" ca="1" si="362"/>
        <v>868.2794076862798</v>
      </c>
      <c r="K789" s="307">
        <f t="shared" ca="1" si="363"/>
        <v>-13.003193814337225</v>
      </c>
      <c r="L789" s="304">
        <f t="shared" ca="1" si="348"/>
        <v>868.37676895539425</v>
      </c>
      <c r="M789" s="306">
        <f t="shared" ca="1" si="364"/>
        <v>-1.45779818216681</v>
      </c>
      <c r="N789" s="304">
        <f t="shared" ca="1" si="365"/>
        <v>-83.525683220001767</v>
      </c>
      <c r="P789" s="310">
        <f t="shared" ca="1" si="366"/>
        <v>23</v>
      </c>
      <c r="Q789" s="304">
        <f t="shared" ca="1" si="367"/>
        <v>0</v>
      </c>
      <c r="R789" s="306">
        <f t="shared" ca="1" si="368"/>
        <v>0</v>
      </c>
      <c r="S789" s="307">
        <f t="shared" ca="1" si="369"/>
        <v>8.2209999999999983</v>
      </c>
      <c r="T789" s="304">
        <f t="shared" ca="1" si="349"/>
        <v>80.648009999999985</v>
      </c>
      <c r="U789" s="311">
        <f t="shared" ca="1" si="350"/>
        <v>0</v>
      </c>
      <c r="V789" s="306">
        <f t="shared" ca="1" si="351"/>
        <v>1.2265939275496991</v>
      </c>
      <c r="W789" s="304">
        <f t="shared" ca="1" si="352"/>
        <v>59.919975091308629</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2.4588257870988173</v>
      </c>
      <c r="AH789" s="304">
        <f t="shared" ca="1" si="376"/>
        <v>-7.2886099429816742</v>
      </c>
    </row>
    <row r="790" spans="1:34" x14ac:dyDescent="0.2">
      <c r="A790" s="347">
        <f t="shared" ca="1" si="354"/>
        <v>1E-4</v>
      </c>
      <c r="B790" s="304">
        <f t="shared" ca="1" si="355"/>
        <v>34.508100000000447</v>
      </c>
      <c r="D790" s="306">
        <f t="shared" ca="1" si="356"/>
        <v>-0.8218521095014345</v>
      </c>
      <c r="E790" s="307">
        <f t="shared" ca="1" si="357"/>
        <v>-2.5678353670261345</v>
      </c>
      <c r="F790" s="304">
        <f t="shared" ca="1" si="358"/>
        <v>2.6961489873599715</v>
      </c>
      <c r="G790" s="306">
        <f t="shared" ca="1" si="359"/>
        <v>13.873001239313467</v>
      </c>
      <c r="H790" s="307">
        <f t="shared" ca="1" si="360"/>
        <v>-122.2499328089911</v>
      </c>
      <c r="I790" s="304">
        <f t="shared" ca="1" si="361"/>
        <v>123.03457333281906</v>
      </c>
      <c r="J790" s="306">
        <f t="shared" ca="1" si="362"/>
        <v>868.2794076862798</v>
      </c>
      <c r="K790" s="307">
        <f t="shared" ca="1" si="363"/>
        <v>-13.015418794778947</v>
      </c>
      <c r="L790" s="304">
        <f t="shared" ca="1" si="348"/>
        <v>868.37695209997389</v>
      </c>
      <c r="M790" s="306">
        <f t="shared" ca="1" si="364"/>
        <v>-1.4577990812265247</v>
      </c>
      <c r="N790" s="304">
        <f t="shared" ca="1" si="365"/>
        <v>-83.525734732328942</v>
      </c>
      <c r="P790" s="310">
        <f t="shared" ca="1" si="366"/>
        <v>23</v>
      </c>
      <c r="Q790" s="304">
        <f t="shared" ca="1" si="367"/>
        <v>0</v>
      </c>
      <c r="R790" s="306">
        <f t="shared" ca="1" si="368"/>
        <v>0</v>
      </c>
      <c r="S790" s="307">
        <f t="shared" ca="1" si="369"/>
        <v>8.2209999999999983</v>
      </c>
      <c r="T790" s="304">
        <f t="shared" ca="1" si="349"/>
        <v>80.648009999999985</v>
      </c>
      <c r="U790" s="311">
        <f t="shared" ca="1" si="350"/>
        <v>0</v>
      </c>
      <c r="V790" s="306">
        <f t="shared" ca="1" si="351"/>
        <v>1.2265954270599275</v>
      </c>
      <c r="W790" s="304">
        <f t="shared" ca="1" si="352"/>
        <v>59.920287839063953</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2.4587887387873533</v>
      </c>
      <c r="AH790" s="304">
        <f t="shared" ca="1" si="376"/>
        <v>-7.2886479858056976</v>
      </c>
    </row>
    <row r="791" spans="1:34" x14ac:dyDescent="0.2">
      <c r="A791" s="347">
        <f t="shared" ca="1" si="354"/>
        <v>1E-4</v>
      </c>
      <c r="B791" s="304">
        <f t="shared" ca="1" si="355"/>
        <v>34.50820000000045</v>
      </c>
      <c r="D791" s="306">
        <f t="shared" ca="1" si="356"/>
        <v>-0.82184988792326386</v>
      </c>
      <c r="E791" s="307">
        <f t="shared" ca="1" si="357"/>
        <v>-2.5677968282032744</v>
      </c>
      <c r="F791" s="304">
        <f t="shared" ca="1" si="358"/>
        <v>2.6961116054811747</v>
      </c>
      <c r="G791" s="306">
        <f t="shared" ca="1" si="359"/>
        <v>13.872919054324674</v>
      </c>
      <c r="H791" s="307">
        <f t="shared" ca="1" si="360"/>
        <v>-122.25018958867392</v>
      </c>
      <c r="I791" s="304">
        <f t="shared" ca="1" si="361"/>
        <v>123.03481920803786</v>
      </c>
      <c r="J791" s="306">
        <f t="shared" ca="1" si="362"/>
        <v>868.2794076862798</v>
      </c>
      <c r="K791" s="307">
        <f t="shared" ca="1" si="363"/>
        <v>-13.027643800898831</v>
      </c>
      <c r="L791" s="304">
        <f t="shared" ca="1" si="348"/>
        <v>868.37713541700293</v>
      </c>
      <c r="M791" s="306">
        <f t="shared" ca="1" si="364"/>
        <v>-1.4577999802773198</v>
      </c>
      <c r="N791" s="304">
        <f t="shared" ca="1" si="365"/>
        <v>-83.525786244145081</v>
      </c>
      <c r="P791" s="310">
        <f t="shared" ca="1" si="366"/>
        <v>23</v>
      </c>
      <c r="Q791" s="304">
        <f t="shared" ca="1" si="367"/>
        <v>0</v>
      </c>
      <c r="R791" s="306">
        <f t="shared" ca="1" si="368"/>
        <v>0</v>
      </c>
      <c r="S791" s="307">
        <f t="shared" ca="1" si="369"/>
        <v>8.2209999999999983</v>
      </c>
      <c r="T791" s="304">
        <f t="shared" ca="1" si="349"/>
        <v>80.648009999999985</v>
      </c>
      <c r="U791" s="311">
        <f t="shared" ca="1" si="350"/>
        <v>0</v>
      </c>
      <c r="V791" s="306">
        <f t="shared" ca="1" si="351"/>
        <v>1.22659692657514</v>
      </c>
      <c r="W791" s="304">
        <f t="shared" ca="1" si="352"/>
        <v>59.920600584518297</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2.4587516907380351</v>
      </c>
      <c r="AH791" s="304">
        <f t="shared" ca="1" si="376"/>
        <v>-7.2886860283498311</v>
      </c>
    </row>
    <row r="792" spans="1:34" x14ac:dyDescent="0.2">
      <c r="A792" s="347">
        <f t="shared" ca="1" si="354"/>
        <v>1E-4</v>
      </c>
      <c r="B792" s="304">
        <f t="shared" ca="1" si="355"/>
        <v>34.508300000000453</v>
      </c>
      <c r="D792" s="306">
        <f t="shared" ca="1" si="356"/>
        <v>-0.82184766630949835</v>
      </c>
      <c r="E792" s="307">
        <f t="shared" ca="1" si="357"/>
        <v>-2.5677582896639919</v>
      </c>
      <c r="F792" s="304">
        <f t="shared" ca="1" si="358"/>
        <v>2.6960742238960185</v>
      </c>
      <c r="G792" s="306">
        <f t="shared" ca="1" si="359"/>
        <v>13.872836869558043</v>
      </c>
      <c r="H792" s="307">
        <f t="shared" ca="1" si="360"/>
        <v>-122.25044636450289</v>
      </c>
      <c r="I792" s="304">
        <f t="shared" ca="1" si="361"/>
        <v>123.03506507955188</v>
      </c>
      <c r="J792" s="306">
        <f t="shared" ca="1" si="362"/>
        <v>868.2794076862798</v>
      </c>
      <c r="K792" s="307">
        <f t="shared" ca="1" si="363"/>
        <v>-13.03986883269649</v>
      </c>
      <c r="L792" s="304">
        <f t="shared" ca="1" si="348"/>
        <v>868.37731890648251</v>
      </c>
      <c r="M792" s="306">
        <f t="shared" ca="1" si="364"/>
        <v>-1.4578008793191957</v>
      </c>
      <c r="N792" s="304">
        <f t="shared" ca="1" si="365"/>
        <v>-83.525837755450169</v>
      </c>
      <c r="P792" s="310">
        <f t="shared" ca="1" si="366"/>
        <v>23</v>
      </c>
      <c r="Q792" s="304">
        <f t="shared" ca="1" si="367"/>
        <v>0</v>
      </c>
      <c r="R792" s="306">
        <f t="shared" ca="1" si="368"/>
        <v>0</v>
      </c>
      <c r="S792" s="307">
        <f t="shared" ca="1" si="369"/>
        <v>8.2209999999999983</v>
      </c>
      <c r="T792" s="304">
        <f t="shared" ca="1" si="349"/>
        <v>80.648009999999985</v>
      </c>
      <c r="U792" s="311">
        <f t="shared" ca="1" si="350"/>
        <v>0</v>
      </c>
      <c r="V792" s="306">
        <f t="shared" ca="1" si="351"/>
        <v>1.2265984260953366</v>
      </c>
      <c r="W792" s="304">
        <f t="shared" ca="1" si="352"/>
        <v>59.920913327671684</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2.4587146429508628</v>
      </c>
      <c r="AH792" s="304">
        <f t="shared" ca="1" si="376"/>
        <v>-7.2887240706140748</v>
      </c>
    </row>
    <row r="793" spans="1:34" x14ac:dyDescent="0.2">
      <c r="A793" s="347">
        <f t="shared" ca="1" si="354"/>
        <v>1E-4</v>
      </c>
      <c r="B793" s="304">
        <f t="shared" ca="1" si="355"/>
        <v>34.508400000000456</v>
      </c>
      <c r="D793" s="306">
        <f t="shared" ca="1" si="356"/>
        <v>-0.82184544466013809</v>
      </c>
      <c r="E793" s="307">
        <f t="shared" ca="1" si="357"/>
        <v>-2.5677197514082826</v>
      </c>
      <c r="F793" s="304">
        <f t="shared" ca="1" si="358"/>
        <v>2.6960368426044985</v>
      </c>
      <c r="G793" s="306">
        <f t="shared" ca="1" si="359"/>
        <v>13.872754685013577</v>
      </c>
      <c r="H793" s="307">
        <f t="shared" ca="1" si="360"/>
        <v>-122.25070313647804</v>
      </c>
      <c r="I793" s="304">
        <f t="shared" ca="1" si="361"/>
        <v>123.03531094736115</v>
      </c>
      <c r="J793" s="306">
        <f t="shared" ca="1" si="362"/>
        <v>868.2794076862798</v>
      </c>
      <c r="K793" s="307">
        <f t="shared" ca="1" si="363"/>
        <v>-13.052093890171539</v>
      </c>
      <c r="L793" s="304">
        <f t="shared" ca="1" si="348"/>
        <v>868.37750256841332</v>
      </c>
      <c r="M793" s="306">
        <f t="shared" ca="1" si="364"/>
        <v>-1.4578017783521524</v>
      </c>
      <c r="N793" s="304">
        <f t="shared" ca="1" si="365"/>
        <v>-83.525889266244235</v>
      </c>
      <c r="P793" s="310">
        <f t="shared" ca="1" si="366"/>
        <v>23</v>
      </c>
      <c r="Q793" s="304">
        <f t="shared" ca="1" si="367"/>
        <v>0</v>
      </c>
      <c r="R793" s="306">
        <f t="shared" ca="1" si="368"/>
        <v>0</v>
      </c>
      <c r="S793" s="307">
        <f t="shared" ca="1" si="369"/>
        <v>8.2209999999999983</v>
      </c>
      <c r="T793" s="304">
        <f t="shared" ca="1" si="349"/>
        <v>80.648009999999985</v>
      </c>
      <c r="U793" s="311">
        <f t="shared" ca="1" si="350"/>
        <v>0</v>
      </c>
      <c r="V793" s="306">
        <f t="shared" ca="1" si="351"/>
        <v>1.2265999256205169</v>
      </c>
      <c r="W793" s="304">
        <f t="shared" ca="1" si="352"/>
        <v>59.921226068524057</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2.4586775954258329</v>
      </c>
      <c r="AH793" s="304">
        <f t="shared" ca="1" si="376"/>
        <v>-7.2887621125984303</v>
      </c>
    </row>
    <row r="794" spans="1:34" x14ac:dyDescent="0.2">
      <c r="A794" s="347">
        <f t="shared" ca="1" si="354"/>
        <v>1E-4</v>
      </c>
      <c r="B794" s="304">
        <f t="shared" ca="1" si="355"/>
        <v>34.50850000000046</v>
      </c>
      <c r="D794" s="306">
        <f t="shared" ca="1" si="356"/>
        <v>-0.82184322297518286</v>
      </c>
      <c r="E794" s="307">
        <f t="shared" ca="1" si="357"/>
        <v>-2.5676812134361544</v>
      </c>
      <c r="F794" s="304">
        <f t="shared" ca="1" si="358"/>
        <v>2.6959994616066227</v>
      </c>
      <c r="G794" s="306">
        <f t="shared" ca="1" si="359"/>
        <v>13.87267250069128</v>
      </c>
      <c r="H794" s="307">
        <f t="shared" ca="1" si="360"/>
        <v>-122.25095990459938</v>
      </c>
      <c r="I794" s="304">
        <f t="shared" ca="1" si="361"/>
        <v>123.0355568114657</v>
      </c>
      <c r="J794" s="306">
        <f t="shared" ca="1" si="362"/>
        <v>868.2794076862798</v>
      </c>
      <c r="K794" s="307">
        <f t="shared" ca="1" si="363"/>
        <v>-13.064318973323592</v>
      </c>
      <c r="L794" s="304">
        <f t="shared" ca="1" si="348"/>
        <v>868.3776864027966</v>
      </c>
      <c r="M794" s="306">
        <f t="shared" ca="1" si="364"/>
        <v>-1.4578026773761898</v>
      </c>
      <c r="N794" s="304">
        <f t="shared" ca="1" si="365"/>
        <v>-83.525940776527264</v>
      </c>
      <c r="P794" s="310">
        <f t="shared" ca="1" si="366"/>
        <v>23</v>
      </c>
      <c r="Q794" s="304">
        <f t="shared" ca="1" si="367"/>
        <v>0</v>
      </c>
      <c r="R794" s="306">
        <f t="shared" ca="1" si="368"/>
        <v>0</v>
      </c>
      <c r="S794" s="307">
        <f t="shared" ca="1" si="369"/>
        <v>8.2209999999999983</v>
      </c>
      <c r="T794" s="304">
        <f t="shared" ca="1" si="349"/>
        <v>80.648009999999985</v>
      </c>
      <c r="U794" s="311">
        <f t="shared" ca="1" si="350"/>
        <v>0</v>
      </c>
      <c r="V794" s="306">
        <f t="shared" ca="1" si="351"/>
        <v>1.2266014251506814</v>
      </c>
      <c r="W794" s="304">
        <f t="shared" ca="1" si="352"/>
        <v>59.921538807075457</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2.4586405481629514</v>
      </c>
      <c r="AH794" s="304">
        <f t="shared" ca="1" si="376"/>
        <v>-7.2888001543028915</v>
      </c>
    </row>
    <row r="795" spans="1:34" x14ac:dyDescent="0.2">
      <c r="A795" s="347">
        <f t="shared" ca="1" si="354"/>
        <v>1E-4</v>
      </c>
      <c r="B795" s="304">
        <f t="shared" ca="1" si="355"/>
        <v>34.508600000000463</v>
      </c>
      <c r="D795" s="306">
        <f t="shared" ca="1" si="356"/>
        <v>-0.82184100125463622</v>
      </c>
      <c r="E795" s="307">
        <f t="shared" ca="1" si="357"/>
        <v>-2.567642675747603</v>
      </c>
      <c r="F795" s="304">
        <f t="shared" ca="1" si="358"/>
        <v>2.6959620809023881</v>
      </c>
      <c r="G795" s="306">
        <f t="shared" ca="1" si="359"/>
        <v>13.872590316591154</v>
      </c>
      <c r="H795" s="307">
        <f t="shared" ca="1" si="360"/>
        <v>-122.25121666886696</v>
      </c>
      <c r="I795" s="304">
        <f t="shared" ca="1" si="361"/>
        <v>123.03580267186554</v>
      </c>
      <c r="J795" s="306">
        <f t="shared" ca="1" si="362"/>
        <v>868.2794076862798</v>
      </c>
      <c r="K795" s="307">
        <f t="shared" ca="1" si="363"/>
        <v>-13.076544082152266</v>
      </c>
      <c r="L795" s="304">
        <f t="shared" ca="1" si="348"/>
        <v>868.37787040963292</v>
      </c>
      <c r="M795" s="306">
        <f t="shared" ca="1" si="364"/>
        <v>-1.4578035763913084</v>
      </c>
      <c r="N795" s="304">
        <f t="shared" ca="1" si="365"/>
        <v>-83.525992286299271</v>
      </c>
      <c r="P795" s="310">
        <f t="shared" ca="1" si="366"/>
        <v>23</v>
      </c>
      <c r="Q795" s="304">
        <f t="shared" ca="1" si="367"/>
        <v>0</v>
      </c>
      <c r="R795" s="306">
        <f t="shared" ca="1" si="368"/>
        <v>0</v>
      </c>
      <c r="S795" s="307">
        <f t="shared" ca="1" si="369"/>
        <v>8.2209999999999983</v>
      </c>
      <c r="T795" s="304">
        <f t="shared" ca="1" si="349"/>
        <v>80.648009999999985</v>
      </c>
      <c r="U795" s="311">
        <f t="shared" ca="1" si="350"/>
        <v>0</v>
      </c>
      <c r="V795" s="306">
        <f t="shared" ca="1" si="351"/>
        <v>1.2266029246858294</v>
      </c>
      <c r="W795" s="304">
        <f t="shared" ca="1" si="352"/>
        <v>59.921851543325829</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2.4586035011622194</v>
      </c>
      <c r="AH795" s="304">
        <f t="shared" ca="1" si="376"/>
        <v>-7.2888381957274628</v>
      </c>
    </row>
    <row r="796" spans="1:34" x14ac:dyDescent="0.2">
      <c r="A796" s="347">
        <f t="shared" ca="1" si="354"/>
        <v>1E-4</v>
      </c>
      <c r="B796" s="304">
        <f t="shared" ca="1" si="355"/>
        <v>34.508700000000466</v>
      </c>
      <c r="D796" s="306">
        <f t="shared" ca="1" si="356"/>
        <v>-0.82183877949849626</v>
      </c>
      <c r="E796" s="307">
        <f t="shared" ca="1" si="357"/>
        <v>-2.5676041383426345</v>
      </c>
      <c r="F796" s="304">
        <f t="shared" ca="1" si="358"/>
        <v>2.6959247004917999</v>
      </c>
      <c r="G796" s="306">
        <f t="shared" ca="1" si="359"/>
        <v>13.872508132713204</v>
      </c>
      <c r="H796" s="307">
        <f t="shared" ca="1" si="360"/>
        <v>-122.25147342928079</v>
      </c>
      <c r="I796" s="304">
        <f t="shared" ca="1" si="361"/>
        <v>123.0360485285607</v>
      </c>
      <c r="J796" s="306">
        <f t="shared" ca="1" si="362"/>
        <v>868.2794076862798</v>
      </c>
      <c r="K796" s="307">
        <f t="shared" ca="1" si="363"/>
        <v>-13.088769216657173</v>
      </c>
      <c r="L796" s="304">
        <f t="shared" ca="1" si="348"/>
        <v>868.37805458892365</v>
      </c>
      <c r="M796" s="306">
        <f t="shared" ca="1" si="364"/>
        <v>-1.4578044753975081</v>
      </c>
      <c r="N796" s="304">
        <f t="shared" ca="1" si="365"/>
        <v>-83.52604379556027</v>
      </c>
      <c r="P796" s="310">
        <f t="shared" ca="1" si="366"/>
        <v>23</v>
      </c>
      <c r="Q796" s="304">
        <f t="shared" ca="1" si="367"/>
        <v>0</v>
      </c>
      <c r="R796" s="306">
        <f t="shared" ca="1" si="368"/>
        <v>0</v>
      </c>
      <c r="S796" s="307">
        <f t="shared" ca="1" si="369"/>
        <v>8.2209999999999983</v>
      </c>
      <c r="T796" s="304">
        <f t="shared" ca="1" si="349"/>
        <v>80.648009999999985</v>
      </c>
      <c r="U796" s="311">
        <f t="shared" ca="1" si="350"/>
        <v>0</v>
      </c>
      <c r="V796" s="306">
        <f t="shared" ca="1" si="351"/>
        <v>1.2266044242259617</v>
      </c>
      <c r="W796" s="304">
        <f t="shared" ca="1" si="352"/>
        <v>59.922164277275215</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2.4585664544236385</v>
      </c>
      <c r="AH796" s="304">
        <f t="shared" ca="1" si="376"/>
        <v>-7.2888762368721371</v>
      </c>
    </row>
    <row r="797" spans="1:34" x14ac:dyDescent="0.2">
      <c r="A797" s="347">
        <f t="shared" ca="1" si="354"/>
        <v>1E-4</v>
      </c>
      <c r="B797" s="304">
        <f t="shared" ca="1" si="355"/>
        <v>34.50880000000047</v>
      </c>
      <c r="D797" s="306">
        <f t="shared" ca="1" si="356"/>
        <v>-0.82183655770676511</v>
      </c>
      <c r="E797" s="307">
        <f t="shared" ca="1" si="357"/>
        <v>-2.5675656012212418</v>
      </c>
      <c r="F797" s="304">
        <f t="shared" ca="1" si="358"/>
        <v>2.6958873203748523</v>
      </c>
      <c r="G797" s="306">
        <f t="shared" ca="1" si="359"/>
        <v>13.872425949057433</v>
      </c>
      <c r="H797" s="307">
        <f t="shared" ca="1" si="360"/>
        <v>-122.25173018584091</v>
      </c>
      <c r="I797" s="304">
        <f t="shared" ca="1" si="361"/>
        <v>123.0362943815512</v>
      </c>
      <c r="J797" s="306">
        <f t="shared" ca="1" si="362"/>
        <v>868.2794076862798</v>
      </c>
      <c r="K797" s="307">
        <f t="shared" ca="1" si="363"/>
        <v>-13.10099437683793</v>
      </c>
      <c r="L797" s="304">
        <f t="shared" ca="1" si="348"/>
        <v>868.37823894066969</v>
      </c>
      <c r="M797" s="306">
        <f t="shared" ca="1" si="364"/>
        <v>-1.4578053743947892</v>
      </c>
      <c r="N797" s="304">
        <f t="shared" ca="1" si="365"/>
        <v>-83.526095304310275</v>
      </c>
      <c r="P797" s="310">
        <f t="shared" ca="1" si="366"/>
        <v>23</v>
      </c>
      <c r="Q797" s="304">
        <f t="shared" ca="1" si="367"/>
        <v>0</v>
      </c>
      <c r="R797" s="306">
        <f t="shared" ca="1" si="368"/>
        <v>0</v>
      </c>
      <c r="S797" s="307">
        <f t="shared" ca="1" si="369"/>
        <v>8.2209999999999983</v>
      </c>
      <c r="T797" s="304">
        <f t="shared" ca="1" si="349"/>
        <v>80.648009999999985</v>
      </c>
      <c r="U797" s="311">
        <f t="shared" ca="1" si="350"/>
        <v>0</v>
      </c>
      <c r="V797" s="306">
        <f t="shared" ca="1" si="351"/>
        <v>1.2266059237710774</v>
      </c>
      <c r="W797" s="304">
        <f t="shared" ca="1" si="352"/>
        <v>59.922477008923536</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2.4585294079472062</v>
      </c>
      <c r="AH797" s="304">
        <f t="shared" ca="1" si="376"/>
        <v>-7.2889142777369207</v>
      </c>
    </row>
    <row r="798" spans="1:34" x14ac:dyDescent="0.2">
      <c r="A798" s="347">
        <f t="shared" ca="1" si="354"/>
        <v>1E-4</v>
      </c>
      <c r="B798" s="304">
        <f t="shared" ca="1" si="355"/>
        <v>34.508900000000473</v>
      </c>
      <c r="D798" s="306">
        <f t="shared" ca="1" si="356"/>
        <v>-0.8218343358794421</v>
      </c>
      <c r="E798" s="307">
        <f t="shared" ca="1" si="357"/>
        <v>-2.5675270643834374</v>
      </c>
      <c r="F798" s="304">
        <f t="shared" ca="1" si="358"/>
        <v>2.6958499405515575</v>
      </c>
      <c r="G798" s="306">
        <f t="shared" ca="1" si="359"/>
        <v>13.872343765623846</v>
      </c>
      <c r="H798" s="307">
        <f t="shared" ca="1" si="360"/>
        <v>-122.25198693854735</v>
      </c>
      <c r="I798" s="304">
        <f t="shared" ca="1" si="361"/>
        <v>123.03654023083709</v>
      </c>
      <c r="J798" s="306">
        <f t="shared" ca="1" si="362"/>
        <v>868.2794076862798</v>
      </c>
      <c r="K798" s="307">
        <f t="shared" ca="1" si="363"/>
        <v>-13.11321956269415</v>
      </c>
      <c r="L798" s="304">
        <f t="shared" ca="1" si="348"/>
        <v>868.37842346487184</v>
      </c>
      <c r="M798" s="306">
        <f t="shared" ca="1" si="364"/>
        <v>-1.4578062733831516</v>
      </c>
      <c r="N798" s="304">
        <f t="shared" ca="1" si="365"/>
        <v>-83.526146812549271</v>
      </c>
      <c r="P798" s="310">
        <f t="shared" ca="1" si="366"/>
        <v>23</v>
      </c>
      <c r="Q798" s="304">
        <f t="shared" ca="1" si="367"/>
        <v>0</v>
      </c>
      <c r="R798" s="306">
        <f t="shared" ca="1" si="368"/>
        <v>0</v>
      </c>
      <c r="S798" s="307">
        <f t="shared" ca="1" si="369"/>
        <v>8.2209999999999983</v>
      </c>
      <c r="T798" s="304">
        <f t="shared" ca="1" si="349"/>
        <v>80.648009999999985</v>
      </c>
      <c r="U798" s="311">
        <f t="shared" ca="1" si="350"/>
        <v>0</v>
      </c>
      <c r="V798" s="306">
        <f t="shared" ca="1" si="351"/>
        <v>1.226607423321177</v>
      </c>
      <c r="W798" s="304">
        <f t="shared" ca="1" si="352"/>
        <v>59.922789738270872</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2.4584923617329304</v>
      </c>
      <c r="AH798" s="304">
        <f t="shared" ca="1" si="376"/>
        <v>-7.2889523183218037</v>
      </c>
    </row>
    <row r="799" spans="1:34" x14ac:dyDescent="0.2">
      <c r="A799" s="347">
        <f t="shared" ca="1" si="354"/>
        <v>1E-4</v>
      </c>
      <c r="B799" s="304">
        <f t="shared" ca="1" si="355"/>
        <v>34.509000000000476</v>
      </c>
      <c r="D799" s="306">
        <f t="shared" ca="1" si="356"/>
        <v>-0.82183211401652989</v>
      </c>
      <c r="E799" s="307">
        <f t="shared" ca="1" si="357"/>
        <v>-2.5674885278292106</v>
      </c>
      <c r="F799" s="304">
        <f t="shared" ca="1" si="358"/>
        <v>2.6958125610219055</v>
      </c>
      <c r="G799" s="306">
        <f t="shared" ca="1" si="359"/>
        <v>13.872261582412444</v>
      </c>
      <c r="H799" s="307">
        <f t="shared" ca="1" si="360"/>
        <v>-122.25224368740012</v>
      </c>
      <c r="I799" s="304">
        <f t="shared" ca="1" si="361"/>
        <v>123.03678607641838</v>
      </c>
      <c r="J799" s="306">
        <f t="shared" ca="1" si="362"/>
        <v>868.2794076862798</v>
      </c>
      <c r="K799" s="307">
        <f t="shared" ca="1" si="363"/>
        <v>-13.125444774225448</v>
      </c>
      <c r="L799" s="304">
        <f t="shared" ca="1" si="348"/>
        <v>868.37860816153125</v>
      </c>
      <c r="M799" s="306">
        <f t="shared" ca="1" si="364"/>
        <v>-1.4578071723625956</v>
      </c>
      <c r="N799" s="304">
        <f t="shared" ca="1" si="365"/>
        <v>-83.526198320277274</v>
      </c>
      <c r="P799" s="310">
        <f t="shared" ca="1" si="366"/>
        <v>23</v>
      </c>
      <c r="Q799" s="304">
        <f t="shared" ca="1" si="367"/>
        <v>0</v>
      </c>
      <c r="R799" s="306">
        <f t="shared" ca="1" si="368"/>
        <v>0</v>
      </c>
      <c r="S799" s="307">
        <f t="shared" ca="1" si="369"/>
        <v>8.2209999999999983</v>
      </c>
      <c r="T799" s="304">
        <f t="shared" ca="1" si="349"/>
        <v>80.648009999999985</v>
      </c>
      <c r="U799" s="311">
        <f t="shared" ca="1" si="350"/>
        <v>0</v>
      </c>
      <c r="V799" s="306">
        <f t="shared" ca="1" si="351"/>
        <v>1.2266089228762604</v>
      </c>
      <c r="W799" s="304">
        <f t="shared" ca="1" si="352"/>
        <v>59.923102465317164</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2.458455315780804</v>
      </c>
      <c r="AH799" s="304">
        <f t="shared" ca="1" si="376"/>
        <v>-7.288990358626795</v>
      </c>
    </row>
    <row r="800" spans="1:34" x14ac:dyDescent="0.2">
      <c r="A800" s="347">
        <f t="shared" ca="1" si="354"/>
        <v>1E-4</v>
      </c>
      <c r="B800" s="304">
        <f t="shared" ca="1" si="355"/>
        <v>34.50910000000048</v>
      </c>
      <c r="D800" s="306">
        <f t="shared" ca="1" si="356"/>
        <v>-0.82182989211802804</v>
      </c>
      <c r="E800" s="307">
        <f t="shared" ca="1" si="357"/>
        <v>-2.5674499915585693</v>
      </c>
      <c r="F800" s="304">
        <f t="shared" ca="1" si="358"/>
        <v>2.6957751817859048</v>
      </c>
      <c r="G800" s="306">
        <f t="shared" ca="1" si="359"/>
        <v>13.872179399423231</v>
      </c>
      <c r="H800" s="307">
        <f t="shared" ca="1" si="360"/>
        <v>-122.25250043239927</v>
      </c>
      <c r="I800" s="304">
        <f t="shared" ca="1" si="361"/>
        <v>123.0370319182951</v>
      </c>
      <c r="J800" s="306">
        <f t="shared" ca="1" si="362"/>
        <v>868.2794076862798</v>
      </c>
      <c r="K800" s="307">
        <f t="shared" ca="1" si="363"/>
        <v>-13.137670011431439</v>
      </c>
      <c r="L800" s="304">
        <f t="shared" ca="1" si="348"/>
        <v>868.37879303064869</v>
      </c>
      <c r="M800" s="306">
        <f t="shared" ca="1" si="364"/>
        <v>-1.4578080713331212</v>
      </c>
      <c r="N800" s="304">
        <f t="shared" ca="1" si="365"/>
        <v>-83.526249827494297</v>
      </c>
      <c r="P800" s="310">
        <f t="shared" ca="1" si="366"/>
        <v>23</v>
      </c>
      <c r="Q800" s="304">
        <f t="shared" ca="1" si="367"/>
        <v>0</v>
      </c>
      <c r="R800" s="306">
        <f t="shared" ca="1" si="368"/>
        <v>0</v>
      </c>
      <c r="S800" s="307">
        <f t="shared" ca="1" si="369"/>
        <v>8.2209999999999983</v>
      </c>
      <c r="T800" s="304">
        <f t="shared" ca="1" si="349"/>
        <v>80.648009999999985</v>
      </c>
      <c r="U800" s="311">
        <f t="shared" ca="1" si="350"/>
        <v>0</v>
      </c>
      <c r="V800" s="306">
        <f t="shared" ca="1" si="351"/>
        <v>1.2266104224363277</v>
      </c>
      <c r="W800" s="304">
        <f t="shared" ca="1" si="352"/>
        <v>59.923415190062443</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2.4584182700908315</v>
      </c>
      <c r="AH800" s="304">
        <f t="shared" ca="1" si="376"/>
        <v>-7.2890283986518885</v>
      </c>
    </row>
    <row r="801" spans="1:34" x14ac:dyDescent="0.2">
      <c r="A801" s="347">
        <f t="shared" ca="1" si="354"/>
        <v>1E-4</v>
      </c>
      <c r="B801" s="304">
        <f t="shared" ca="1" si="355"/>
        <v>34.509200000000483</v>
      </c>
      <c r="D801" s="306">
        <f t="shared" ca="1" si="356"/>
        <v>-0.82182767018393865</v>
      </c>
      <c r="E801" s="307">
        <f t="shared" ca="1" si="357"/>
        <v>-2.5674114555715075</v>
      </c>
      <c r="F801" s="304">
        <f t="shared" ca="1" si="358"/>
        <v>2.6957378028435497</v>
      </c>
      <c r="G801" s="306">
        <f t="shared" ca="1" si="359"/>
        <v>13.872097216656213</v>
      </c>
      <c r="H801" s="307">
        <f t="shared" ca="1" si="360"/>
        <v>-122.25275717354484</v>
      </c>
      <c r="I801" s="304">
        <f t="shared" ca="1" si="361"/>
        <v>123.03727775646729</v>
      </c>
      <c r="J801" s="306">
        <f t="shared" ca="1" si="362"/>
        <v>868.2794076862798</v>
      </c>
      <c r="K801" s="307">
        <f t="shared" ca="1" si="363"/>
        <v>-13.149895274311737</v>
      </c>
      <c r="L801" s="304">
        <f t="shared" ca="1" si="348"/>
        <v>868.37897807222521</v>
      </c>
      <c r="M801" s="306">
        <f t="shared" ca="1" si="364"/>
        <v>-1.4578089702947288</v>
      </c>
      <c r="N801" s="304">
        <f t="shared" ca="1" si="365"/>
        <v>-83.526301334200355</v>
      </c>
      <c r="P801" s="310">
        <f t="shared" ca="1" si="366"/>
        <v>23</v>
      </c>
      <c r="Q801" s="304">
        <f t="shared" ca="1" si="367"/>
        <v>0</v>
      </c>
      <c r="R801" s="306">
        <f t="shared" ca="1" si="368"/>
        <v>0</v>
      </c>
      <c r="S801" s="307">
        <f t="shared" ca="1" si="369"/>
        <v>8.2209999999999983</v>
      </c>
      <c r="T801" s="304">
        <f t="shared" ca="1" si="349"/>
        <v>80.648009999999985</v>
      </c>
      <c r="U801" s="311">
        <f t="shared" ca="1" si="350"/>
        <v>0</v>
      </c>
      <c r="V801" s="306">
        <f t="shared" ca="1" si="351"/>
        <v>1.2266119220013789</v>
      </c>
      <c r="W801" s="304">
        <f t="shared" ca="1" si="352"/>
        <v>59.923727912506699</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2.4583812246630146</v>
      </c>
      <c r="AH801" s="304">
        <f t="shared" ca="1" si="376"/>
        <v>-7.2890664383970876</v>
      </c>
    </row>
    <row r="802" spans="1:34" x14ac:dyDescent="0.2">
      <c r="A802" s="347">
        <f t="shared" ca="1" si="354"/>
        <v>1E-4</v>
      </c>
      <c r="B802" s="304">
        <f t="shared" ca="1" si="355"/>
        <v>34.509300000000486</v>
      </c>
      <c r="D802" s="306">
        <f t="shared" ca="1" si="356"/>
        <v>-0.82182544821426007</v>
      </c>
      <c r="E802" s="307">
        <f t="shared" ca="1" si="357"/>
        <v>-2.5673729198680277</v>
      </c>
      <c r="F802" s="304">
        <f t="shared" ca="1" si="358"/>
        <v>2.6957004241948419</v>
      </c>
      <c r="G802" s="306">
        <f t="shared" ca="1" si="359"/>
        <v>13.872015034111392</v>
      </c>
      <c r="H802" s="307">
        <f t="shared" ca="1" si="360"/>
        <v>-122.25301391083683</v>
      </c>
      <c r="I802" s="304">
        <f t="shared" ca="1" si="361"/>
        <v>123.03752359093495</v>
      </c>
      <c r="J802" s="306">
        <f t="shared" ca="1" si="362"/>
        <v>868.2794076862798</v>
      </c>
      <c r="K802" s="307">
        <f t="shared" ca="1" si="363"/>
        <v>-13.162120562865956</v>
      </c>
      <c r="L802" s="304">
        <f t="shared" ca="1" si="348"/>
        <v>868.37916328626181</v>
      </c>
      <c r="M802" s="306">
        <f t="shared" ca="1" si="364"/>
        <v>-1.4578098692474182</v>
      </c>
      <c r="N802" s="304">
        <f t="shared" ca="1" si="365"/>
        <v>-83.526352840395447</v>
      </c>
      <c r="P802" s="310">
        <f t="shared" ca="1" si="366"/>
        <v>23</v>
      </c>
      <c r="Q802" s="304">
        <f t="shared" ca="1" si="367"/>
        <v>0</v>
      </c>
      <c r="R802" s="306">
        <f t="shared" ca="1" si="368"/>
        <v>0</v>
      </c>
      <c r="S802" s="307">
        <f t="shared" ca="1" si="369"/>
        <v>8.2209999999999983</v>
      </c>
      <c r="T802" s="304">
        <f t="shared" ca="1" si="349"/>
        <v>80.648009999999985</v>
      </c>
      <c r="U802" s="311">
        <f t="shared" ca="1" si="350"/>
        <v>0</v>
      </c>
      <c r="V802" s="306">
        <f t="shared" ca="1" si="351"/>
        <v>1.2266134215714131</v>
      </c>
      <c r="W802" s="304">
        <f t="shared" ca="1" si="352"/>
        <v>59.924040632649877</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2.4583441794973533</v>
      </c>
      <c r="AH802" s="304">
        <f t="shared" ca="1" si="376"/>
        <v>-7.2891044778623906</v>
      </c>
    </row>
    <row r="803" spans="1:34" x14ac:dyDescent="0.2">
      <c r="A803" s="347">
        <f t="shared" ca="1" si="354"/>
        <v>1E-4</v>
      </c>
      <c r="B803" s="304">
        <f t="shared" ca="1" si="355"/>
        <v>34.50940000000049</v>
      </c>
      <c r="D803" s="306">
        <f t="shared" ca="1" si="356"/>
        <v>-0.82182322620899506</v>
      </c>
      <c r="E803" s="307">
        <f t="shared" ca="1" si="357"/>
        <v>-2.5673343844481371</v>
      </c>
      <c r="F803" s="304">
        <f t="shared" ca="1" si="358"/>
        <v>2.6956630458397903</v>
      </c>
      <c r="G803" s="306">
        <f t="shared" ca="1" si="359"/>
        <v>13.871932851788772</v>
      </c>
      <c r="H803" s="307">
        <f t="shared" ca="1" si="360"/>
        <v>-122.25327064427528</v>
      </c>
      <c r="I803" s="304">
        <f t="shared" ca="1" si="361"/>
        <v>123.03776942169813</v>
      </c>
      <c r="J803" s="306">
        <f t="shared" ca="1" si="362"/>
        <v>868.2794076862798</v>
      </c>
      <c r="K803" s="307">
        <f t="shared" ca="1" si="363"/>
        <v>-13.174345877093712</v>
      </c>
      <c r="L803" s="304">
        <f t="shared" ca="1" si="348"/>
        <v>868.37934867275965</v>
      </c>
      <c r="M803" s="306">
        <f t="shared" ca="1" si="364"/>
        <v>-1.4578107681911896</v>
      </c>
      <c r="N803" s="304">
        <f t="shared" ca="1" si="365"/>
        <v>-83.526404346079559</v>
      </c>
      <c r="P803" s="310">
        <f t="shared" ca="1" si="366"/>
        <v>23</v>
      </c>
      <c r="Q803" s="304">
        <f t="shared" ca="1" si="367"/>
        <v>0</v>
      </c>
      <c r="R803" s="306">
        <f t="shared" ca="1" si="368"/>
        <v>0</v>
      </c>
      <c r="S803" s="307">
        <f t="shared" ca="1" si="369"/>
        <v>8.2209999999999983</v>
      </c>
      <c r="T803" s="304">
        <f t="shared" ca="1" si="349"/>
        <v>80.648009999999985</v>
      </c>
      <c r="U803" s="311">
        <f t="shared" ca="1" si="350"/>
        <v>0</v>
      </c>
      <c r="V803" s="306">
        <f t="shared" ca="1" si="351"/>
        <v>1.2266149211464314</v>
      </c>
      <c r="W803" s="304">
        <f t="shared" ca="1" si="352"/>
        <v>59.924353350492034</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2.4583071345938503</v>
      </c>
      <c r="AH803" s="304">
        <f t="shared" ca="1" si="376"/>
        <v>-7.2891425170477913</v>
      </c>
    </row>
    <row r="804" spans="1:34" x14ac:dyDescent="0.2">
      <c r="A804" s="347">
        <f t="shared" ca="1" si="354"/>
        <v>1E-4</v>
      </c>
      <c r="B804" s="304">
        <f t="shared" ca="1" si="355"/>
        <v>34.509500000000493</v>
      </c>
      <c r="D804" s="306">
        <f t="shared" ca="1" si="356"/>
        <v>-0.82182100416814441</v>
      </c>
      <c r="E804" s="307">
        <f t="shared" ca="1" si="357"/>
        <v>-2.5672958493118294</v>
      </c>
      <c r="F804" s="304">
        <f t="shared" ca="1" si="358"/>
        <v>2.6956256677783887</v>
      </c>
      <c r="G804" s="306">
        <f t="shared" ca="1" si="359"/>
        <v>13.871850669688355</v>
      </c>
      <c r="H804" s="307">
        <f t="shared" ca="1" si="360"/>
        <v>-122.25352737386021</v>
      </c>
      <c r="I804" s="304">
        <f t="shared" ca="1" si="361"/>
        <v>123.03801524875684</v>
      </c>
      <c r="J804" s="306">
        <f t="shared" ca="1" si="362"/>
        <v>868.2794076862798</v>
      </c>
      <c r="K804" s="307">
        <f t="shared" ca="1" si="363"/>
        <v>-13.186571216994619</v>
      </c>
      <c r="L804" s="304">
        <f t="shared" ca="1" si="348"/>
        <v>868.37953423171928</v>
      </c>
      <c r="M804" s="306">
        <f t="shared" ca="1" si="364"/>
        <v>-1.4578116671260435</v>
      </c>
      <c r="N804" s="304">
        <f t="shared" ca="1" si="365"/>
        <v>-83.526455851252749</v>
      </c>
      <c r="P804" s="310">
        <f t="shared" ca="1" si="366"/>
        <v>23</v>
      </c>
      <c r="Q804" s="304">
        <f t="shared" ca="1" si="367"/>
        <v>0</v>
      </c>
      <c r="R804" s="306">
        <f t="shared" ca="1" si="368"/>
        <v>0</v>
      </c>
      <c r="S804" s="307">
        <f t="shared" ca="1" si="369"/>
        <v>8.2209999999999983</v>
      </c>
      <c r="T804" s="304">
        <f t="shared" ca="1" si="349"/>
        <v>80.648009999999985</v>
      </c>
      <c r="U804" s="311">
        <f t="shared" ca="1" si="350"/>
        <v>0</v>
      </c>
      <c r="V804" s="306">
        <f t="shared" ca="1" si="351"/>
        <v>1.226616420726433</v>
      </c>
      <c r="W804" s="304">
        <f t="shared" ca="1" si="352"/>
        <v>59.924666066033083</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2.4582700899525047</v>
      </c>
      <c r="AH804" s="304">
        <f t="shared" ca="1" si="376"/>
        <v>-7.2891805559532958</v>
      </c>
    </row>
    <row r="805" spans="1:34" x14ac:dyDescent="0.2">
      <c r="A805" s="347">
        <f t="shared" ca="1" si="354"/>
        <v>1E-4</v>
      </c>
      <c r="B805" s="304">
        <f t="shared" ca="1" si="355"/>
        <v>34.509600000000496</v>
      </c>
      <c r="D805" s="306">
        <f t="shared" ca="1" si="356"/>
        <v>-0.82181878209170545</v>
      </c>
      <c r="E805" s="307">
        <f t="shared" ca="1" si="357"/>
        <v>-2.5672573144591135</v>
      </c>
      <c r="F805" s="304">
        <f t="shared" ca="1" si="358"/>
        <v>2.6955882900106451</v>
      </c>
      <c r="G805" s="306">
        <f t="shared" ca="1" si="359"/>
        <v>13.871768487810145</v>
      </c>
      <c r="H805" s="307">
        <f t="shared" ca="1" si="360"/>
        <v>-122.25378409959166</v>
      </c>
      <c r="I805" s="304">
        <f t="shared" ca="1" si="361"/>
        <v>123.03826107211111</v>
      </c>
      <c r="J805" s="306">
        <f t="shared" ca="1" si="362"/>
        <v>868.2794076862798</v>
      </c>
      <c r="K805" s="307">
        <f t="shared" ca="1" si="363"/>
        <v>-13.19879658256829</v>
      </c>
      <c r="L805" s="304">
        <f t="shared" ca="1" si="348"/>
        <v>868.37971996314195</v>
      </c>
      <c r="M805" s="306">
        <f t="shared" ca="1" si="364"/>
        <v>-1.4578125660519796</v>
      </c>
      <c r="N805" s="304">
        <f t="shared" ca="1" si="365"/>
        <v>-83.526507355914987</v>
      </c>
      <c r="P805" s="310">
        <f t="shared" ca="1" si="366"/>
        <v>23</v>
      </c>
      <c r="Q805" s="304">
        <f t="shared" ca="1" si="367"/>
        <v>0</v>
      </c>
      <c r="R805" s="306">
        <f t="shared" ca="1" si="368"/>
        <v>0</v>
      </c>
      <c r="S805" s="307">
        <f t="shared" ca="1" si="369"/>
        <v>8.2209999999999983</v>
      </c>
      <c r="T805" s="304">
        <f t="shared" ca="1" si="349"/>
        <v>80.648009999999985</v>
      </c>
      <c r="U805" s="311">
        <f t="shared" ca="1" si="350"/>
        <v>0</v>
      </c>
      <c r="V805" s="306">
        <f t="shared" ca="1" si="351"/>
        <v>1.2266179203114187</v>
      </c>
      <c r="W805" s="304">
        <f t="shared" ca="1" si="352"/>
        <v>59.924978779273125</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2.4582330455733246</v>
      </c>
      <c r="AH805" s="304">
        <f t="shared" ca="1" si="376"/>
        <v>-7.2892185945788945</v>
      </c>
    </row>
    <row r="806" spans="1:34" x14ac:dyDescent="0.2">
      <c r="A806" s="347">
        <f t="shared" ca="1" si="354"/>
        <v>1E-4</v>
      </c>
      <c r="B806" s="304">
        <f t="shared" ca="1" si="355"/>
        <v>34.5097000000005</v>
      </c>
      <c r="D806" s="306">
        <f t="shared" ca="1" si="356"/>
        <v>-0.82181655997968328</v>
      </c>
      <c r="E806" s="307">
        <f t="shared" ca="1" si="357"/>
        <v>-2.5672187798899779</v>
      </c>
      <c r="F806" s="304">
        <f t="shared" ca="1" si="358"/>
        <v>2.6955509125365498</v>
      </c>
      <c r="G806" s="306">
        <f t="shared" ca="1" si="359"/>
        <v>13.871686306154148</v>
      </c>
      <c r="H806" s="307">
        <f t="shared" ca="1" si="360"/>
        <v>-122.25404082146964</v>
      </c>
      <c r="I806" s="304">
        <f t="shared" ca="1" si="361"/>
        <v>123.03850689176096</v>
      </c>
      <c r="J806" s="306">
        <f t="shared" ca="1" si="362"/>
        <v>868.2794076862798</v>
      </c>
      <c r="K806" s="307">
        <f t="shared" ca="1" si="363"/>
        <v>-13.211021973814344</v>
      </c>
      <c r="L806" s="304">
        <f t="shared" ca="1" si="348"/>
        <v>868.37990586702858</v>
      </c>
      <c r="M806" s="306">
        <f t="shared" ca="1" si="364"/>
        <v>-1.4578134649689982</v>
      </c>
      <c r="N806" s="304">
        <f t="shared" ca="1" si="365"/>
        <v>-83.526558860066288</v>
      </c>
      <c r="P806" s="310">
        <f t="shared" ca="1" si="366"/>
        <v>23</v>
      </c>
      <c r="Q806" s="304">
        <f t="shared" ca="1" si="367"/>
        <v>0</v>
      </c>
      <c r="R806" s="306">
        <f t="shared" ca="1" si="368"/>
        <v>0</v>
      </c>
      <c r="S806" s="307">
        <f t="shared" ca="1" si="369"/>
        <v>8.2209999999999983</v>
      </c>
      <c r="T806" s="304">
        <f t="shared" ca="1" si="349"/>
        <v>80.648009999999985</v>
      </c>
      <c r="U806" s="311">
        <f t="shared" ca="1" si="350"/>
        <v>0</v>
      </c>
      <c r="V806" s="306">
        <f t="shared" ca="1" si="351"/>
        <v>1.2266194199013873</v>
      </c>
      <c r="W806" s="304">
        <f t="shared" ca="1" si="352"/>
        <v>59.925291490212039</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2.4581960014562974</v>
      </c>
      <c r="AH806" s="304">
        <f t="shared" ca="1" si="376"/>
        <v>-7.2892566329245998</v>
      </c>
    </row>
    <row r="807" spans="1:34" x14ac:dyDescent="0.2">
      <c r="A807" s="347">
        <f t="shared" ca="1" si="354"/>
        <v>1E-4</v>
      </c>
      <c r="B807" s="304">
        <f t="shared" ca="1" si="355"/>
        <v>34.509800000000503</v>
      </c>
      <c r="D807" s="306">
        <f t="shared" ca="1" si="356"/>
        <v>-0.82181433783207625</v>
      </c>
      <c r="E807" s="307">
        <f t="shared" ca="1" si="357"/>
        <v>-2.5671802456044359</v>
      </c>
      <c r="F807" s="304">
        <f t="shared" ca="1" si="358"/>
        <v>2.6955135353561155</v>
      </c>
      <c r="G807" s="306">
        <f t="shared" ca="1" si="359"/>
        <v>13.871604124720365</v>
      </c>
      <c r="H807" s="307">
        <f t="shared" ca="1" si="360"/>
        <v>-122.2542975394942</v>
      </c>
      <c r="I807" s="304">
        <f t="shared" ca="1" si="361"/>
        <v>123.03875270770644</v>
      </c>
      <c r="J807" s="306">
        <f t="shared" ca="1" si="362"/>
        <v>868.2794076862798</v>
      </c>
      <c r="K807" s="307">
        <f t="shared" ca="1" si="363"/>
        <v>-13.223247390732391</v>
      </c>
      <c r="L807" s="304">
        <f t="shared" ca="1" si="348"/>
        <v>868.38009194338019</v>
      </c>
      <c r="M807" s="306">
        <f t="shared" ca="1" si="364"/>
        <v>-1.4578143638770995</v>
      </c>
      <c r="N807" s="304">
        <f t="shared" ca="1" si="365"/>
        <v>-83.526610363706652</v>
      </c>
      <c r="P807" s="310">
        <f t="shared" ca="1" si="366"/>
        <v>23</v>
      </c>
      <c r="Q807" s="304">
        <f t="shared" ca="1" si="367"/>
        <v>0</v>
      </c>
      <c r="R807" s="306">
        <f t="shared" ca="1" si="368"/>
        <v>0</v>
      </c>
      <c r="S807" s="307">
        <f t="shared" ca="1" si="369"/>
        <v>8.2209999999999983</v>
      </c>
      <c r="T807" s="304">
        <f t="shared" ca="1" si="349"/>
        <v>80.648009999999985</v>
      </c>
      <c r="U807" s="311">
        <f t="shared" ca="1" si="350"/>
        <v>0</v>
      </c>
      <c r="V807" s="306">
        <f t="shared" ca="1" si="351"/>
        <v>1.2266209194963398</v>
      </c>
      <c r="W807" s="304">
        <f t="shared" ca="1" si="352"/>
        <v>59.925604198849925</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2.45815895760144</v>
      </c>
      <c r="AH807" s="304">
        <f t="shared" ca="1" si="376"/>
        <v>-7.2892946709903965</v>
      </c>
    </row>
    <row r="808" spans="1:34" x14ac:dyDescent="0.2">
      <c r="A808" s="347">
        <f t="shared" ca="1" si="354"/>
        <v>1E-4</v>
      </c>
      <c r="B808" s="304">
        <f t="shared" ca="1" si="355"/>
        <v>34.509900000000506</v>
      </c>
      <c r="D808" s="306">
        <f t="shared" ca="1" si="356"/>
        <v>-0.82181211564888568</v>
      </c>
      <c r="E808" s="307">
        <f t="shared" ca="1" si="357"/>
        <v>-2.5671417116024777</v>
      </c>
      <c r="F808" s="304">
        <f t="shared" ca="1" si="358"/>
        <v>2.6954761584693339</v>
      </c>
      <c r="G808" s="306">
        <f t="shared" ca="1" si="359"/>
        <v>13.8715219435088</v>
      </c>
      <c r="H808" s="307">
        <f t="shared" ca="1" si="360"/>
        <v>-122.25455425366536</v>
      </c>
      <c r="I808" s="304">
        <f t="shared" ca="1" si="361"/>
        <v>123.03899851994754</v>
      </c>
      <c r="J808" s="306">
        <f t="shared" ca="1" si="362"/>
        <v>868.2794076862798</v>
      </c>
      <c r="K808" s="307">
        <f t="shared" ca="1" si="363"/>
        <v>-13.235472833322049</v>
      </c>
      <c r="L808" s="304">
        <f t="shared" ca="1" si="348"/>
        <v>868.38027819219758</v>
      </c>
      <c r="M808" s="306">
        <f t="shared" ca="1" si="364"/>
        <v>-1.4578152627762835</v>
      </c>
      <c r="N808" s="304">
        <f t="shared" ca="1" si="365"/>
        <v>-83.526661866836108</v>
      </c>
      <c r="P808" s="310">
        <f t="shared" ca="1" si="366"/>
        <v>23</v>
      </c>
      <c r="Q808" s="304">
        <f t="shared" ca="1" si="367"/>
        <v>0</v>
      </c>
      <c r="R808" s="306">
        <f t="shared" ca="1" si="368"/>
        <v>0</v>
      </c>
      <c r="S808" s="307">
        <f t="shared" ca="1" si="369"/>
        <v>8.2209999999999983</v>
      </c>
      <c r="T808" s="304">
        <f t="shared" ca="1" si="349"/>
        <v>80.648009999999985</v>
      </c>
      <c r="U808" s="311">
        <f t="shared" ca="1" si="350"/>
        <v>0</v>
      </c>
      <c r="V808" s="306">
        <f t="shared" ca="1" si="351"/>
        <v>1.2266224190962758</v>
      </c>
      <c r="W808" s="304">
        <f t="shared" ca="1" si="352"/>
        <v>59.92591690518671</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2.45812191400874</v>
      </c>
      <c r="AH808" s="304">
        <f t="shared" ca="1" si="376"/>
        <v>-7.2893327087762971</v>
      </c>
    </row>
    <row r="809" spans="1:34" x14ac:dyDescent="0.2">
      <c r="A809" s="347">
        <f t="shared" ca="1" si="354"/>
        <v>1E-4</v>
      </c>
      <c r="B809" s="304">
        <f t="shared" ca="1" si="355"/>
        <v>34.51000000000051</v>
      </c>
      <c r="D809" s="306">
        <f t="shared" ca="1" si="356"/>
        <v>-0.82180989343011268</v>
      </c>
      <c r="E809" s="307">
        <f t="shared" ca="1" si="357"/>
        <v>-2.5671031778841114</v>
      </c>
      <c r="F809" s="304">
        <f t="shared" ca="1" si="358"/>
        <v>2.695438781876212</v>
      </c>
      <c r="G809" s="306">
        <f t="shared" ca="1" si="359"/>
        <v>13.871439762519456</v>
      </c>
      <c r="H809" s="307">
        <f t="shared" ca="1" si="360"/>
        <v>-122.25481096398315</v>
      </c>
      <c r="I809" s="304">
        <f t="shared" ca="1" si="361"/>
        <v>123.03924432848432</v>
      </c>
      <c r="J809" s="306">
        <f t="shared" ca="1" si="362"/>
        <v>868.2794076862798</v>
      </c>
      <c r="K809" s="307">
        <f t="shared" ca="1" si="363"/>
        <v>-13.247698301582931</v>
      </c>
      <c r="L809" s="304">
        <f t="shared" ca="1" si="348"/>
        <v>868.38046461348188</v>
      </c>
      <c r="M809" s="306">
        <f t="shared" ca="1" si="364"/>
        <v>-1.4578161616665504</v>
      </c>
      <c r="N809" s="304">
        <f t="shared" ca="1" si="365"/>
        <v>-83.52671336945464</v>
      </c>
      <c r="P809" s="310">
        <f t="shared" ca="1" si="366"/>
        <v>23</v>
      </c>
      <c r="Q809" s="304">
        <f t="shared" ca="1" si="367"/>
        <v>0</v>
      </c>
      <c r="R809" s="306">
        <f t="shared" ca="1" si="368"/>
        <v>0</v>
      </c>
      <c r="S809" s="307">
        <f t="shared" ca="1" si="369"/>
        <v>8.2209999999999983</v>
      </c>
      <c r="T809" s="304">
        <f t="shared" ca="1" si="349"/>
        <v>80.648009999999985</v>
      </c>
      <c r="U809" s="311">
        <f t="shared" ca="1" si="350"/>
        <v>0</v>
      </c>
      <c r="V809" s="306">
        <f t="shared" ca="1" si="351"/>
        <v>1.2266239187011951</v>
      </c>
      <c r="W809" s="304">
        <f t="shared" ca="1" si="352"/>
        <v>59.926229609222396</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2.4580848706782072</v>
      </c>
      <c r="AH809" s="304">
        <f t="shared" ca="1" si="376"/>
        <v>-7.2893707462822919</v>
      </c>
    </row>
    <row r="810" spans="1:34" x14ac:dyDescent="0.2">
      <c r="A810" s="347">
        <f t="shared" ca="1" si="354"/>
        <v>1E-4</v>
      </c>
      <c r="B810" s="304">
        <f t="shared" ca="1" si="355"/>
        <v>34.510100000000513</v>
      </c>
      <c r="D810" s="306">
        <f t="shared" ca="1" si="356"/>
        <v>-0.82180767117575704</v>
      </c>
      <c r="E810" s="307">
        <f t="shared" ca="1" si="357"/>
        <v>-2.5670646444493368</v>
      </c>
      <c r="F810" s="304">
        <f t="shared" ca="1" si="358"/>
        <v>2.6954014055767503</v>
      </c>
      <c r="G810" s="306">
        <f t="shared" ca="1" si="359"/>
        <v>13.871357581752338</v>
      </c>
      <c r="H810" s="307">
        <f t="shared" ca="1" si="360"/>
        <v>-122.25506767044759</v>
      </c>
      <c r="I810" s="304">
        <f t="shared" ca="1" si="361"/>
        <v>123.03949013331679</v>
      </c>
      <c r="J810" s="306">
        <f t="shared" ca="1" si="362"/>
        <v>868.2794076862798</v>
      </c>
      <c r="K810" s="307">
        <f t="shared" ca="1" si="363"/>
        <v>-13.259923795514652</v>
      </c>
      <c r="L810" s="304">
        <f t="shared" ca="1" si="348"/>
        <v>868.38065120723388</v>
      </c>
      <c r="M810" s="306">
        <f t="shared" ca="1" si="364"/>
        <v>-1.4578170605479002</v>
      </c>
      <c r="N810" s="304">
        <f t="shared" ca="1" si="365"/>
        <v>-83.526764871562264</v>
      </c>
      <c r="P810" s="310">
        <f t="shared" ca="1" si="366"/>
        <v>23</v>
      </c>
      <c r="Q810" s="304">
        <f t="shared" ca="1" si="367"/>
        <v>0</v>
      </c>
      <c r="R810" s="306">
        <f t="shared" ca="1" si="368"/>
        <v>0</v>
      </c>
      <c r="S810" s="307">
        <f t="shared" ca="1" si="369"/>
        <v>8.2209999999999983</v>
      </c>
      <c r="T810" s="304">
        <f t="shared" ca="1" si="349"/>
        <v>80.648009999999985</v>
      </c>
      <c r="U810" s="311">
        <f t="shared" ca="1" si="350"/>
        <v>0</v>
      </c>
      <c r="V810" s="306">
        <f t="shared" ca="1" si="351"/>
        <v>1.2266254183110976</v>
      </c>
      <c r="W810" s="304">
        <f t="shared" ca="1" si="352"/>
        <v>59.926542310956982</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2.4580478276098408</v>
      </c>
      <c r="AH810" s="304">
        <f t="shared" ca="1" si="376"/>
        <v>-7.2894087835083816</v>
      </c>
    </row>
    <row r="811" spans="1:34" x14ac:dyDescent="0.2">
      <c r="A811" s="347">
        <f t="shared" ca="1" si="354"/>
        <v>1E-4</v>
      </c>
      <c r="B811" s="304">
        <f t="shared" ca="1" si="355"/>
        <v>34.510200000000516</v>
      </c>
      <c r="D811" s="306">
        <f t="shared" ca="1" si="356"/>
        <v>-0.82180544888582108</v>
      </c>
      <c r="E811" s="307">
        <f t="shared" ca="1" si="357"/>
        <v>-2.5670261112981523</v>
      </c>
      <c r="F811" s="304">
        <f t="shared" ca="1" si="358"/>
        <v>2.695364029570948</v>
      </c>
      <c r="G811" s="306">
        <f t="shared" ca="1" si="359"/>
        <v>13.87127540120745</v>
      </c>
      <c r="H811" s="307">
        <f t="shared" ca="1" si="360"/>
        <v>-122.25532437305871</v>
      </c>
      <c r="I811" s="304">
        <f t="shared" ca="1" si="361"/>
        <v>123.03973593444496</v>
      </c>
      <c r="J811" s="306">
        <f t="shared" ca="1" si="362"/>
        <v>868.2794076862798</v>
      </c>
      <c r="K811" s="307">
        <f t="shared" ca="1" si="363"/>
        <v>-13.272149315116827</v>
      </c>
      <c r="L811" s="304">
        <f t="shared" ca="1" si="348"/>
        <v>868.38083797345485</v>
      </c>
      <c r="M811" s="306">
        <f t="shared" ca="1" si="364"/>
        <v>-1.4578179594203333</v>
      </c>
      <c r="N811" s="304">
        <f t="shared" ca="1" si="365"/>
        <v>-83.526816373159008</v>
      </c>
      <c r="P811" s="310">
        <f t="shared" ca="1" si="366"/>
        <v>23</v>
      </c>
      <c r="Q811" s="304">
        <f t="shared" ca="1" si="367"/>
        <v>0</v>
      </c>
      <c r="R811" s="306">
        <f t="shared" ca="1" si="368"/>
        <v>0</v>
      </c>
      <c r="S811" s="307">
        <f t="shared" ca="1" si="369"/>
        <v>8.2209999999999983</v>
      </c>
      <c r="T811" s="304">
        <f t="shared" ca="1" si="349"/>
        <v>80.648009999999985</v>
      </c>
      <c r="U811" s="311">
        <f t="shared" ca="1" si="350"/>
        <v>0</v>
      </c>
      <c r="V811" s="306">
        <f t="shared" ca="1" si="351"/>
        <v>1.2266269179259839</v>
      </c>
      <c r="W811" s="304">
        <f t="shared" ca="1" si="352"/>
        <v>59.926855010390483</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2.4580107848036397</v>
      </c>
      <c r="AH811" s="304">
        <f t="shared" ca="1" si="376"/>
        <v>-7.2894468204545673</v>
      </c>
    </row>
    <row r="812" spans="1:34" x14ac:dyDescent="0.2">
      <c r="A812" s="347">
        <f t="shared" ca="1" si="354"/>
        <v>1E-4</v>
      </c>
      <c r="B812" s="304">
        <f t="shared" ca="1" si="355"/>
        <v>34.51030000000052</v>
      </c>
      <c r="D812" s="306">
        <f t="shared" ca="1" si="356"/>
        <v>-0.82180322656030302</v>
      </c>
      <c r="E812" s="307">
        <f t="shared" ca="1" si="357"/>
        <v>-2.5669875784305578</v>
      </c>
      <c r="F812" s="304">
        <f t="shared" ca="1" si="358"/>
        <v>2.6953266538588054</v>
      </c>
      <c r="G812" s="306">
        <f t="shared" ca="1" si="359"/>
        <v>13.871193220884795</v>
      </c>
      <c r="H812" s="307">
        <f t="shared" ca="1" si="360"/>
        <v>-122.25558107181655</v>
      </c>
      <c r="I812" s="304">
        <f t="shared" ca="1" si="361"/>
        <v>123.03998173186888</v>
      </c>
      <c r="J812" s="306">
        <f t="shared" ca="1" si="362"/>
        <v>868.2794076862798</v>
      </c>
      <c r="K812" s="307">
        <f t="shared" ca="1" si="363"/>
        <v>-13.284374860389072</v>
      </c>
      <c r="L812" s="304">
        <f t="shared" ca="1" si="348"/>
        <v>868.38102491214545</v>
      </c>
      <c r="M812" s="306">
        <f t="shared" ca="1" si="364"/>
        <v>-1.4578188582838496</v>
      </c>
      <c r="N812" s="304">
        <f t="shared" ca="1" si="365"/>
        <v>-83.526867874244857</v>
      </c>
      <c r="P812" s="310">
        <f t="shared" ca="1" si="366"/>
        <v>23</v>
      </c>
      <c r="Q812" s="304">
        <f t="shared" ca="1" si="367"/>
        <v>0</v>
      </c>
      <c r="R812" s="306">
        <f t="shared" ca="1" si="368"/>
        <v>0</v>
      </c>
      <c r="S812" s="307">
        <f t="shared" ca="1" si="369"/>
        <v>8.2209999999999983</v>
      </c>
      <c r="T812" s="304">
        <f t="shared" ca="1" si="349"/>
        <v>80.648009999999985</v>
      </c>
      <c r="U812" s="311">
        <f t="shared" ca="1" si="350"/>
        <v>0</v>
      </c>
      <c r="V812" s="306">
        <f t="shared" ca="1" si="351"/>
        <v>1.2266284175458531</v>
      </c>
      <c r="W812" s="304">
        <f t="shared" ca="1" si="352"/>
        <v>59.927167707522834</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2.4579737422596075</v>
      </c>
      <c r="AH812" s="304">
        <f t="shared" ca="1" si="376"/>
        <v>-7.2894848571208488</v>
      </c>
    </row>
    <row r="813" spans="1:34" x14ac:dyDescent="0.2">
      <c r="A813" s="347">
        <f t="shared" ca="1" si="354"/>
        <v>1E-4</v>
      </c>
      <c r="B813" s="304">
        <f t="shared" ca="1" si="355"/>
        <v>34.510400000000523</v>
      </c>
      <c r="D813" s="306">
        <f t="shared" ca="1" si="356"/>
        <v>-0.82180100419920565</v>
      </c>
      <c r="E813" s="307">
        <f t="shared" ca="1" si="357"/>
        <v>-2.5669490458465622</v>
      </c>
      <c r="F813" s="304">
        <f t="shared" ca="1" si="358"/>
        <v>2.6952892784403311</v>
      </c>
      <c r="G813" s="306">
        <f t="shared" ca="1" si="359"/>
        <v>13.871111040784374</v>
      </c>
      <c r="H813" s="307">
        <f t="shared" ca="1" si="360"/>
        <v>-122.25583776672113</v>
      </c>
      <c r="I813" s="304">
        <f t="shared" ca="1" si="361"/>
        <v>123.04022752558858</v>
      </c>
      <c r="J813" s="306">
        <f t="shared" ca="1" si="362"/>
        <v>868.2794076862798</v>
      </c>
      <c r="K813" s="307">
        <f t="shared" ca="1" si="363"/>
        <v>-13.296600431330999</v>
      </c>
      <c r="L813" s="304">
        <f t="shared" ca="1" si="348"/>
        <v>868.38121202330683</v>
      </c>
      <c r="M813" s="306">
        <f t="shared" ca="1" si="364"/>
        <v>-1.4578197571384492</v>
      </c>
      <c r="N813" s="304">
        <f t="shared" ca="1" si="365"/>
        <v>-83.526919374819812</v>
      </c>
      <c r="P813" s="310">
        <f t="shared" ca="1" si="366"/>
        <v>23</v>
      </c>
      <c r="Q813" s="304">
        <f t="shared" ca="1" si="367"/>
        <v>0</v>
      </c>
      <c r="R813" s="306">
        <f t="shared" ca="1" si="368"/>
        <v>0</v>
      </c>
      <c r="S813" s="307">
        <f t="shared" ca="1" si="369"/>
        <v>8.2209999999999983</v>
      </c>
      <c r="T813" s="304">
        <f t="shared" ca="1" si="349"/>
        <v>80.648009999999985</v>
      </c>
      <c r="U813" s="311">
        <f t="shared" ca="1" si="350"/>
        <v>0</v>
      </c>
      <c r="V813" s="306">
        <f t="shared" ca="1" si="351"/>
        <v>1.2266299171707058</v>
      </c>
      <c r="W813" s="304">
        <f t="shared" ca="1" si="352"/>
        <v>59.927480402354107</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2.4579366999777479</v>
      </c>
      <c r="AH813" s="304">
        <f t="shared" ca="1" si="376"/>
        <v>-7.2895228935072192</v>
      </c>
    </row>
    <row r="814" spans="1:34" x14ac:dyDescent="0.2">
      <c r="A814" s="347">
        <f t="shared" ca="1" si="354"/>
        <v>1E-4</v>
      </c>
      <c r="B814" s="304">
        <f t="shared" ca="1" si="355"/>
        <v>34.510500000000526</v>
      </c>
      <c r="D814" s="306">
        <f t="shared" ca="1" si="356"/>
        <v>-0.82179878180253008</v>
      </c>
      <c r="E814" s="307">
        <f t="shared" ca="1" si="357"/>
        <v>-2.5669105135461541</v>
      </c>
      <c r="F814" s="304">
        <f t="shared" ca="1" si="358"/>
        <v>2.6952519033155142</v>
      </c>
      <c r="G814" s="306">
        <f t="shared" ca="1" si="359"/>
        <v>13.871028860906193</v>
      </c>
      <c r="H814" s="307">
        <f t="shared" ca="1" si="360"/>
        <v>-122.25609445777248</v>
      </c>
      <c r="I814" s="304">
        <f t="shared" ca="1" si="361"/>
        <v>123.04047331560407</v>
      </c>
      <c r="J814" s="306">
        <f t="shared" ca="1" si="362"/>
        <v>868.2794076862798</v>
      </c>
      <c r="K814" s="307">
        <f t="shared" ca="1" si="363"/>
        <v>-13.308826027942224</v>
      </c>
      <c r="L814" s="304">
        <f t="shared" ca="1" si="348"/>
        <v>868.3813993069399</v>
      </c>
      <c r="M814" s="306">
        <f t="shared" ca="1" si="364"/>
        <v>-1.4578206559841325</v>
      </c>
      <c r="N814" s="304">
        <f t="shared" ca="1" si="365"/>
        <v>-83.526970874883887</v>
      </c>
      <c r="P814" s="310">
        <f t="shared" ca="1" si="366"/>
        <v>23</v>
      </c>
      <c r="Q814" s="304">
        <f t="shared" ca="1" si="367"/>
        <v>0</v>
      </c>
      <c r="R814" s="306">
        <f t="shared" ca="1" si="368"/>
        <v>0</v>
      </c>
      <c r="S814" s="307">
        <f t="shared" ca="1" si="369"/>
        <v>8.2209999999999983</v>
      </c>
      <c r="T814" s="304">
        <f t="shared" ca="1" si="349"/>
        <v>80.648009999999985</v>
      </c>
      <c r="U814" s="311">
        <f t="shared" ca="1" si="350"/>
        <v>0</v>
      </c>
      <c r="V814" s="306">
        <f t="shared" ca="1" si="351"/>
        <v>1.2266314168005421</v>
      </c>
      <c r="W814" s="304">
        <f t="shared" ca="1" si="352"/>
        <v>59.927793094884272</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2.4578996579580537</v>
      </c>
      <c r="AH814" s="304">
        <f t="shared" ca="1" si="376"/>
        <v>-7.2895609296136872</v>
      </c>
    </row>
    <row r="815" spans="1:34" x14ac:dyDescent="0.2">
      <c r="A815" s="347">
        <f t="shared" ca="1" si="354"/>
        <v>1E-4</v>
      </c>
      <c r="B815" s="304">
        <f t="shared" ca="1" si="355"/>
        <v>34.51060000000053</v>
      </c>
      <c r="D815" s="306">
        <f t="shared" ca="1" si="356"/>
        <v>-0.82179655937027596</v>
      </c>
      <c r="E815" s="307">
        <f t="shared" ca="1" si="357"/>
        <v>-2.5668719815293404</v>
      </c>
      <c r="F815" s="304">
        <f t="shared" ca="1" si="358"/>
        <v>2.6952145284843629</v>
      </c>
      <c r="G815" s="306">
        <f t="shared" ca="1" si="359"/>
        <v>13.870946681250256</v>
      </c>
      <c r="H815" s="307">
        <f t="shared" ca="1" si="360"/>
        <v>-122.25635114497064</v>
      </c>
      <c r="I815" s="304">
        <f t="shared" ca="1" si="361"/>
        <v>123.0407191019154</v>
      </c>
      <c r="J815" s="306">
        <f t="shared" ca="1" si="362"/>
        <v>868.2794076862798</v>
      </c>
      <c r="K815" s="307">
        <f t="shared" ca="1" si="363"/>
        <v>-13.321051650222362</v>
      </c>
      <c r="L815" s="304">
        <f t="shared" ca="1" si="348"/>
        <v>868.38158676304556</v>
      </c>
      <c r="M815" s="306">
        <f t="shared" ca="1" si="364"/>
        <v>-1.4578215548208995</v>
      </c>
      <c r="N815" s="304">
        <f t="shared" ca="1" si="365"/>
        <v>-83.527022374437109</v>
      </c>
      <c r="P815" s="310">
        <f t="shared" ca="1" si="366"/>
        <v>23</v>
      </c>
      <c r="Q815" s="304">
        <f t="shared" ca="1" si="367"/>
        <v>0</v>
      </c>
      <c r="R815" s="306">
        <f t="shared" ca="1" si="368"/>
        <v>0</v>
      </c>
      <c r="S815" s="307">
        <f t="shared" ca="1" si="369"/>
        <v>8.2209999999999983</v>
      </c>
      <c r="T815" s="304">
        <f t="shared" ca="1" si="349"/>
        <v>80.648009999999985</v>
      </c>
      <c r="U815" s="311">
        <f t="shared" ca="1" si="350"/>
        <v>0</v>
      </c>
      <c r="V815" s="306">
        <f t="shared" ca="1" si="351"/>
        <v>1.2266329164353611</v>
      </c>
      <c r="W815" s="304">
        <f t="shared" ca="1" si="352"/>
        <v>59.928105785113281</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2.4578626162005293</v>
      </c>
      <c r="AH815" s="304">
        <f t="shared" ca="1" si="376"/>
        <v>-7.2895989654402484</v>
      </c>
    </row>
    <row r="816" spans="1:34" x14ac:dyDescent="0.2">
      <c r="A816" s="347">
        <f t="shared" ca="1" si="354"/>
        <v>1E-4</v>
      </c>
      <c r="B816" s="304">
        <f t="shared" ca="1" si="355"/>
        <v>34.510700000000533</v>
      </c>
      <c r="D816" s="306">
        <f t="shared" ca="1" si="356"/>
        <v>-0.82179433690244297</v>
      </c>
      <c r="E816" s="307">
        <f t="shared" ca="1" si="357"/>
        <v>-2.5668334497961229</v>
      </c>
      <c r="F816" s="304">
        <f t="shared" ca="1" si="358"/>
        <v>2.6951771539468776</v>
      </c>
      <c r="G816" s="306">
        <f t="shared" ca="1" si="359"/>
        <v>13.870864501816566</v>
      </c>
      <c r="H816" s="307">
        <f t="shared" ca="1" si="360"/>
        <v>-122.25660782831562</v>
      </c>
      <c r="I816" s="304">
        <f t="shared" ca="1" si="361"/>
        <v>123.04096488452258</v>
      </c>
      <c r="J816" s="306">
        <f t="shared" ca="1" si="362"/>
        <v>868.2794076862798</v>
      </c>
      <c r="K816" s="307">
        <f t="shared" ca="1" si="363"/>
        <v>-13.333277298171026</v>
      </c>
      <c r="L816" s="304">
        <f t="shared" ca="1" si="348"/>
        <v>868.38177439162484</v>
      </c>
      <c r="M816" s="306">
        <f t="shared" ca="1" si="364"/>
        <v>-1.4578224536487503</v>
      </c>
      <c r="N816" s="304">
        <f t="shared" ca="1" si="365"/>
        <v>-83.527073873479466</v>
      </c>
      <c r="P816" s="310">
        <f t="shared" ca="1" si="366"/>
        <v>23</v>
      </c>
      <c r="Q816" s="304">
        <f t="shared" ca="1" si="367"/>
        <v>0</v>
      </c>
      <c r="R816" s="306">
        <f t="shared" ca="1" si="368"/>
        <v>0</v>
      </c>
      <c r="S816" s="307">
        <f t="shared" ca="1" si="369"/>
        <v>8.2209999999999983</v>
      </c>
      <c r="T816" s="304">
        <f t="shared" ca="1" si="349"/>
        <v>80.648009999999985</v>
      </c>
      <c r="U816" s="311">
        <f t="shared" ca="1" si="350"/>
        <v>0</v>
      </c>
      <c r="V816" s="306">
        <f t="shared" ca="1" si="351"/>
        <v>1.2266344160751634</v>
      </c>
      <c r="W816" s="304">
        <f t="shared" ca="1" si="352"/>
        <v>59.928418473041162</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2.4578255747051809</v>
      </c>
      <c r="AH816" s="304">
        <f t="shared" ca="1" si="376"/>
        <v>-7.2896370009868985</v>
      </c>
    </row>
    <row r="817" spans="1:34" x14ac:dyDescent="0.2">
      <c r="A817" s="347">
        <f t="shared" ca="1" si="354"/>
        <v>1E-4</v>
      </c>
      <c r="B817" s="304">
        <f t="shared" ca="1" si="355"/>
        <v>34.510800000000536</v>
      </c>
      <c r="D817" s="306">
        <f t="shared" ca="1" si="356"/>
        <v>-0.8217921143990331</v>
      </c>
      <c r="E817" s="307">
        <f t="shared" ca="1" si="357"/>
        <v>-2.5667949183465018</v>
      </c>
      <c r="F817" s="304">
        <f t="shared" ca="1" si="358"/>
        <v>2.6951397797030601</v>
      </c>
      <c r="G817" s="306">
        <f t="shared" ca="1" si="359"/>
        <v>13.870782322605127</v>
      </c>
      <c r="H817" s="307">
        <f t="shared" ca="1" si="360"/>
        <v>-122.25686450780746</v>
      </c>
      <c r="I817" s="304">
        <f t="shared" ca="1" si="361"/>
        <v>123.04121066342564</v>
      </c>
      <c r="J817" s="306">
        <f t="shared" ca="1" si="362"/>
        <v>868.2794076862798</v>
      </c>
      <c r="K817" s="307">
        <f t="shared" ca="1" si="363"/>
        <v>-13.345502971787832</v>
      </c>
      <c r="L817" s="304">
        <f t="shared" ca="1" si="348"/>
        <v>868.38196219267866</v>
      </c>
      <c r="M817" s="306">
        <f t="shared" ca="1" si="364"/>
        <v>-1.4578233524676851</v>
      </c>
      <c r="N817" s="304">
        <f t="shared" ca="1" si="365"/>
        <v>-83.527125372010985</v>
      </c>
      <c r="P817" s="310">
        <f t="shared" ca="1" si="366"/>
        <v>23</v>
      </c>
      <c r="Q817" s="304">
        <f t="shared" ca="1" si="367"/>
        <v>0</v>
      </c>
      <c r="R817" s="306">
        <f t="shared" ca="1" si="368"/>
        <v>0</v>
      </c>
      <c r="S817" s="307">
        <f t="shared" ca="1" si="369"/>
        <v>8.2209999999999983</v>
      </c>
      <c r="T817" s="304">
        <f t="shared" ca="1" si="349"/>
        <v>80.648009999999985</v>
      </c>
      <c r="U817" s="311">
        <f t="shared" ca="1" si="350"/>
        <v>0</v>
      </c>
      <c r="V817" s="306">
        <f t="shared" ca="1" si="351"/>
        <v>1.2266359157199491</v>
      </c>
      <c r="W817" s="304">
        <f t="shared" ca="1" si="352"/>
        <v>59.928731158667944</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2.457788533472006</v>
      </c>
      <c r="AH817" s="304">
        <f t="shared" ca="1" si="376"/>
        <v>-7.28967503625364</v>
      </c>
    </row>
    <row r="818" spans="1:34" x14ac:dyDescent="0.2">
      <c r="A818" s="347">
        <f t="shared" ca="1" si="354"/>
        <v>1E-4</v>
      </c>
      <c r="B818" s="304">
        <f t="shared" ca="1" si="355"/>
        <v>34.510900000000539</v>
      </c>
      <c r="D818" s="306">
        <f t="shared" ca="1" si="356"/>
        <v>-0.82178989186004714</v>
      </c>
      <c r="E818" s="307">
        <f t="shared" ca="1" si="357"/>
        <v>-2.5667563871804706</v>
      </c>
      <c r="F818" s="304">
        <f t="shared" ca="1" si="358"/>
        <v>2.6951024057529036</v>
      </c>
      <c r="G818" s="306">
        <f t="shared" ca="1" si="359"/>
        <v>13.870700143615942</v>
      </c>
      <c r="H818" s="307">
        <f t="shared" ca="1" si="360"/>
        <v>-122.25712118344619</v>
      </c>
      <c r="I818" s="304">
        <f t="shared" ca="1" si="361"/>
        <v>123.04145643862459</v>
      </c>
      <c r="J818" s="306">
        <f t="shared" ca="1" si="362"/>
        <v>868.2794076862798</v>
      </c>
      <c r="K818" s="307">
        <f t="shared" ca="1" si="363"/>
        <v>-13.357728671072396</v>
      </c>
      <c r="L818" s="304">
        <f t="shared" ca="1" si="348"/>
        <v>868.38215016620813</v>
      </c>
      <c r="M818" s="306">
        <f t="shared" ca="1" si="364"/>
        <v>-1.4578242512777038</v>
      </c>
      <c r="N818" s="304">
        <f t="shared" ca="1" si="365"/>
        <v>-83.527176870031639</v>
      </c>
      <c r="P818" s="310">
        <f t="shared" ca="1" si="366"/>
        <v>23</v>
      </c>
      <c r="Q818" s="304">
        <f t="shared" ca="1" si="367"/>
        <v>0</v>
      </c>
      <c r="R818" s="306">
        <f t="shared" ca="1" si="368"/>
        <v>0</v>
      </c>
      <c r="S818" s="307">
        <f t="shared" ca="1" si="369"/>
        <v>8.2209999999999983</v>
      </c>
      <c r="T818" s="304">
        <f t="shared" ca="1" si="349"/>
        <v>80.648009999999985</v>
      </c>
      <c r="U818" s="311">
        <f t="shared" ca="1" si="350"/>
        <v>0</v>
      </c>
      <c r="V818" s="306">
        <f t="shared" ca="1" si="351"/>
        <v>1.2266374153697179</v>
      </c>
      <c r="W818" s="304">
        <f t="shared" ca="1" si="352"/>
        <v>59.92904384199354</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2.4577514925009991</v>
      </c>
      <c r="AH818" s="304">
        <f t="shared" ca="1" si="376"/>
        <v>-7.2897130712404765</v>
      </c>
    </row>
    <row r="819" spans="1:34" x14ac:dyDescent="0.2">
      <c r="A819" s="347">
        <f t="shared" ca="1" si="354"/>
        <v>1E-4</v>
      </c>
      <c r="B819" s="304">
        <f t="shared" ca="1" si="355"/>
        <v>34.511000000000543</v>
      </c>
      <c r="D819" s="306">
        <f t="shared" ca="1" si="356"/>
        <v>-0.82178766928548708</v>
      </c>
      <c r="E819" s="307">
        <f t="shared" ca="1" si="357"/>
        <v>-2.5667178562980428</v>
      </c>
      <c r="F819" s="304">
        <f t="shared" ca="1" si="358"/>
        <v>2.6950650320964229</v>
      </c>
      <c r="G819" s="306">
        <f t="shared" ca="1" si="359"/>
        <v>13.870617964849012</v>
      </c>
      <c r="H819" s="307">
        <f t="shared" ca="1" si="360"/>
        <v>-122.25737785523182</v>
      </c>
      <c r="I819" s="304">
        <f t="shared" ca="1" si="361"/>
        <v>123.04170221011948</v>
      </c>
      <c r="J819" s="306">
        <f t="shared" ca="1" si="362"/>
        <v>868.2794076862798</v>
      </c>
      <c r="K819" s="307">
        <f t="shared" ca="1" si="363"/>
        <v>-13.36995439602433</v>
      </c>
      <c r="L819" s="304">
        <f t="shared" ca="1" si="348"/>
        <v>868.38233831221407</v>
      </c>
      <c r="M819" s="306">
        <f t="shared" ca="1" si="364"/>
        <v>-1.4578251500788069</v>
      </c>
      <c r="N819" s="304">
        <f t="shared" ca="1" si="365"/>
        <v>-83.527228367541468</v>
      </c>
      <c r="P819" s="310">
        <f t="shared" ca="1" si="366"/>
        <v>23</v>
      </c>
      <c r="Q819" s="304">
        <f t="shared" ca="1" si="367"/>
        <v>0</v>
      </c>
      <c r="R819" s="306">
        <f t="shared" ca="1" si="368"/>
        <v>0</v>
      </c>
      <c r="S819" s="307">
        <f t="shared" ca="1" si="369"/>
        <v>8.2209999999999983</v>
      </c>
      <c r="T819" s="304">
        <f t="shared" ca="1" si="349"/>
        <v>80.648009999999985</v>
      </c>
      <c r="U819" s="311">
        <f t="shared" ca="1" si="350"/>
        <v>0</v>
      </c>
      <c r="V819" s="306">
        <f t="shared" ca="1" si="351"/>
        <v>1.2266389150244701</v>
      </c>
      <c r="W819" s="304">
        <f t="shared" ca="1" si="352"/>
        <v>59.929356523018015</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2.4577144517921727</v>
      </c>
      <c r="AH819" s="304">
        <f t="shared" ca="1" si="376"/>
        <v>-7.2897511059473974</v>
      </c>
    </row>
    <row r="820" spans="1:34" x14ac:dyDescent="0.2">
      <c r="A820" s="347">
        <f t="shared" ca="1" si="354"/>
        <v>1E-4</v>
      </c>
      <c r="B820" s="304">
        <f t="shared" ca="1" si="355"/>
        <v>34.511100000000546</v>
      </c>
      <c r="D820" s="306">
        <f t="shared" ca="1" si="356"/>
        <v>-0.82178544667535081</v>
      </c>
      <c r="E820" s="307">
        <f t="shared" ca="1" si="357"/>
        <v>-2.5666793256992086</v>
      </c>
      <c r="F820" s="304">
        <f t="shared" ca="1" si="358"/>
        <v>2.6950276587336073</v>
      </c>
      <c r="G820" s="306">
        <f t="shared" ca="1" si="359"/>
        <v>13.870535786304345</v>
      </c>
      <c r="H820" s="307">
        <f t="shared" ca="1" si="360"/>
        <v>-122.2576345231644</v>
      </c>
      <c r="I820" s="304">
        <f t="shared" ca="1" si="361"/>
        <v>123.04194797791033</v>
      </c>
      <c r="J820" s="306">
        <f t="shared" ca="1" si="362"/>
        <v>868.2794076862798</v>
      </c>
      <c r="K820" s="307">
        <f t="shared" ca="1" si="363"/>
        <v>-13.382180146643249</v>
      </c>
      <c r="L820" s="304">
        <f t="shared" ca="1" si="348"/>
        <v>868.3825266306975</v>
      </c>
      <c r="M820" s="306">
        <f t="shared" ca="1" si="364"/>
        <v>-1.4578260488709942</v>
      </c>
      <c r="N820" s="304">
        <f t="shared" ca="1" si="365"/>
        <v>-83.527279864540461</v>
      </c>
      <c r="P820" s="310">
        <f t="shared" ca="1" si="366"/>
        <v>23</v>
      </c>
      <c r="Q820" s="304">
        <f t="shared" ca="1" si="367"/>
        <v>0</v>
      </c>
      <c r="R820" s="306">
        <f t="shared" ca="1" si="368"/>
        <v>0</v>
      </c>
      <c r="S820" s="307">
        <f t="shared" ca="1" si="369"/>
        <v>8.2209999999999983</v>
      </c>
      <c r="T820" s="304">
        <f t="shared" ca="1" si="349"/>
        <v>80.648009999999985</v>
      </c>
      <c r="U820" s="311">
        <f t="shared" ca="1" si="350"/>
        <v>0</v>
      </c>
      <c r="V820" s="306">
        <f t="shared" ca="1" si="351"/>
        <v>1.2266404146842049</v>
      </c>
      <c r="W820" s="304">
        <f t="shared" ca="1" si="352"/>
        <v>59.929669201741319</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2.4576774113455224</v>
      </c>
      <c r="AH820" s="304">
        <f t="shared" ca="1" si="376"/>
        <v>-7.2897891403744106</v>
      </c>
    </row>
    <row r="821" spans="1:34" x14ac:dyDescent="0.2">
      <c r="A821" s="347">
        <f t="shared" ca="1" si="354"/>
        <v>1E-4</v>
      </c>
      <c r="B821" s="304">
        <f t="shared" ca="1" si="355"/>
        <v>34.511200000000549</v>
      </c>
      <c r="D821" s="306">
        <f t="shared" ca="1" si="356"/>
        <v>-0.82178322402964099</v>
      </c>
      <c r="E821" s="307">
        <f t="shared" ca="1" si="357"/>
        <v>-2.5666407953839743</v>
      </c>
      <c r="F821" s="304">
        <f t="shared" ca="1" si="358"/>
        <v>2.6949902856644643</v>
      </c>
      <c r="G821" s="306">
        <f t="shared" ca="1" si="359"/>
        <v>13.870453607981942</v>
      </c>
      <c r="H821" s="307">
        <f t="shared" ca="1" si="360"/>
        <v>-122.25789118724394</v>
      </c>
      <c r="I821" s="304">
        <f t="shared" ca="1" si="361"/>
        <v>123.04219374199714</v>
      </c>
      <c r="J821" s="306">
        <f t="shared" ca="1" si="362"/>
        <v>868.2794076862798</v>
      </c>
      <c r="K821" s="307">
        <f t="shared" ca="1" si="363"/>
        <v>-13.394405922928769</v>
      </c>
      <c r="L821" s="304">
        <f t="shared" ca="1" si="348"/>
        <v>868.38271512165943</v>
      </c>
      <c r="M821" s="306">
        <f t="shared" ca="1" si="364"/>
        <v>-1.457826947654266</v>
      </c>
      <c r="N821" s="304">
        <f t="shared" ca="1" si="365"/>
        <v>-83.527331361028629</v>
      </c>
      <c r="P821" s="310">
        <f t="shared" ca="1" si="366"/>
        <v>23</v>
      </c>
      <c r="Q821" s="304">
        <f t="shared" ca="1" si="367"/>
        <v>0</v>
      </c>
      <c r="R821" s="306">
        <f t="shared" ca="1" si="368"/>
        <v>0</v>
      </c>
      <c r="S821" s="307">
        <f t="shared" ca="1" si="369"/>
        <v>8.2209999999999983</v>
      </c>
      <c r="T821" s="304">
        <f t="shared" ca="1" si="349"/>
        <v>80.648009999999985</v>
      </c>
      <c r="U821" s="311">
        <f t="shared" ca="1" si="350"/>
        <v>0</v>
      </c>
      <c r="V821" s="306">
        <f t="shared" ca="1" si="351"/>
        <v>1.2266419143489229</v>
      </c>
      <c r="W821" s="304">
        <f t="shared" ca="1" si="352"/>
        <v>59.929981878163439</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2.4576403711610508</v>
      </c>
      <c r="AH821" s="304">
        <f t="shared" ca="1" si="376"/>
        <v>-7.28982717452151</v>
      </c>
    </row>
    <row r="822" spans="1:34" x14ac:dyDescent="0.2">
      <c r="A822" s="347">
        <f t="shared" ca="1" si="354"/>
        <v>1E-4</v>
      </c>
      <c r="B822" s="304">
        <f t="shared" ca="1" si="355"/>
        <v>34.511300000000553</v>
      </c>
      <c r="D822" s="306">
        <f t="shared" ca="1" si="356"/>
        <v>-0.82178100134835763</v>
      </c>
      <c r="E822" s="307">
        <f t="shared" ca="1" si="357"/>
        <v>-2.5666022653523424</v>
      </c>
      <c r="F822" s="304">
        <f t="shared" ca="1" si="358"/>
        <v>2.6949529128889962</v>
      </c>
      <c r="G822" s="306">
        <f t="shared" ca="1" si="359"/>
        <v>13.870371429881807</v>
      </c>
      <c r="H822" s="307">
        <f t="shared" ca="1" si="360"/>
        <v>-122.25814784747048</v>
      </c>
      <c r="I822" s="304">
        <f t="shared" ca="1" si="361"/>
        <v>123.04243950237996</v>
      </c>
      <c r="J822" s="306">
        <f t="shared" ca="1" si="362"/>
        <v>868.2794076862798</v>
      </c>
      <c r="K822" s="307">
        <f t="shared" ca="1" si="363"/>
        <v>-13.406631724880505</v>
      </c>
      <c r="L822" s="304">
        <f t="shared" ca="1" si="348"/>
        <v>868.38290378510067</v>
      </c>
      <c r="M822" s="306">
        <f t="shared" ca="1" si="364"/>
        <v>-1.4578278464286225</v>
      </c>
      <c r="N822" s="304">
        <f t="shared" ca="1" si="365"/>
        <v>-83.527382857005989</v>
      </c>
      <c r="P822" s="310">
        <f t="shared" ca="1" si="366"/>
        <v>23</v>
      </c>
      <c r="Q822" s="304">
        <f t="shared" ca="1" si="367"/>
        <v>0</v>
      </c>
      <c r="R822" s="306">
        <f t="shared" ca="1" si="368"/>
        <v>0</v>
      </c>
      <c r="S822" s="307">
        <f t="shared" ca="1" si="369"/>
        <v>8.2209999999999983</v>
      </c>
      <c r="T822" s="304">
        <f t="shared" ca="1" si="349"/>
        <v>80.648009999999985</v>
      </c>
      <c r="U822" s="311">
        <f t="shared" ca="1" si="350"/>
        <v>0</v>
      </c>
      <c r="V822" s="306">
        <f t="shared" ca="1" si="351"/>
        <v>1.2266434140186238</v>
      </c>
      <c r="W822" s="304">
        <f t="shared" ca="1" si="352"/>
        <v>59.930294552284394</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2.4576033312387597</v>
      </c>
      <c r="AH822" s="304">
        <f t="shared" ca="1" si="376"/>
        <v>-7.2898652083886937</v>
      </c>
    </row>
    <row r="823" spans="1:34" x14ac:dyDescent="0.2">
      <c r="A823" s="347">
        <f t="shared" ca="1" si="354"/>
        <v>1E-4</v>
      </c>
      <c r="B823" s="304">
        <f t="shared" ca="1" si="355"/>
        <v>34.511400000000556</v>
      </c>
      <c r="D823" s="306">
        <f t="shared" ca="1" si="356"/>
        <v>-0.82177877863150117</v>
      </c>
      <c r="E823" s="307">
        <f t="shared" ca="1" si="357"/>
        <v>-2.5665637356043103</v>
      </c>
      <c r="F823" s="304">
        <f t="shared" ca="1" si="358"/>
        <v>2.6949155404072003</v>
      </c>
      <c r="G823" s="306">
        <f t="shared" ca="1" si="359"/>
        <v>13.870289252003944</v>
      </c>
      <c r="H823" s="307">
        <f t="shared" ca="1" si="360"/>
        <v>-122.25840450384405</v>
      </c>
      <c r="I823" s="304">
        <f t="shared" ca="1" si="361"/>
        <v>123.04268525905883</v>
      </c>
      <c r="J823" s="306">
        <f t="shared" ca="1" si="362"/>
        <v>868.2794076862798</v>
      </c>
      <c r="K823" s="307">
        <f t="shared" ca="1" si="363"/>
        <v>-13.418857552498071</v>
      </c>
      <c r="L823" s="304">
        <f t="shared" ca="1" si="348"/>
        <v>868.38309262102234</v>
      </c>
      <c r="M823" s="306">
        <f t="shared" ca="1" si="364"/>
        <v>-1.4578287451940637</v>
      </c>
      <c r="N823" s="304">
        <f t="shared" ca="1" si="365"/>
        <v>-83.52743435247254</v>
      </c>
      <c r="P823" s="310">
        <f t="shared" ca="1" si="366"/>
        <v>23</v>
      </c>
      <c r="Q823" s="304">
        <f t="shared" ca="1" si="367"/>
        <v>0</v>
      </c>
      <c r="R823" s="306">
        <f t="shared" ca="1" si="368"/>
        <v>0</v>
      </c>
      <c r="S823" s="307">
        <f t="shared" ca="1" si="369"/>
        <v>8.2209999999999983</v>
      </c>
      <c r="T823" s="304">
        <f t="shared" ca="1" si="349"/>
        <v>80.648009999999985</v>
      </c>
      <c r="U823" s="311">
        <f t="shared" ca="1" si="350"/>
        <v>0</v>
      </c>
      <c r="V823" s="306">
        <f t="shared" ca="1" si="351"/>
        <v>1.2266449136933077</v>
      </c>
      <c r="W823" s="304">
        <f t="shared" ca="1" si="352"/>
        <v>59.930607224104193</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2.45756629157865</v>
      </c>
      <c r="AH823" s="304">
        <f t="shared" ca="1" si="376"/>
        <v>-7.2899032419759644</v>
      </c>
    </row>
    <row r="824" spans="1:34" x14ac:dyDescent="0.2">
      <c r="A824" s="347">
        <f t="shared" ca="1" si="354"/>
        <v>1E-4</v>
      </c>
      <c r="B824" s="304">
        <f t="shared" ca="1" si="355"/>
        <v>34.511500000000559</v>
      </c>
      <c r="D824" s="306">
        <f t="shared" ca="1" si="356"/>
        <v>-0.82177655587907372</v>
      </c>
      <c r="E824" s="307">
        <f t="shared" ca="1" si="357"/>
        <v>-2.5665252061398753</v>
      </c>
      <c r="F824" s="304">
        <f t="shared" ca="1" si="358"/>
        <v>2.6948781682190757</v>
      </c>
      <c r="G824" s="306">
        <f t="shared" ca="1" si="359"/>
        <v>13.870207074348357</v>
      </c>
      <c r="H824" s="307">
        <f t="shared" ca="1" si="360"/>
        <v>-122.25866115636467</v>
      </c>
      <c r="I824" s="304">
        <f t="shared" ca="1" si="361"/>
        <v>123.04293101203373</v>
      </c>
      <c r="J824" s="306">
        <f t="shared" ca="1" si="362"/>
        <v>868.2794076862798</v>
      </c>
      <c r="K824" s="307">
        <f t="shared" ca="1" si="363"/>
        <v>-13.431083405781083</v>
      </c>
      <c r="L824" s="304">
        <f t="shared" ca="1" si="348"/>
        <v>868.38328162942537</v>
      </c>
      <c r="M824" s="306">
        <f t="shared" ca="1" si="364"/>
        <v>-1.4578296439505898</v>
      </c>
      <c r="N824" s="304">
        <f t="shared" ca="1" si="365"/>
        <v>-83.527485847428295</v>
      </c>
      <c r="P824" s="310">
        <f t="shared" ca="1" si="366"/>
        <v>23</v>
      </c>
      <c r="Q824" s="304">
        <f t="shared" ca="1" si="367"/>
        <v>0</v>
      </c>
      <c r="R824" s="306">
        <f t="shared" ca="1" si="368"/>
        <v>0</v>
      </c>
      <c r="S824" s="307">
        <f t="shared" ca="1" si="369"/>
        <v>8.2209999999999983</v>
      </c>
      <c r="T824" s="304">
        <f t="shared" ca="1" si="349"/>
        <v>80.648009999999985</v>
      </c>
      <c r="U824" s="311">
        <f t="shared" ca="1" si="350"/>
        <v>0</v>
      </c>
      <c r="V824" s="306">
        <f t="shared" ca="1" si="351"/>
        <v>1.2266464133729746</v>
      </c>
      <c r="W824" s="304">
        <f t="shared" ca="1" si="352"/>
        <v>59.930919893622772</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2.4575292521807182</v>
      </c>
      <c r="AH824" s="304">
        <f t="shared" ca="1" si="376"/>
        <v>-7.2899412752833239</v>
      </c>
    </row>
    <row r="825" spans="1:34" x14ac:dyDescent="0.2">
      <c r="A825" s="347">
        <f t="shared" ca="1" si="354"/>
        <v>1E-4</v>
      </c>
      <c r="B825" s="304">
        <f t="shared" ca="1" si="355"/>
        <v>34.511600000000563</v>
      </c>
      <c r="D825" s="306">
        <f t="shared" ca="1" si="356"/>
        <v>-0.82177433309107417</v>
      </c>
      <c r="E825" s="307">
        <f t="shared" ca="1" si="357"/>
        <v>-2.5664866769590473</v>
      </c>
      <c r="F825" s="304">
        <f t="shared" ca="1" si="358"/>
        <v>2.6948407963246312</v>
      </c>
      <c r="G825" s="306">
        <f t="shared" ca="1" si="359"/>
        <v>13.870124896915048</v>
      </c>
      <c r="H825" s="307">
        <f t="shared" ca="1" si="360"/>
        <v>-122.25891780503237</v>
      </c>
      <c r="I825" s="304">
        <f t="shared" ca="1" si="361"/>
        <v>123.04317676130474</v>
      </c>
      <c r="J825" s="306">
        <f t="shared" ca="1" si="362"/>
        <v>868.2794076862798</v>
      </c>
      <c r="K825" s="307">
        <f t="shared" ca="1" si="363"/>
        <v>-13.443309284729153</v>
      </c>
      <c r="L825" s="304">
        <f t="shared" ca="1" si="348"/>
        <v>868.38347081031065</v>
      </c>
      <c r="M825" s="306">
        <f t="shared" ca="1" si="364"/>
        <v>-1.4578305426982008</v>
      </c>
      <c r="N825" s="304">
        <f t="shared" ca="1" si="365"/>
        <v>-83.527537341873256</v>
      </c>
      <c r="P825" s="310">
        <f t="shared" ca="1" si="366"/>
        <v>23</v>
      </c>
      <c r="Q825" s="304">
        <f t="shared" ca="1" si="367"/>
        <v>0</v>
      </c>
      <c r="R825" s="306">
        <f t="shared" ca="1" si="368"/>
        <v>0</v>
      </c>
      <c r="S825" s="307">
        <f t="shared" ca="1" si="369"/>
        <v>8.2209999999999983</v>
      </c>
      <c r="T825" s="304">
        <f t="shared" ca="1" si="349"/>
        <v>80.648009999999985</v>
      </c>
      <c r="U825" s="311">
        <f t="shared" ca="1" si="350"/>
        <v>0</v>
      </c>
      <c r="V825" s="306">
        <f t="shared" ca="1" si="351"/>
        <v>1.2266479130576249</v>
      </c>
      <c r="W825" s="304">
        <f t="shared" ca="1" si="352"/>
        <v>59.931232560840201</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2.457492213044973</v>
      </c>
      <c r="AH825" s="304">
        <f t="shared" ca="1" si="376"/>
        <v>-7.2899793083107634</v>
      </c>
    </row>
    <row r="826" spans="1:34" x14ac:dyDescent="0.2">
      <c r="A826" s="347">
        <f t="shared" ca="1" si="354"/>
        <v>1E-4</v>
      </c>
      <c r="B826" s="304">
        <f t="shared" ca="1" si="355"/>
        <v>34.511700000000566</v>
      </c>
      <c r="D826" s="306">
        <f t="shared" ca="1" si="356"/>
        <v>-0.82177211026750552</v>
      </c>
      <c r="E826" s="307">
        <f t="shared" ca="1" si="357"/>
        <v>-2.5664481480618164</v>
      </c>
      <c r="F826" s="304">
        <f t="shared" ca="1" si="358"/>
        <v>2.6948034247238586</v>
      </c>
      <c r="G826" s="306">
        <f t="shared" ca="1" si="359"/>
        <v>13.870042719704021</v>
      </c>
      <c r="H826" s="307">
        <f t="shared" ca="1" si="360"/>
        <v>-122.25917444984718</v>
      </c>
      <c r="I826" s="304">
        <f t="shared" ca="1" si="361"/>
        <v>123.04342250687185</v>
      </c>
      <c r="J826" s="306">
        <f t="shared" ca="1" si="362"/>
        <v>868.2794076862798</v>
      </c>
      <c r="K826" s="307">
        <f t="shared" ca="1" si="363"/>
        <v>-13.455535189341898</v>
      </c>
      <c r="L826" s="304">
        <f t="shared" ca="1" si="348"/>
        <v>868.38366016367934</v>
      </c>
      <c r="M826" s="306">
        <f t="shared" ca="1" si="364"/>
        <v>-1.4578314414368971</v>
      </c>
      <c r="N826" s="304">
        <f t="shared" ca="1" si="365"/>
        <v>-83.52758883580745</v>
      </c>
      <c r="P826" s="310">
        <f t="shared" ca="1" si="366"/>
        <v>23</v>
      </c>
      <c r="Q826" s="304">
        <f t="shared" ca="1" si="367"/>
        <v>0</v>
      </c>
      <c r="R826" s="306">
        <f t="shared" ca="1" si="368"/>
        <v>0</v>
      </c>
      <c r="S826" s="307">
        <f t="shared" ca="1" si="369"/>
        <v>8.2209999999999983</v>
      </c>
      <c r="T826" s="304">
        <f t="shared" ca="1" si="349"/>
        <v>80.648009999999985</v>
      </c>
      <c r="U826" s="311">
        <f t="shared" ca="1" si="350"/>
        <v>0</v>
      </c>
      <c r="V826" s="306">
        <f t="shared" ca="1" si="351"/>
        <v>1.2266494127472578</v>
      </c>
      <c r="W826" s="304">
        <f t="shared" ca="1" si="352"/>
        <v>59.931545225756423</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2.4574551741714075</v>
      </c>
      <c r="AH826" s="304">
        <f t="shared" ca="1" si="376"/>
        <v>-7.2900173410582916</v>
      </c>
    </row>
    <row r="827" spans="1:34" x14ac:dyDescent="0.2">
      <c r="A827" s="347">
        <f t="shared" ca="1" si="354"/>
        <v>1E-4</v>
      </c>
      <c r="B827" s="304">
        <f t="shared" ca="1" si="355"/>
        <v>34.511800000000569</v>
      </c>
      <c r="D827" s="306">
        <f t="shared" ca="1" si="356"/>
        <v>-0.82176988740836554</v>
      </c>
      <c r="E827" s="307">
        <f t="shared" ca="1" si="357"/>
        <v>-2.5664096194481907</v>
      </c>
      <c r="F827" s="304">
        <f t="shared" ca="1" si="358"/>
        <v>2.6947660534167648</v>
      </c>
      <c r="G827" s="306">
        <f t="shared" ca="1" si="359"/>
        <v>13.86996054271528</v>
      </c>
      <c r="H827" s="307">
        <f t="shared" ca="1" si="360"/>
        <v>-122.25943109080913</v>
      </c>
      <c r="I827" s="304">
        <f t="shared" ca="1" si="361"/>
        <v>123.04366824873512</v>
      </c>
      <c r="J827" s="306">
        <f t="shared" ca="1" si="362"/>
        <v>868.2794076862798</v>
      </c>
      <c r="K827" s="307">
        <f t="shared" ca="1" si="363"/>
        <v>-13.467761119618931</v>
      </c>
      <c r="L827" s="304">
        <f t="shared" ca="1" si="348"/>
        <v>868.38384968953221</v>
      </c>
      <c r="M827" s="306">
        <f t="shared" ca="1" si="364"/>
        <v>-1.4578323401666786</v>
      </c>
      <c r="N827" s="304">
        <f t="shared" ca="1" si="365"/>
        <v>-83.527640329230849</v>
      </c>
      <c r="P827" s="310">
        <f t="shared" ca="1" si="366"/>
        <v>23</v>
      </c>
      <c r="Q827" s="304">
        <f t="shared" ca="1" si="367"/>
        <v>0</v>
      </c>
      <c r="R827" s="306">
        <f t="shared" ca="1" si="368"/>
        <v>0</v>
      </c>
      <c r="S827" s="307">
        <f t="shared" ca="1" si="369"/>
        <v>8.2209999999999983</v>
      </c>
      <c r="T827" s="304">
        <f t="shared" ca="1" si="349"/>
        <v>80.648009999999985</v>
      </c>
      <c r="U827" s="311">
        <f t="shared" ca="1" si="350"/>
        <v>0</v>
      </c>
      <c r="V827" s="306">
        <f t="shared" ca="1" si="351"/>
        <v>1.2266509124418734</v>
      </c>
      <c r="W827" s="304">
        <f t="shared" ca="1" si="352"/>
        <v>59.931857888371447</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2.4574181355600269</v>
      </c>
      <c r="AH827" s="304">
        <f t="shared" ca="1" si="376"/>
        <v>-7.2900553735259015</v>
      </c>
    </row>
    <row r="828" spans="1:34" x14ac:dyDescent="0.2">
      <c r="A828" s="347">
        <f t="shared" ca="1" si="354"/>
        <v>1E-4</v>
      </c>
      <c r="B828" s="304">
        <f t="shared" ca="1" si="355"/>
        <v>34.511900000000573</v>
      </c>
      <c r="D828" s="306">
        <f t="shared" ca="1" si="356"/>
        <v>-0.82176766451365757</v>
      </c>
      <c r="E828" s="307">
        <f t="shared" ca="1" si="357"/>
        <v>-2.5663710911181692</v>
      </c>
      <c r="F828" s="304">
        <f t="shared" ca="1" si="358"/>
        <v>2.6947286824033498</v>
      </c>
      <c r="G828" s="306">
        <f t="shared" ca="1" si="359"/>
        <v>13.869878365948829</v>
      </c>
      <c r="H828" s="307">
        <f t="shared" ca="1" si="360"/>
        <v>-122.25968772791825</v>
      </c>
      <c r="I828" s="304">
        <f t="shared" ca="1" si="361"/>
        <v>123.04391398689452</v>
      </c>
      <c r="J828" s="306">
        <f t="shared" ca="1" si="362"/>
        <v>868.2794076862798</v>
      </c>
      <c r="K828" s="307">
        <f t="shared" ca="1" si="363"/>
        <v>-13.479987075559867</v>
      </c>
      <c r="L828" s="304">
        <f t="shared" ca="1" si="348"/>
        <v>868.38403938787019</v>
      </c>
      <c r="M828" s="306">
        <f t="shared" ca="1" si="364"/>
        <v>-1.4578332388875455</v>
      </c>
      <c r="N828" s="304">
        <f t="shared" ca="1" si="365"/>
        <v>-83.527691822143481</v>
      </c>
      <c r="P828" s="310">
        <f t="shared" ca="1" si="366"/>
        <v>23</v>
      </c>
      <c r="Q828" s="304">
        <f t="shared" ca="1" si="367"/>
        <v>0</v>
      </c>
      <c r="R828" s="306">
        <f t="shared" ca="1" si="368"/>
        <v>0</v>
      </c>
      <c r="S828" s="307">
        <f t="shared" ca="1" si="369"/>
        <v>8.2209999999999983</v>
      </c>
      <c r="T828" s="304">
        <f t="shared" ca="1" si="349"/>
        <v>80.648009999999985</v>
      </c>
      <c r="U828" s="311">
        <f t="shared" ca="1" si="350"/>
        <v>0</v>
      </c>
      <c r="V828" s="306">
        <f t="shared" ca="1" si="351"/>
        <v>1.2266524121414717</v>
      </c>
      <c r="W828" s="304">
        <f t="shared" ca="1" si="352"/>
        <v>59.932170548685235</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2.4573810972108339</v>
      </c>
      <c r="AH828" s="304">
        <f t="shared" ca="1" si="376"/>
        <v>-7.290093405713594</v>
      </c>
    </row>
    <row r="829" spans="1:34" x14ac:dyDescent="0.2">
      <c r="A829" s="347">
        <f t="shared" ca="1" si="354"/>
        <v>1E-4</v>
      </c>
      <c r="B829" s="304">
        <f t="shared" ca="1" si="355"/>
        <v>34.512000000000576</v>
      </c>
      <c r="D829" s="306">
        <f t="shared" ca="1" si="356"/>
        <v>-0.82176544158338138</v>
      </c>
      <c r="E829" s="307">
        <f t="shared" ca="1" si="357"/>
        <v>-2.5663325630717546</v>
      </c>
      <c r="F829" s="304">
        <f t="shared" ca="1" si="358"/>
        <v>2.6946913116836169</v>
      </c>
      <c r="G829" s="306">
        <f t="shared" ca="1" si="359"/>
        <v>13.869796189404671</v>
      </c>
      <c r="H829" s="307">
        <f t="shared" ca="1" si="360"/>
        <v>-122.25994436117456</v>
      </c>
      <c r="I829" s="304">
        <f t="shared" ca="1" si="361"/>
        <v>123.04415972135014</v>
      </c>
      <c r="J829" s="306">
        <f t="shared" ca="1" si="362"/>
        <v>868.2794076862798</v>
      </c>
      <c r="K829" s="307">
        <f t="shared" ca="1" si="363"/>
        <v>-13.492213057164323</v>
      </c>
      <c r="L829" s="304">
        <f t="shared" ca="1" si="348"/>
        <v>868.3842292586944</v>
      </c>
      <c r="M829" s="306">
        <f t="shared" ca="1" si="364"/>
        <v>-1.4578341375994979</v>
      </c>
      <c r="N829" s="304">
        <f t="shared" ca="1" si="365"/>
        <v>-83.527743314545347</v>
      </c>
      <c r="P829" s="310">
        <f t="shared" ca="1" si="366"/>
        <v>23</v>
      </c>
      <c r="Q829" s="304">
        <f t="shared" ca="1" si="367"/>
        <v>0</v>
      </c>
      <c r="R829" s="306">
        <f t="shared" ca="1" si="368"/>
        <v>0</v>
      </c>
      <c r="S829" s="307">
        <f t="shared" ca="1" si="369"/>
        <v>8.2209999999999983</v>
      </c>
      <c r="T829" s="304">
        <f t="shared" ca="1" si="349"/>
        <v>80.648009999999985</v>
      </c>
      <c r="U829" s="311">
        <f t="shared" ca="1" si="350"/>
        <v>0</v>
      </c>
      <c r="V829" s="306">
        <f t="shared" ca="1" si="351"/>
        <v>1.2266539118460531</v>
      </c>
      <c r="W829" s="304">
        <f t="shared" ca="1" si="352"/>
        <v>59.932483206697874</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2.4573440591238302</v>
      </c>
      <c r="AH829" s="304">
        <f t="shared" ca="1" si="376"/>
        <v>-7.2901314376213655</v>
      </c>
    </row>
    <row r="830" spans="1:34" x14ac:dyDescent="0.2">
      <c r="A830" s="347">
        <f t="shared" ca="1" si="354"/>
        <v>1E-4</v>
      </c>
      <c r="B830" s="304">
        <f t="shared" ca="1" si="355"/>
        <v>34.512100000000579</v>
      </c>
      <c r="D830" s="306">
        <f t="shared" ca="1" si="356"/>
        <v>-0.82176321861753843</v>
      </c>
      <c r="E830" s="307">
        <f t="shared" ca="1" si="357"/>
        <v>-2.5662940353089381</v>
      </c>
      <c r="F830" s="304">
        <f t="shared" ca="1" si="358"/>
        <v>2.6946539412575579</v>
      </c>
      <c r="G830" s="306">
        <f t="shared" ca="1" si="359"/>
        <v>13.86971401308281</v>
      </c>
      <c r="H830" s="307">
        <f t="shared" ca="1" si="360"/>
        <v>-122.2602009905781</v>
      </c>
      <c r="I830" s="304">
        <f t="shared" ca="1" si="361"/>
        <v>123.04440545210197</v>
      </c>
      <c r="J830" s="306">
        <f t="shared" ca="1" si="362"/>
        <v>868.2794076862798</v>
      </c>
      <c r="K830" s="307">
        <f t="shared" ca="1" si="363"/>
        <v>-13.50443906443191</v>
      </c>
      <c r="L830" s="304">
        <f t="shared" ca="1" si="348"/>
        <v>868.38441930200577</v>
      </c>
      <c r="M830" s="306">
        <f t="shared" ca="1" si="364"/>
        <v>-1.4578350363025359</v>
      </c>
      <c r="N830" s="304">
        <f t="shared" ca="1" si="365"/>
        <v>-83.527794806436461</v>
      </c>
      <c r="P830" s="310">
        <f t="shared" ca="1" si="366"/>
        <v>23</v>
      </c>
      <c r="Q830" s="304">
        <f t="shared" ca="1" si="367"/>
        <v>0</v>
      </c>
      <c r="R830" s="306">
        <f t="shared" ca="1" si="368"/>
        <v>0</v>
      </c>
      <c r="S830" s="307">
        <f t="shared" ca="1" si="369"/>
        <v>8.2209999999999983</v>
      </c>
      <c r="T830" s="304">
        <f t="shared" ca="1" si="349"/>
        <v>80.648009999999985</v>
      </c>
      <c r="U830" s="311">
        <f t="shared" ca="1" si="350"/>
        <v>0</v>
      </c>
      <c r="V830" s="306">
        <f t="shared" ca="1" si="351"/>
        <v>1.226655411555617</v>
      </c>
      <c r="W830" s="304">
        <f t="shared" ca="1" si="352"/>
        <v>59.932795862409229</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2.457307021299008</v>
      </c>
      <c r="AH830" s="304">
        <f t="shared" ca="1" si="376"/>
        <v>-7.2901694692492258</v>
      </c>
    </row>
    <row r="831" spans="1:34" x14ac:dyDescent="0.2">
      <c r="A831" s="347">
        <f t="shared" ca="1" si="354"/>
        <v>1E-4</v>
      </c>
      <c r="B831" s="304">
        <f t="shared" ca="1" si="355"/>
        <v>34.512200000000583</v>
      </c>
      <c r="D831" s="306">
        <f t="shared" ca="1" si="356"/>
        <v>-0.82176099561612848</v>
      </c>
      <c r="E831" s="307">
        <f t="shared" ca="1" si="357"/>
        <v>-2.5662555078297347</v>
      </c>
      <c r="F831" s="304">
        <f t="shared" ca="1" si="358"/>
        <v>2.694616571125187</v>
      </c>
      <c r="G831" s="306">
        <f t="shared" ca="1" si="359"/>
        <v>13.869631836983247</v>
      </c>
      <c r="H831" s="307">
        <f t="shared" ca="1" si="360"/>
        <v>-122.26045761612887</v>
      </c>
      <c r="I831" s="304">
        <f t="shared" ca="1" si="361"/>
        <v>123.04465117915002</v>
      </c>
      <c r="J831" s="306">
        <f t="shared" ca="1" si="362"/>
        <v>868.2794076862798</v>
      </c>
      <c r="K831" s="307">
        <f t="shared" ca="1" si="363"/>
        <v>-13.516665097362246</v>
      </c>
      <c r="L831" s="304">
        <f t="shared" ca="1" si="348"/>
        <v>868.3846095178053</v>
      </c>
      <c r="M831" s="306">
        <f t="shared" ca="1" si="364"/>
        <v>-1.4578359349966599</v>
      </c>
      <c r="N831" s="304">
        <f t="shared" ca="1" si="365"/>
        <v>-83.527846297816836</v>
      </c>
      <c r="P831" s="310">
        <f t="shared" ca="1" si="366"/>
        <v>23</v>
      </c>
      <c r="Q831" s="304">
        <f t="shared" ca="1" si="367"/>
        <v>0</v>
      </c>
      <c r="R831" s="306">
        <f t="shared" ca="1" si="368"/>
        <v>0</v>
      </c>
      <c r="S831" s="307">
        <f t="shared" ca="1" si="369"/>
        <v>8.2209999999999983</v>
      </c>
      <c r="T831" s="304">
        <f t="shared" ca="1" si="349"/>
        <v>80.648009999999985</v>
      </c>
      <c r="U831" s="311">
        <f t="shared" ca="1" si="350"/>
        <v>0</v>
      </c>
      <c r="V831" s="306">
        <f t="shared" ca="1" si="351"/>
        <v>1.2266569112701637</v>
      </c>
      <c r="W831" s="304">
        <f t="shared" ca="1" si="352"/>
        <v>59.933108515819363</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2.4572699837363832</v>
      </c>
      <c r="AH831" s="304">
        <f t="shared" ca="1" si="376"/>
        <v>-7.2902075005971589</v>
      </c>
    </row>
    <row r="832" spans="1:34" x14ac:dyDescent="0.2">
      <c r="A832" s="347">
        <f t="shared" ca="1" si="354"/>
        <v>1E-4</v>
      </c>
      <c r="B832" s="304">
        <f t="shared" ca="1" si="355"/>
        <v>34.512300000000586</v>
      </c>
      <c r="D832" s="306">
        <f t="shared" ca="1" si="356"/>
        <v>-0.82175877257915109</v>
      </c>
      <c r="E832" s="307">
        <f t="shared" ca="1" si="357"/>
        <v>-2.5662169806341382</v>
      </c>
      <c r="F832" s="304">
        <f t="shared" ca="1" si="358"/>
        <v>2.6945792012864986</v>
      </c>
      <c r="G832" s="306">
        <f t="shared" ca="1" si="359"/>
        <v>13.869549661105989</v>
      </c>
      <c r="H832" s="307">
        <f t="shared" ca="1" si="360"/>
        <v>-122.26071423782693</v>
      </c>
      <c r="I832" s="304">
        <f t="shared" ca="1" si="361"/>
        <v>123.04489690249434</v>
      </c>
      <c r="J832" s="306">
        <f t="shared" ca="1" si="362"/>
        <v>868.2794076862798</v>
      </c>
      <c r="K832" s="307">
        <f t="shared" ca="1" si="363"/>
        <v>-13.528891155954943</v>
      </c>
      <c r="L832" s="304">
        <f t="shared" ca="1" si="348"/>
        <v>868.3847999060938</v>
      </c>
      <c r="M832" s="306">
        <f t="shared" ca="1" si="364"/>
        <v>-1.4578368336818697</v>
      </c>
      <c r="N832" s="304">
        <f t="shared" ca="1" si="365"/>
        <v>-83.527897788686474</v>
      </c>
      <c r="P832" s="310">
        <f t="shared" ca="1" si="366"/>
        <v>23</v>
      </c>
      <c r="Q832" s="304">
        <f t="shared" ca="1" si="367"/>
        <v>0</v>
      </c>
      <c r="R832" s="306">
        <f t="shared" ca="1" si="368"/>
        <v>0</v>
      </c>
      <c r="S832" s="307">
        <f t="shared" ca="1" si="369"/>
        <v>8.2209999999999983</v>
      </c>
      <c r="T832" s="304">
        <f t="shared" ca="1" si="349"/>
        <v>80.648009999999985</v>
      </c>
      <c r="U832" s="311">
        <f t="shared" ca="1" si="350"/>
        <v>0</v>
      </c>
      <c r="V832" s="306">
        <f t="shared" ca="1" si="351"/>
        <v>1.226658410989693</v>
      </c>
      <c r="W832" s="304">
        <f t="shared" ca="1" si="352"/>
        <v>59.933421166928262</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2.4572329464359468</v>
      </c>
      <c r="AH832" s="304">
        <f t="shared" ca="1" si="376"/>
        <v>-7.290245531665172</v>
      </c>
    </row>
    <row r="833" spans="1:34" x14ac:dyDescent="0.2">
      <c r="A833" s="347">
        <f t="shared" ca="1" si="354"/>
        <v>1E-4</v>
      </c>
      <c r="B833" s="304">
        <f t="shared" ca="1" si="355"/>
        <v>34.512400000000589</v>
      </c>
      <c r="D833" s="306">
        <f t="shared" ca="1" si="356"/>
        <v>-0.82175654950660915</v>
      </c>
      <c r="E833" s="307">
        <f t="shared" ca="1" si="357"/>
        <v>-2.5661784537221495</v>
      </c>
      <c r="F833" s="304">
        <f t="shared" ca="1" si="358"/>
        <v>2.6945418317414949</v>
      </c>
      <c r="G833" s="306">
        <f t="shared" ca="1" si="359"/>
        <v>13.869467485451038</v>
      </c>
      <c r="H833" s="307">
        <f t="shared" ca="1" si="360"/>
        <v>-122.2609708556723</v>
      </c>
      <c r="I833" s="304">
        <f t="shared" ca="1" si="361"/>
        <v>123.04514262213496</v>
      </c>
      <c r="J833" s="306">
        <f t="shared" ca="1" si="362"/>
        <v>868.2794076862798</v>
      </c>
      <c r="K833" s="307">
        <f t="shared" ca="1" si="363"/>
        <v>-13.541117240209617</v>
      </c>
      <c r="L833" s="304">
        <f t="shared" ca="1" si="348"/>
        <v>868.3849904668723</v>
      </c>
      <c r="M833" s="306">
        <f t="shared" ca="1" si="364"/>
        <v>-1.4578377323581655</v>
      </c>
      <c r="N833" s="304">
        <f t="shared" ca="1" si="365"/>
        <v>-83.527949279045373</v>
      </c>
      <c r="P833" s="310">
        <f t="shared" ca="1" si="366"/>
        <v>23</v>
      </c>
      <c r="Q833" s="304">
        <f t="shared" ca="1" si="367"/>
        <v>0</v>
      </c>
      <c r="R833" s="306">
        <f t="shared" ca="1" si="368"/>
        <v>0</v>
      </c>
      <c r="S833" s="307">
        <f t="shared" ca="1" si="369"/>
        <v>8.2209999999999983</v>
      </c>
      <c r="T833" s="304">
        <f t="shared" ca="1" si="349"/>
        <v>80.648009999999985</v>
      </c>
      <c r="U833" s="311">
        <f t="shared" ca="1" si="350"/>
        <v>0</v>
      </c>
      <c r="V833" s="306">
        <f t="shared" ca="1" si="351"/>
        <v>1.2266599107142053</v>
      </c>
      <c r="W833" s="304">
        <f t="shared" ca="1" si="352"/>
        <v>59.933733815735934</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2.4571959093977043</v>
      </c>
      <c r="AH833" s="304">
        <f t="shared" ca="1" si="376"/>
        <v>-7.2902835624532631</v>
      </c>
    </row>
    <row r="834" spans="1:34" x14ac:dyDescent="0.2">
      <c r="A834" s="347">
        <f t="shared" ca="1" si="354"/>
        <v>1E-4</v>
      </c>
      <c r="B834" s="304">
        <f t="shared" ca="1" si="355"/>
        <v>34.512500000000593</v>
      </c>
      <c r="D834" s="306">
        <f t="shared" ca="1" si="356"/>
        <v>-0.82175432639850321</v>
      </c>
      <c r="E834" s="307">
        <f t="shared" ca="1" si="357"/>
        <v>-2.5661399270937695</v>
      </c>
      <c r="F834" s="304">
        <f t="shared" ca="1" si="358"/>
        <v>2.6945044624901766</v>
      </c>
      <c r="G834" s="306">
        <f t="shared" ca="1" si="359"/>
        <v>13.869385310018398</v>
      </c>
      <c r="H834" s="307">
        <f t="shared" ca="1" si="360"/>
        <v>-122.261227469665</v>
      </c>
      <c r="I834" s="304">
        <f t="shared" ca="1" si="361"/>
        <v>123.0453883380719</v>
      </c>
      <c r="J834" s="306">
        <f t="shared" ca="1" si="362"/>
        <v>868.2794076862798</v>
      </c>
      <c r="K834" s="307">
        <f t="shared" ca="1" si="363"/>
        <v>-13.553343350125884</v>
      </c>
      <c r="L834" s="304">
        <f t="shared" ca="1" si="348"/>
        <v>868.38518120014191</v>
      </c>
      <c r="M834" s="306">
        <f t="shared" ca="1" si="364"/>
        <v>-1.4578386310255476</v>
      </c>
      <c r="N834" s="304">
        <f t="shared" ca="1" si="365"/>
        <v>-83.528000768893548</v>
      </c>
      <c r="P834" s="310">
        <f t="shared" ca="1" si="366"/>
        <v>23</v>
      </c>
      <c r="Q834" s="304">
        <f t="shared" ca="1" si="367"/>
        <v>0</v>
      </c>
      <c r="R834" s="306">
        <f t="shared" ca="1" si="368"/>
        <v>0</v>
      </c>
      <c r="S834" s="307">
        <f t="shared" ca="1" si="369"/>
        <v>8.2209999999999983</v>
      </c>
      <c r="T834" s="304">
        <f t="shared" ca="1" si="349"/>
        <v>80.648009999999985</v>
      </c>
      <c r="U834" s="311">
        <f t="shared" ca="1" si="350"/>
        <v>0</v>
      </c>
      <c r="V834" s="306">
        <f t="shared" ca="1" si="351"/>
        <v>1.2266614104436999</v>
      </c>
      <c r="W834" s="304">
        <f t="shared" ca="1" si="352"/>
        <v>59.93404646224235</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2.4571588726216511</v>
      </c>
      <c r="AH834" s="304">
        <f t="shared" ca="1" si="376"/>
        <v>-7.2903215929614333</v>
      </c>
    </row>
    <row r="835" spans="1:34" x14ac:dyDescent="0.2">
      <c r="A835" s="347">
        <f t="shared" ca="1" si="354"/>
        <v>1E-4</v>
      </c>
      <c r="B835" s="304">
        <f t="shared" ca="1" si="355"/>
        <v>34.512600000000596</v>
      </c>
      <c r="D835" s="306">
        <f t="shared" ca="1" si="356"/>
        <v>-0.82175210325483294</v>
      </c>
      <c r="E835" s="307">
        <f t="shared" ca="1" si="357"/>
        <v>-2.5661014007489982</v>
      </c>
      <c r="F835" s="304">
        <f t="shared" ca="1" si="358"/>
        <v>2.6944670935325434</v>
      </c>
      <c r="G835" s="306">
        <f t="shared" ca="1" si="359"/>
        <v>13.869303134808073</v>
      </c>
      <c r="H835" s="307">
        <f t="shared" ca="1" si="360"/>
        <v>-122.26148407980507</v>
      </c>
      <c r="I835" s="304">
        <f t="shared" ca="1" si="361"/>
        <v>123.0456340503052</v>
      </c>
      <c r="J835" s="306">
        <f t="shared" ca="1" si="362"/>
        <v>868.2794076862798</v>
      </c>
      <c r="K835" s="307">
        <f t="shared" ca="1" si="363"/>
        <v>-13.565569485703357</v>
      </c>
      <c r="L835" s="304">
        <f t="shared" ca="1" si="348"/>
        <v>868.38537210590346</v>
      </c>
      <c r="M835" s="306">
        <f t="shared" ca="1" si="364"/>
        <v>-1.4578395296840161</v>
      </c>
      <c r="N835" s="304">
        <f t="shared" ca="1" si="365"/>
        <v>-83.528052258231014</v>
      </c>
      <c r="P835" s="310">
        <f t="shared" ca="1" si="366"/>
        <v>23</v>
      </c>
      <c r="Q835" s="304">
        <f t="shared" ca="1" si="367"/>
        <v>0</v>
      </c>
      <c r="R835" s="306">
        <f t="shared" ca="1" si="368"/>
        <v>0</v>
      </c>
      <c r="S835" s="307">
        <f t="shared" ca="1" si="369"/>
        <v>8.2209999999999983</v>
      </c>
      <c r="T835" s="304">
        <f t="shared" ca="1" si="349"/>
        <v>80.648009999999985</v>
      </c>
      <c r="U835" s="311">
        <f t="shared" ca="1" si="350"/>
        <v>0</v>
      </c>
      <c r="V835" s="306">
        <f t="shared" ca="1" si="351"/>
        <v>1.2266629101781776</v>
      </c>
      <c r="W835" s="304">
        <f t="shared" ca="1" si="352"/>
        <v>59.934359106447538</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2.4571218361077953</v>
      </c>
      <c r="AH835" s="304">
        <f t="shared" ca="1" si="376"/>
        <v>-7.2903596231896799</v>
      </c>
    </row>
    <row r="836" spans="1:34" x14ac:dyDescent="0.2">
      <c r="A836" s="347">
        <f t="shared" ca="1" si="354"/>
        <v>1E-4</v>
      </c>
      <c r="B836" s="304">
        <f t="shared" ca="1" si="355"/>
        <v>34.512700000000599</v>
      </c>
      <c r="D836" s="306">
        <f t="shared" ca="1" si="356"/>
        <v>-0.82174988007559902</v>
      </c>
      <c r="E836" s="307">
        <f t="shared" ca="1" si="357"/>
        <v>-2.5660628746878338</v>
      </c>
      <c r="F836" s="304">
        <f t="shared" ca="1" si="358"/>
        <v>2.6944297248685949</v>
      </c>
      <c r="G836" s="306">
        <f t="shared" ca="1" si="359"/>
        <v>13.869220959820066</v>
      </c>
      <c r="H836" s="307">
        <f t="shared" ca="1" si="360"/>
        <v>-122.26174068609254</v>
      </c>
      <c r="I836" s="304">
        <f t="shared" ca="1" si="361"/>
        <v>123.04587975883486</v>
      </c>
      <c r="J836" s="306">
        <f t="shared" ca="1" si="362"/>
        <v>868.2794076862798</v>
      </c>
      <c r="K836" s="307">
        <f t="shared" ca="1" si="363"/>
        <v>-13.577795646941652</v>
      </c>
      <c r="L836" s="304">
        <f t="shared" ref="L836:L899" ca="1" si="377">SQRT(pos_x^2+pos_z^2)</f>
        <v>868.38556318415783</v>
      </c>
      <c r="M836" s="306">
        <f t="shared" ca="1" si="364"/>
        <v>-1.4578404283335709</v>
      </c>
      <c r="N836" s="304">
        <f t="shared" ca="1" si="365"/>
        <v>-83.52810374705777</v>
      </c>
      <c r="P836" s="310">
        <f t="shared" ca="1" si="366"/>
        <v>23</v>
      </c>
      <c r="Q836" s="304">
        <f t="shared" ca="1" si="367"/>
        <v>0</v>
      </c>
      <c r="R836" s="306">
        <f t="shared" ca="1" si="368"/>
        <v>0</v>
      </c>
      <c r="S836" s="307">
        <f t="shared" ca="1" si="369"/>
        <v>8.2209999999999983</v>
      </c>
      <c r="T836" s="304">
        <f t="shared" ref="T836:T899" ca="1" si="378">m*g</f>
        <v>80.648009999999985</v>
      </c>
      <c r="U836" s="311">
        <f t="shared" ref="U836:U899" ca="1" si="379">IF(pos_xz&lt;L_rampe,Poids*COS(Beta),0)</f>
        <v>0</v>
      </c>
      <c r="V836" s="306">
        <f t="shared" ref="V836:V899" ca="1" si="380">Rho_moyen*(20000-Alt_rampe-pos_z)/(20000+Alt_rampe+pos_z)</f>
        <v>1.2266644099176374</v>
      </c>
      <c r="W836" s="304">
        <f t="shared" ref="W836:W899" ca="1" si="381">1/2*Rho*Sref*Cx*vit_xz^2</f>
        <v>59.934671748351427</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2.4570847998561298</v>
      </c>
      <c r="AH836" s="304">
        <f t="shared" ca="1" si="376"/>
        <v>-7.2903976531380064</v>
      </c>
    </row>
    <row r="837" spans="1:34" x14ac:dyDescent="0.2">
      <c r="A837" s="347">
        <f t="shared" ref="A837:A900" ca="1" si="383">IF(B836+0.01&lt;=T_ini+ROUNDUP(Temps_fin_propu,0), 0.01, IF(K836&gt;0, 0.1, 0.0001))</f>
        <v>1E-4</v>
      </c>
      <c r="B837" s="304">
        <f t="shared" ref="B837:B900" ca="1" si="384">B836+pas</f>
        <v>34.512800000000603</v>
      </c>
      <c r="D837" s="306">
        <f t="shared" ref="D837:D900" ca="1" si="385">IF(AND(L836&lt;L_rampe,Poussee&lt;Poids*SIN(M836)),0,(-W836+Poussee)/m*COS(M836)-U836/m*SIN(M836))</f>
        <v>-0.82174765686080387</v>
      </c>
      <c r="E837" s="307">
        <f t="shared" ref="E837:E900" ca="1" si="386">IF(AND(L836&lt;L_rampe,Poussee&lt;Poids*SIN(M836)),0,(-W836+Poussee)/m*SIN(M836)+U836/m*COS(M836)-Poids/m)</f>
        <v>-2.5660243489102861</v>
      </c>
      <c r="F837" s="304">
        <f t="shared" ref="F837:F900" ca="1" si="387">SQRT(acc_x^2+acc_z^2)</f>
        <v>2.6943923564983403</v>
      </c>
      <c r="G837" s="306">
        <f t="shared" ref="G837:G900" ca="1" si="388">G836+acc_x*pas</f>
        <v>13.86913878505438</v>
      </c>
      <c r="H837" s="307">
        <f t="shared" ref="H837:H900" ca="1" si="389">H836+acc_z*pas</f>
        <v>-122.26199728852743</v>
      </c>
      <c r="I837" s="304">
        <f t="shared" ref="I837:I900" ca="1" si="390">SQRT(vit_x^2+vit_z^2)</f>
        <v>123.04612546366093</v>
      </c>
      <c r="J837" s="306">
        <f t="shared" ref="J837:J900" ca="1" si="391">J836+0.5*(vit_x+G836)*pas*(K836&gt;=0)</f>
        <v>868.2794076862798</v>
      </c>
      <c r="K837" s="307">
        <f t="shared" ref="K837:K900" ca="1" si="392">K836+0.5*(vit_z+H836)*pas</f>
        <v>-13.590021833840384</v>
      </c>
      <c r="L837" s="304">
        <f t="shared" ca="1" si="377"/>
        <v>868.38575443490618</v>
      </c>
      <c r="M837" s="306">
        <f t="shared" ref="M837:M900" ca="1" si="393">IF(AND(L836&gt;L_rampe,G837&gt;0),ATAN2(G837,H837),$M$4)</f>
        <v>-1.4578413269742125</v>
      </c>
      <c r="N837" s="304">
        <f t="shared" ref="N837:N900" ca="1" si="394">DEGREES(Beta)</f>
        <v>-83.528155235373831</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8.2209999999999983</v>
      </c>
      <c r="T837" s="304">
        <f t="shared" ca="1" si="378"/>
        <v>80.648009999999985</v>
      </c>
      <c r="U837" s="311">
        <f t="shared" ca="1" si="379"/>
        <v>0</v>
      </c>
      <c r="V837" s="306">
        <f t="shared" ca="1" si="380"/>
        <v>1.2266659096620796</v>
      </c>
      <c r="W837" s="304">
        <f t="shared" ca="1" si="381"/>
        <v>59.934984387954081</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2.4570477638666679</v>
      </c>
      <c r="AH837" s="304">
        <f t="shared" ref="AH837:AH900" ca="1" si="405">IF(AND(L836&lt;L_rampe,Poussee&lt;Poids*SIN(M836)), g*SIN(M836), (-W836+Poussee)/m)</f>
        <v>-7.290435682806403</v>
      </c>
    </row>
    <row r="838" spans="1:34" x14ac:dyDescent="0.2">
      <c r="A838" s="347">
        <f t="shared" ca="1" si="383"/>
        <v>1E-4</v>
      </c>
      <c r="B838" s="304">
        <f t="shared" ca="1" si="384"/>
        <v>34.512900000000606</v>
      </c>
      <c r="D838" s="306">
        <f t="shared" ca="1" si="385"/>
        <v>-0.82174543361044516</v>
      </c>
      <c r="E838" s="307">
        <f t="shared" ca="1" si="386"/>
        <v>-2.5659858234163462</v>
      </c>
      <c r="F838" s="304">
        <f t="shared" ca="1" si="387"/>
        <v>2.6943549884217712</v>
      </c>
      <c r="G838" s="306">
        <f t="shared" ca="1" si="388"/>
        <v>13.869056610511018</v>
      </c>
      <c r="H838" s="307">
        <f t="shared" ca="1" si="389"/>
        <v>-122.26225388710976</v>
      </c>
      <c r="I838" s="304">
        <f t="shared" ca="1" si="390"/>
        <v>123.04637116478342</v>
      </c>
      <c r="J838" s="306">
        <f t="shared" ca="1" si="391"/>
        <v>868.2794076862798</v>
      </c>
      <c r="K838" s="307">
        <f t="shared" ca="1" si="392"/>
        <v>-13.602248046399165</v>
      </c>
      <c r="L838" s="304">
        <f t="shared" ca="1" si="377"/>
        <v>868.38594585814928</v>
      </c>
      <c r="M838" s="306">
        <f t="shared" ca="1" si="393"/>
        <v>-1.4578422256059407</v>
      </c>
      <c r="N838" s="304">
        <f t="shared" ca="1" si="394"/>
        <v>-83.528206723179196</v>
      </c>
      <c r="P838" s="310">
        <f t="shared" ca="1" si="395"/>
        <v>23</v>
      </c>
      <c r="Q838" s="304">
        <f t="shared" ca="1" si="396"/>
        <v>0</v>
      </c>
      <c r="R838" s="306">
        <f t="shared" ca="1" si="397"/>
        <v>0</v>
      </c>
      <c r="S838" s="307">
        <f t="shared" ca="1" si="398"/>
        <v>8.2209999999999983</v>
      </c>
      <c r="T838" s="304">
        <f t="shared" ca="1" si="378"/>
        <v>80.648009999999985</v>
      </c>
      <c r="U838" s="311">
        <f t="shared" ca="1" si="379"/>
        <v>0</v>
      </c>
      <c r="V838" s="306">
        <f t="shared" ca="1" si="380"/>
        <v>1.2266674094115044</v>
      </c>
      <c r="W838" s="304">
        <f t="shared" ca="1" si="381"/>
        <v>59.935297025255458</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2.4570107281393971</v>
      </c>
      <c r="AH838" s="304">
        <f t="shared" ca="1" si="405"/>
        <v>-7.2904737121948786</v>
      </c>
    </row>
    <row r="839" spans="1:34" x14ac:dyDescent="0.2">
      <c r="A839" s="347">
        <f t="shared" ca="1" si="383"/>
        <v>1E-4</v>
      </c>
      <c r="B839" s="304">
        <f t="shared" ca="1" si="384"/>
        <v>34.513000000000609</v>
      </c>
      <c r="D839" s="306">
        <f t="shared" ca="1" si="385"/>
        <v>-0.82174321032452724</v>
      </c>
      <c r="E839" s="307">
        <f t="shared" ca="1" si="386"/>
        <v>-2.5659472982060194</v>
      </c>
      <c r="F839" s="304">
        <f t="shared" ca="1" si="387"/>
        <v>2.6943176206388939</v>
      </c>
      <c r="G839" s="306">
        <f t="shared" ca="1" si="388"/>
        <v>13.868974436189985</v>
      </c>
      <c r="H839" s="307">
        <f t="shared" ca="1" si="389"/>
        <v>-122.26251048183958</v>
      </c>
      <c r="I839" s="304">
        <f t="shared" ca="1" si="390"/>
        <v>123.04661686220237</v>
      </c>
      <c r="J839" s="306">
        <f t="shared" ca="1" si="391"/>
        <v>868.2794076862798</v>
      </c>
      <c r="K839" s="307">
        <f t="shared" ca="1" si="392"/>
        <v>-13.614474284617613</v>
      </c>
      <c r="L839" s="304">
        <f t="shared" ca="1" si="377"/>
        <v>868.3861374538883</v>
      </c>
      <c r="M839" s="306">
        <f t="shared" ca="1" si="393"/>
        <v>-1.4578431242287557</v>
      </c>
      <c r="N839" s="304">
        <f t="shared" ca="1" si="394"/>
        <v>-83.528258210473865</v>
      </c>
      <c r="P839" s="310">
        <f t="shared" ca="1" si="395"/>
        <v>23</v>
      </c>
      <c r="Q839" s="304">
        <f t="shared" ca="1" si="396"/>
        <v>0</v>
      </c>
      <c r="R839" s="306">
        <f t="shared" ca="1" si="397"/>
        <v>0</v>
      </c>
      <c r="S839" s="307">
        <f t="shared" ca="1" si="398"/>
        <v>8.2209999999999983</v>
      </c>
      <c r="T839" s="304">
        <f t="shared" ca="1" si="378"/>
        <v>80.648009999999985</v>
      </c>
      <c r="U839" s="311">
        <f t="shared" ca="1" si="379"/>
        <v>0</v>
      </c>
      <c r="V839" s="306">
        <f t="shared" ca="1" si="380"/>
        <v>1.2266689091659122</v>
      </c>
      <c r="W839" s="304">
        <f t="shared" ca="1" si="381"/>
        <v>59.935609660255587</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2.4569736926743273</v>
      </c>
      <c r="AH839" s="304">
        <f t="shared" ca="1" si="405"/>
        <v>-7.2905117413034271</v>
      </c>
    </row>
    <row r="840" spans="1:34" x14ac:dyDescent="0.2">
      <c r="A840" s="347">
        <f t="shared" ca="1" si="383"/>
        <v>1E-4</v>
      </c>
      <c r="B840" s="304">
        <f t="shared" ca="1" si="384"/>
        <v>34.513100000000613</v>
      </c>
      <c r="D840" s="306">
        <f t="shared" ca="1" si="385"/>
        <v>-0.82174098700304932</v>
      </c>
      <c r="E840" s="307">
        <f t="shared" ca="1" si="386"/>
        <v>-2.565908773279304</v>
      </c>
      <c r="F840" s="304">
        <f t="shared" ca="1" si="387"/>
        <v>2.694280253149707</v>
      </c>
      <c r="G840" s="306">
        <f t="shared" ca="1" si="388"/>
        <v>13.868892262091284</v>
      </c>
      <c r="H840" s="307">
        <f t="shared" ca="1" si="389"/>
        <v>-122.26276707271691</v>
      </c>
      <c r="I840" s="304">
        <f t="shared" ca="1" si="390"/>
        <v>123.0468625559178</v>
      </c>
      <c r="J840" s="306">
        <f t="shared" ca="1" si="391"/>
        <v>868.2794076862798</v>
      </c>
      <c r="K840" s="307">
        <f t="shared" ca="1" si="392"/>
        <v>-13.626700548495341</v>
      </c>
      <c r="L840" s="304">
        <f t="shared" ca="1" si="377"/>
        <v>868.386329222124</v>
      </c>
      <c r="M840" s="306">
        <f t="shared" ca="1" si="393"/>
        <v>-1.4578440228426579</v>
      </c>
      <c r="N840" s="304">
        <f t="shared" ca="1" si="394"/>
        <v>-83.528309697257882</v>
      </c>
      <c r="P840" s="310">
        <f t="shared" ca="1" si="395"/>
        <v>23</v>
      </c>
      <c r="Q840" s="304">
        <f t="shared" ca="1" si="396"/>
        <v>0</v>
      </c>
      <c r="R840" s="306">
        <f t="shared" ca="1" si="397"/>
        <v>0</v>
      </c>
      <c r="S840" s="307">
        <f t="shared" ca="1" si="398"/>
        <v>8.2209999999999983</v>
      </c>
      <c r="T840" s="304">
        <f t="shared" ca="1" si="378"/>
        <v>80.648009999999985</v>
      </c>
      <c r="U840" s="311">
        <f t="shared" ca="1" si="379"/>
        <v>0</v>
      </c>
      <c r="V840" s="306">
        <f t="shared" ca="1" si="380"/>
        <v>1.2266704089253015</v>
      </c>
      <c r="W840" s="304">
        <f t="shared" ca="1" si="381"/>
        <v>59.935922292954373</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2.4569366574714548</v>
      </c>
      <c r="AH840" s="304">
        <f t="shared" ca="1" si="405"/>
        <v>-7.2905497701320519</v>
      </c>
    </row>
    <row r="841" spans="1:34" x14ac:dyDescent="0.2">
      <c r="A841" s="347">
        <f t="shared" ca="1" si="383"/>
        <v>1E-4</v>
      </c>
      <c r="B841" s="304">
        <f t="shared" ca="1" si="384"/>
        <v>34.513200000000616</v>
      </c>
      <c r="D841" s="306">
        <f t="shared" ca="1" si="385"/>
        <v>-0.82173876364600995</v>
      </c>
      <c r="E841" s="307">
        <f t="shared" ca="1" si="386"/>
        <v>-2.5658702486362079</v>
      </c>
      <c r="F841" s="304">
        <f t="shared" ca="1" si="387"/>
        <v>2.6942428859542171</v>
      </c>
      <c r="G841" s="306">
        <f t="shared" ca="1" si="388"/>
        <v>13.86881008821492</v>
      </c>
      <c r="H841" s="307">
        <f t="shared" ca="1" si="389"/>
        <v>-122.26302365974178</v>
      </c>
      <c r="I841" s="304">
        <f t="shared" ca="1" si="390"/>
        <v>123.04710824592973</v>
      </c>
      <c r="J841" s="306">
        <f t="shared" ca="1" si="391"/>
        <v>868.2794076862798</v>
      </c>
      <c r="K841" s="307">
        <f t="shared" ca="1" si="392"/>
        <v>-13.638926838031963</v>
      </c>
      <c r="L841" s="304">
        <f t="shared" ca="1" si="377"/>
        <v>868.38652116285755</v>
      </c>
      <c r="M841" s="306">
        <f t="shared" ca="1" si="393"/>
        <v>-1.457844921447647</v>
      </c>
      <c r="N841" s="304">
        <f t="shared" ca="1" si="394"/>
        <v>-83.528361183531203</v>
      </c>
      <c r="P841" s="310">
        <f t="shared" ca="1" si="395"/>
        <v>23</v>
      </c>
      <c r="Q841" s="304">
        <f t="shared" ca="1" si="396"/>
        <v>0</v>
      </c>
      <c r="R841" s="306">
        <f t="shared" ca="1" si="397"/>
        <v>0</v>
      </c>
      <c r="S841" s="307">
        <f t="shared" ca="1" si="398"/>
        <v>8.2209999999999983</v>
      </c>
      <c r="T841" s="304">
        <f t="shared" ca="1" si="378"/>
        <v>80.648009999999985</v>
      </c>
      <c r="U841" s="311">
        <f t="shared" ca="1" si="379"/>
        <v>0</v>
      </c>
      <c r="V841" s="306">
        <f t="shared" ca="1" si="380"/>
        <v>1.2266719086896742</v>
      </c>
      <c r="W841" s="304">
        <f t="shared" ca="1" si="381"/>
        <v>59.93623492335194</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2.4568996225307886</v>
      </c>
      <c r="AH841" s="304">
        <f t="shared" ca="1" si="405"/>
        <v>-7.2905877986807424</v>
      </c>
    </row>
    <row r="842" spans="1:34" x14ac:dyDescent="0.2">
      <c r="A842" s="347">
        <f t="shared" ca="1" si="383"/>
        <v>1E-4</v>
      </c>
      <c r="B842" s="304">
        <f t="shared" ca="1" si="384"/>
        <v>34.513300000000619</v>
      </c>
      <c r="D842" s="306">
        <f t="shared" ca="1" si="385"/>
        <v>-0.82173654025341458</v>
      </c>
      <c r="E842" s="307">
        <f t="shared" ca="1" si="386"/>
        <v>-2.5658317242767188</v>
      </c>
      <c r="F842" s="304">
        <f t="shared" ca="1" si="387"/>
        <v>2.6942055190524146</v>
      </c>
      <c r="G842" s="306">
        <f t="shared" ca="1" si="388"/>
        <v>13.868727914560894</v>
      </c>
      <c r="H842" s="307">
        <f t="shared" ca="1" si="389"/>
        <v>-122.26328024291421</v>
      </c>
      <c r="I842" s="304">
        <f t="shared" ca="1" si="390"/>
        <v>123.0473539322382</v>
      </c>
      <c r="J842" s="306">
        <f t="shared" ca="1" si="391"/>
        <v>868.2794076862798</v>
      </c>
      <c r="K842" s="307">
        <f t="shared" ca="1" si="392"/>
        <v>-13.651153153227096</v>
      </c>
      <c r="L842" s="304">
        <f t="shared" ca="1" si="377"/>
        <v>868.38671327608972</v>
      </c>
      <c r="M842" s="306">
        <f t="shared" ca="1" si="393"/>
        <v>-1.4578458200437234</v>
      </c>
      <c r="N842" s="304">
        <f t="shared" ca="1" si="394"/>
        <v>-83.528412669293871</v>
      </c>
      <c r="P842" s="310">
        <f t="shared" ca="1" si="395"/>
        <v>23</v>
      </c>
      <c r="Q842" s="304">
        <f t="shared" ca="1" si="396"/>
        <v>0</v>
      </c>
      <c r="R842" s="306">
        <f t="shared" ca="1" si="397"/>
        <v>0</v>
      </c>
      <c r="S842" s="307">
        <f t="shared" ca="1" si="398"/>
        <v>8.2209999999999983</v>
      </c>
      <c r="T842" s="304">
        <f t="shared" ca="1" si="378"/>
        <v>80.648009999999985</v>
      </c>
      <c r="U842" s="311">
        <f t="shared" ca="1" si="379"/>
        <v>0</v>
      </c>
      <c r="V842" s="306">
        <f t="shared" ca="1" si="380"/>
        <v>1.2266734084590285</v>
      </c>
      <c r="W842" s="304">
        <f t="shared" ca="1" si="381"/>
        <v>59.936547551448157</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2.4568625878523171</v>
      </c>
      <c r="AH842" s="304">
        <f t="shared" ca="1" si="405"/>
        <v>-7.2906258269495137</v>
      </c>
    </row>
    <row r="843" spans="1:34" x14ac:dyDescent="0.2">
      <c r="A843" s="347">
        <f t="shared" ca="1" si="383"/>
        <v>1E-4</v>
      </c>
      <c r="B843" s="304">
        <f t="shared" ca="1" si="384"/>
        <v>34.513400000000622</v>
      </c>
      <c r="D843" s="306">
        <f t="shared" ca="1" si="385"/>
        <v>-0.82173431682525966</v>
      </c>
      <c r="E843" s="307">
        <f t="shared" ca="1" si="386"/>
        <v>-2.5657932002008517</v>
      </c>
      <c r="F843" s="304">
        <f t="shared" ca="1" si="387"/>
        <v>2.6941681524443131</v>
      </c>
      <c r="G843" s="306">
        <f t="shared" ca="1" si="388"/>
        <v>13.868645741129212</v>
      </c>
      <c r="H843" s="307">
        <f t="shared" ca="1" si="389"/>
        <v>-122.26353682223423</v>
      </c>
      <c r="I843" s="304">
        <f t="shared" ca="1" si="390"/>
        <v>123.04759961484322</v>
      </c>
      <c r="J843" s="306">
        <f t="shared" ca="1" si="391"/>
        <v>868.2794076862798</v>
      </c>
      <c r="K843" s="307">
        <f t="shared" ca="1" si="392"/>
        <v>-13.663379494080353</v>
      </c>
      <c r="L843" s="304">
        <f t="shared" ca="1" si="377"/>
        <v>868.38690556182166</v>
      </c>
      <c r="M843" s="306">
        <f t="shared" ca="1" si="393"/>
        <v>-1.4578467186308874</v>
      </c>
      <c r="N843" s="304">
        <f t="shared" ca="1" si="394"/>
        <v>-83.528464154545887</v>
      </c>
      <c r="P843" s="310">
        <f t="shared" ca="1" si="395"/>
        <v>23</v>
      </c>
      <c r="Q843" s="304">
        <f t="shared" ca="1" si="396"/>
        <v>0</v>
      </c>
      <c r="R843" s="306">
        <f t="shared" ca="1" si="397"/>
        <v>0</v>
      </c>
      <c r="S843" s="307">
        <f t="shared" ca="1" si="398"/>
        <v>8.2209999999999983</v>
      </c>
      <c r="T843" s="304">
        <f t="shared" ca="1" si="378"/>
        <v>80.648009999999985</v>
      </c>
      <c r="U843" s="311">
        <f t="shared" ca="1" si="379"/>
        <v>0</v>
      </c>
      <c r="V843" s="306">
        <f t="shared" ca="1" si="380"/>
        <v>1.2266749082333652</v>
      </c>
      <c r="W843" s="304">
        <f t="shared" ca="1" si="381"/>
        <v>59.936860177243084</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2.4568255534360537</v>
      </c>
      <c r="AH843" s="304">
        <f t="shared" ca="1" si="405"/>
        <v>-7.2906638549383489</v>
      </c>
    </row>
    <row r="844" spans="1:34" x14ac:dyDescent="0.2">
      <c r="A844" s="347">
        <f t="shared" ca="1" si="383"/>
        <v>1E-4</v>
      </c>
      <c r="B844" s="304">
        <f t="shared" ca="1" si="384"/>
        <v>34.513500000000626</v>
      </c>
      <c r="D844" s="306">
        <f t="shared" ca="1" si="385"/>
        <v>-0.8217320933615464</v>
      </c>
      <c r="E844" s="307">
        <f t="shared" ca="1" si="386"/>
        <v>-2.5657546764085977</v>
      </c>
      <c r="F844" s="304">
        <f t="shared" ca="1" si="387"/>
        <v>2.6941307861299046</v>
      </c>
      <c r="G844" s="306">
        <f t="shared" ca="1" si="388"/>
        <v>13.868563567919876</v>
      </c>
      <c r="H844" s="307">
        <f t="shared" ca="1" si="389"/>
        <v>-122.26379339770187</v>
      </c>
      <c r="I844" s="304">
        <f t="shared" ca="1" si="390"/>
        <v>123.04784529374483</v>
      </c>
      <c r="J844" s="306">
        <f t="shared" ca="1" si="391"/>
        <v>868.2794076862798</v>
      </c>
      <c r="K844" s="307">
        <f t="shared" ca="1" si="392"/>
        <v>-13.67560586059135</v>
      </c>
      <c r="L844" s="304">
        <f t="shared" ca="1" si="377"/>
        <v>868.38709802005417</v>
      </c>
      <c r="M844" s="306">
        <f t="shared" ca="1" si="393"/>
        <v>-1.4578476172091388</v>
      </c>
      <c r="N844" s="304">
        <f t="shared" ca="1" si="394"/>
        <v>-83.528515639287249</v>
      </c>
      <c r="P844" s="310">
        <f t="shared" ca="1" si="395"/>
        <v>23</v>
      </c>
      <c r="Q844" s="304">
        <f t="shared" ca="1" si="396"/>
        <v>0</v>
      </c>
      <c r="R844" s="306">
        <f t="shared" ca="1" si="397"/>
        <v>0</v>
      </c>
      <c r="S844" s="307">
        <f t="shared" ca="1" si="398"/>
        <v>8.2209999999999983</v>
      </c>
      <c r="T844" s="304">
        <f t="shared" ca="1" si="378"/>
        <v>80.648009999999985</v>
      </c>
      <c r="U844" s="311">
        <f t="shared" ca="1" si="379"/>
        <v>0</v>
      </c>
      <c r="V844" s="306">
        <f t="shared" ca="1" si="380"/>
        <v>1.2266764080126844</v>
      </c>
      <c r="W844" s="304">
        <f t="shared" ca="1" si="381"/>
        <v>59.937172800736725</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2.4567885192819947</v>
      </c>
      <c r="AH844" s="304">
        <f t="shared" ca="1" si="405"/>
        <v>-7.2907018826472569</v>
      </c>
    </row>
    <row r="845" spans="1:34" x14ac:dyDescent="0.2">
      <c r="A845" s="347">
        <f t="shared" ca="1" si="383"/>
        <v>1E-4</v>
      </c>
      <c r="B845" s="304">
        <f t="shared" ca="1" si="384"/>
        <v>34.513600000000629</v>
      </c>
      <c r="D845" s="306">
        <f t="shared" ca="1" si="385"/>
        <v>-0.82172986986227814</v>
      </c>
      <c r="E845" s="307">
        <f t="shared" ca="1" si="386"/>
        <v>-2.5657161528999604</v>
      </c>
      <c r="F845" s="304">
        <f t="shared" ca="1" si="387"/>
        <v>2.6940934201091928</v>
      </c>
      <c r="G845" s="306">
        <f t="shared" ca="1" si="388"/>
        <v>13.868481394932891</v>
      </c>
      <c r="H845" s="307">
        <f t="shared" ca="1" si="389"/>
        <v>-122.26404996931717</v>
      </c>
      <c r="I845" s="304">
        <f t="shared" ca="1" si="390"/>
        <v>123.04809096894306</v>
      </c>
      <c r="J845" s="306">
        <f t="shared" ca="1" si="391"/>
        <v>868.2794076862798</v>
      </c>
      <c r="K845" s="307">
        <f t="shared" ca="1" si="392"/>
        <v>-13.687832252759701</v>
      </c>
      <c r="L845" s="304">
        <f t="shared" ca="1" si="377"/>
        <v>868.38729065078826</v>
      </c>
      <c r="M845" s="306">
        <f t="shared" ca="1" si="393"/>
        <v>-1.4578485157784777</v>
      </c>
      <c r="N845" s="304">
        <f t="shared" ca="1" si="394"/>
        <v>-83.528567123517973</v>
      </c>
      <c r="P845" s="310">
        <f t="shared" ca="1" si="395"/>
        <v>23</v>
      </c>
      <c r="Q845" s="304">
        <f t="shared" ca="1" si="396"/>
        <v>0</v>
      </c>
      <c r="R845" s="306">
        <f t="shared" ca="1" si="397"/>
        <v>0</v>
      </c>
      <c r="S845" s="307">
        <f t="shared" ca="1" si="398"/>
        <v>8.2209999999999983</v>
      </c>
      <c r="T845" s="304">
        <f t="shared" ca="1" si="378"/>
        <v>80.648009999999985</v>
      </c>
      <c r="U845" s="311">
        <f t="shared" ca="1" si="379"/>
        <v>0</v>
      </c>
      <c r="V845" s="306">
        <f t="shared" ca="1" si="380"/>
        <v>1.226677907796986</v>
      </c>
      <c r="W845" s="304">
        <f t="shared" ca="1" si="381"/>
        <v>59.937485421929061</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2.4567514853901384</v>
      </c>
      <c r="AH845" s="304">
        <f t="shared" ca="1" si="405"/>
        <v>-7.290739910076236</v>
      </c>
    </row>
    <row r="846" spans="1:34" x14ac:dyDescent="0.2">
      <c r="A846" s="347">
        <f t="shared" ca="1" si="383"/>
        <v>1E-4</v>
      </c>
      <c r="B846" s="304">
        <f t="shared" ca="1" si="384"/>
        <v>34.513700000000632</v>
      </c>
      <c r="D846" s="306">
        <f t="shared" ca="1" si="385"/>
        <v>-0.82172764632745476</v>
      </c>
      <c r="E846" s="307">
        <f t="shared" ca="1" si="386"/>
        <v>-2.5656776296749371</v>
      </c>
      <c r="F846" s="304">
        <f t="shared" ca="1" si="387"/>
        <v>2.6940560543821768</v>
      </c>
      <c r="G846" s="306">
        <f t="shared" ca="1" si="388"/>
        <v>13.868399222168257</v>
      </c>
      <c r="H846" s="307">
        <f t="shared" ca="1" si="389"/>
        <v>-122.26430653708013</v>
      </c>
      <c r="I846" s="304">
        <f t="shared" ca="1" si="390"/>
        <v>123.0483366404379</v>
      </c>
      <c r="J846" s="306">
        <f t="shared" ca="1" si="391"/>
        <v>868.2794076862798</v>
      </c>
      <c r="K846" s="307">
        <f t="shared" ca="1" si="392"/>
        <v>-13.700058670585021</v>
      </c>
      <c r="L846" s="304">
        <f t="shared" ca="1" si="377"/>
        <v>868.38748345402485</v>
      </c>
      <c r="M846" s="306">
        <f t="shared" ca="1" si="393"/>
        <v>-1.4578494143389047</v>
      </c>
      <c r="N846" s="304">
        <f t="shared" ca="1" si="394"/>
        <v>-83.528618607238073</v>
      </c>
      <c r="P846" s="310">
        <f t="shared" ca="1" si="395"/>
        <v>23</v>
      </c>
      <c r="Q846" s="304">
        <f t="shared" ca="1" si="396"/>
        <v>0</v>
      </c>
      <c r="R846" s="306">
        <f t="shared" ca="1" si="397"/>
        <v>0</v>
      </c>
      <c r="S846" s="307">
        <f t="shared" ca="1" si="398"/>
        <v>8.2209999999999983</v>
      </c>
      <c r="T846" s="304">
        <f t="shared" ca="1" si="378"/>
        <v>80.648009999999985</v>
      </c>
      <c r="U846" s="311">
        <f t="shared" ca="1" si="379"/>
        <v>0</v>
      </c>
      <c r="V846" s="306">
        <f t="shared" ca="1" si="380"/>
        <v>1.2266794075862697</v>
      </c>
      <c r="W846" s="304">
        <f t="shared" ca="1" si="381"/>
        <v>59.937798040820027</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2.4567144517604866</v>
      </c>
      <c r="AH846" s="304">
        <f t="shared" ca="1" si="405"/>
        <v>-7.2907779372252861</v>
      </c>
    </row>
    <row r="847" spans="1:34" x14ac:dyDescent="0.2">
      <c r="A847" s="347">
        <f t="shared" ca="1" si="383"/>
        <v>1E-4</v>
      </c>
      <c r="B847" s="304">
        <f t="shared" ca="1" si="384"/>
        <v>34.513800000000636</v>
      </c>
      <c r="D847" s="306">
        <f t="shared" ca="1" si="385"/>
        <v>-0.82172542275707394</v>
      </c>
      <c r="E847" s="307">
        <f t="shared" ca="1" si="386"/>
        <v>-2.5656391067335402</v>
      </c>
      <c r="F847" s="304">
        <f t="shared" ca="1" si="387"/>
        <v>2.6940186889488666</v>
      </c>
      <c r="G847" s="306">
        <f t="shared" ca="1" si="388"/>
        <v>13.868317049625981</v>
      </c>
      <c r="H847" s="307">
        <f t="shared" ca="1" si="389"/>
        <v>-122.2645631009908</v>
      </c>
      <c r="I847" s="304">
        <f t="shared" ca="1" si="390"/>
        <v>123.04858230822941</v>
      </c>
      <c r="J847" s="306">
        <f t="shared" ca="1" si="391"/>
        <v>868.2794076862798</v>
      </c>
      <c r="K847" s="307">
        <f t="shared" ca="1" si="392"/>
        <v>-13.712285114066924</v>
      </c>
      <c r="L847" s="304">
        <f t="shared" ca="1" si="377"/>
        <v>868.38767642976507</v>
      </c>
      <c r="M847" s="306">
        <f t="shared" ca="1" si="393"/>
        <v>-1.4578503128904194</v>
      </c>
      <c r="N847" s="304">
        <f t="shared" ca="1" si="394"/>
        <v>-83.528670090447548</v>
      </c>
      <c r="P847" s="310">
        <f t="shared" ca="1" si="395"/>
        <v>23</v>
      </c>
      <c r="Q847" s="304">
        <f t="shared" ca="1" si="396"/>
        <v>0</v>
      </c>
      <c r="R847" s="306">
        <f t="shared" ca="1" si="397"/>
        <v>0</v>
      </c>
      <c r="S847" s="307">
        <f t="shared" ca="1" si="398"/>
        <v>8.2209999999999983</v>
      </c>
      <c r="T847" s="304">
        <f t="shared" ca="1" si="378"/>
        <v>80.648009999999985</v>
      </c>
      <c r="U847" s="311">
        <f t="shared" ca="1" si="379"/>
        <v>0</v>
      </c>
      <c r="V847" s="306">
        <f t="shared" ca="1" si="380"/>
        <v>1.226680907380536</v>
      </c>
      <c r="W847" s="304">
        <f t="shared" ca="1" si="381"/>
        <v>59.938110657409723</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2.4566774183930491</v>
      </c>
      <c r="AH847" s="304">
        <f t="shared" ca="1" si="405"/>
        <v>-7.2908159640943975</v>
      </c>
    </row>
    <row r="848" spans="1:34" x14ac:dyDescent="0.2">
      <c r="A848" s="347">
        <f t="shared" ca="1" si="383"/>
        <v>1E-4</v>
      </c>
      <c r="B848" s="304">
        <f t="shared" ca="1" si="384"/>
        <v>34.513900000000639</v>
      </c>
      <c r="D848" s="306">
        <f t="shared" ca="1" si="385"/>
        <v>-0.82172319915114045</v>
      </c>
      <c r="E848" s="307">
        <f t="shared" ca="1" si="386"/>
        <v>-2.5656005840757565</v>
      </c>
      <c r="F848" s="304">
        <f t="shared" ca="1" si="387"/>
        <v>2.6939813238092518</v>
      </c>
      <c r="G848" s="306">
        <f t="shared" ca="1" si="388"/>
        <v>13.868234877306065</v>
      </c>
      <c r="H848" s="307">
        <f t="shared" ca="1" si="389"/>
        <v>-122.2648196610492</v>
      </c>
      <c r="I848" s="304">
        <f t="shared" ca="1" si="390"/>
        <v>123.04882797231761</v>
      </c>
      <c r="J848" s="306">
        <f t="shared" ca="1" si="391"/>
        <v>868.2794076862798</v>
      </c>
      <c r="K848" s="307">
        <f t="shared" ca="1" si="392"/>
        <v>-13.724511583205027</v>
      </c>
      <c r="L848" s="304">
        <f t="shared" ca="1" si="377"/>
        <v>868.38786957800971</v>
      </c>
      <c r="M848" s="306">
        <f t="shared" ca="1" si="393"/>
        <v>-1.4578512114330222</v>
      </c>
      <c r="N848" s="304">
        <f t="shared" ca="1" si="394"/>
        <v>-83.528721573146399</v>
      </c>
      <c r="P848" s="310">
        <f t="shared" ca="1" si="395"/>
        <v>23</v>
      </c>
      <c r="Q848" s="304">
        <f t="shared" ca="1" si="396"/>
        <v>0</v>
      </c>
      <c r="R848" s="306">
        <f t="shared" ca="1" si="397"/>
        <v>0</v>
      </c>
      <c r="S848" s="307">
        <f t="shared" ca="1" si="398"/>
        <v>8.2209999999999983</v>
      </c>
      <c r="T848" s="304">
        <f t="shared" ca="1" si="378"/>
        <v>80.648009999999985</v>
      </c>
      <c r="U848" s="311">
        <f t="shared" ca="1" si="379"/>
        <v>0</v>
      </c>
      <c r="V848" s="306">
        <f t="shared" ca="1" si="380"/>
        <v>1.2266824071797839</v>
      </c>
      <c r="W848" s="304">
        <f t="shared" ca="1" si="381"/>
        <v>59.938423271698049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2.4566403852878151</v>
      </c>
      <c r="AH848" s="304">
        <f t="shared" ca="1" si="405"/>
        <v>-7.2908539906835825</v>
      </c>
    </row>
    <row r="849" spans="1:34" x14ac:dyDescent="0.2">
      <c r="A849" s="347">
        <f t="shared" ca="1" si="383"/>
        <v>1E-4</v>
      </c>
      <c r="B849" s="304">
        <f t="shared" ca="1" si="384"/>
        <v>34.514000000000642</v>
      </c>
      <c r="D849" s="306">
        <f t="shared" ca="1" si="385"/>
        <v>-0.82172097550965306</v>
      </c>
      <c r="E849" s="307">
        <f t="shared" ca="1" si="386"/>
        <v>-2.5655620617015948</v>
      </c>
      <c r="F849" s="304">
        <f t="shared" ca="1" si="387"/>
        <v>2.6939439589633398</v>
      </c>
      <c r="G849" s="306">
        <f t="shared" ca="1" si="388"/>
        <v>13.868152705208514</v>
      </c>
      <c r="H849" s="307">
        <f t="shared" ca="1" si="389"/>
        <v>-122.26507621725537</v>
      </c>
      <c r="I849" s="304">
        <f t="shared" ca="1" si="390"/>
        <v>123.04907363270252</v>
      </c>
      <c r="J849" s="306">
        <f t="shared" ca="1" si="391"/>
        <v>868.2794076862798</v>
      </c>
      <c r="K849" s="307">
        <f t="shared" ca="1" si="392"/>
        <v>-13.736738077998941</v>
      </c>
      <c r="L849" s="304">
        <f t="shared" ca="1" si="377"/>
        <v>868.38806289875981</v>
      </c>
      <c r="M849" s="306">
        <f t="shared" ca="1" si="393"/>
        <v>-1.4578521099667132</v>
      </c>
      <c r="N849" s="304">
        <f t="shared" ca="1" si="394"/>
        <v>-83.528773055334639</v>
      </c>
      <c r="P849" s="310">
        <f t="shared" ca="1" si="395"/>
        <v>23</v>
      </c>
      <c r="Q849" s="304">
        <f t="shared" ca="1" si="396"/>
        <v>0</v>
      </c>
      <c r="R849" s="306">
        <f t="shared" ca="1" si="397"/>
        <v>0</v>
      </c>
      <c r="S849" s="307">
        <f t="shared" ca="1" si="398"/>
        <v>8.2209999999999983</v>
      </c>
      <c r="T849" s="304">
        <f t="shared" ca="1" si="378"/>
        <v>80.648009999999985</v>
      </c>
      <c r="U849" s="311">
        <f t="shared" ca="1" si="379"/>
        <v>0</v>
      </c>
      <c r="V849" s="306">
        <f t="shared" ca="1" si="380"/>
        <v>1.2266839069840141</v>
      </c>
      <c r="W849" s="304">
        <f t="shared" ca="1" si="381"/>
        <v>59.938735883685041</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2.4566033524447954</v>
      </c>
      <c r="AH849" s="304">
        <f t="shared" ca="1" si="405"/>
        <v>-7.2908920169928306</v>
      </c>
    </row>
    <row r="850" spans="1:34" x14ac:dyDescent="0.2">
      <c r="A850" s="347">
        <f t="shared" ca="1" si="383"/>
        <v>1E-4</v>
      </c>
      <c r="B850" s="304">
        <f t="shared" ca="1" si="384"/>
        <v>34.514100000000646</v>
      </c>
      <c r="D850" s="306">
        <f t="shared" ca="1" si="385"/>
        <v>-0.82171875183261256</v>
      </c>
      <c r="E850" s="307">
        <f t="shared" ca="1" si="386"/>
        <v>-2.5655235396110543</v>
      </c>
      <c r="F850" s="304">
        <f t="shared" ca="1" si="387"/>
        <v>2.6939065944111316</v>
      </c>
      <c r="G850" s="306">
        <f t="shared" ca="1" si="388"/>
        <v>13.868070533333331</v>
      </c>
      <c r="H850" s="307">
        <f t="shared" ca="1" si="389"/>
        <v>-122.26533276960933</v>
      </c>
      <c r="I850" s="304">
        <f t="shared" ca="1" si="390"/>
        <v>123.04931928938419</v>
      </c>
      <c r="J850" s="306">
        <f t="shared" ca="1" si="391"/>
        <v>868.2794076862798</v>
      </c>
      <c r="K850" s="307">
        <f t="shared" ca="1" si="392"/>
        <v>-13.748964598448284</v>
      </c>
      <c r="L850" s="304">
        <f t="shared" ca="1" si="377"/>
        <v>868.38825639201627</v>
      </c>
      <c r="M850" s="306">
        <f t="shared" ca="1" si="393"/>
        <v>-1.4578530084914925</v>
      </c>
      <c r="N850" s="304">
        <f t="shared" ca="1" si="394"/>
        <v>-83.528824537012284</v>
      </c>
      <c r="P850" s="310">
        <f t="shared" ca="1" si="395"/>
        <v>23</v>
      </c>
      <c r="Q850" s="304">
        <f t="shared" ca="1" si="396"/>
        <v>0</v>
      </c>
      <c r="R850" s="306">
        <f t="shared" ca="1" si="397"/>
        <v>0</v>
      </c>
      <c r="S850" s="307">
        <f t="shared" ca="1" si="398"/>
        <v>8.2209999999999983</v>
      </c>
      <c r="T850" s="304">
        <f t="shared" ca="1" si="378"/>
        <v>80.648009999999985</v>
      </c>
      <c r="U850" s="311">
        <f t="shared" ca="1" si="379"/>
        <v>0</v>
      </c>
      <c r="V850" s="306">
        <f t="shared" ca="1" si="380"/>
        <v>1.2266854067932269</v>
      </c>
      <c r="W850" s="304">
        <f t="shared" ca="1" si="381"/>
        <v>59.939048493370727</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2.4565663198639829</v>
      </c>
      <c r="AH850" s="304">
        <f t="shared" ca="1" si="405"/>
        <v>-7.2909300430221453</v>
      </c>
    </row>
    <row r="851" spans="1:34" x14ac:dyDescent="0.2">
      <c r="A851" s="347">
        <f t="shared" ca="1" si="383"/>
        <v>1E-4</v>
      </c>
      <c r="B851" s="304">
        <f t="shared" ca="1" si="384"/>
        <v>34.514200000000649</v>
      </c>
      <c r="D851" s="306">
        <f t="shared" ca="1" si="385"/>
        <v>-0.82171652812002094</v>
      </c>
      <c r="E851" s="307">
        <f t="shared" ca="1" si="386"/>
        <v>-2.5654850178041304</v>
      </c>
      <c r="F851" s="304">
        <f t="shared" ca="1" si="387"/>
        <v>2.6938692301526221</v>
      </c>
      <c r="G851" s="306">
        <f t="shared" ca="1" si="388"/>
        <v>13.867988361680519</v>
      </c>
      <c r="H851" s="307">
        <f t="shared" ca="1" si="389"/>
        <v>-122.26558931811111</v>
      </c>
      <c r="I851" s="304">
        <f t="shared" ca="1" si="390"/>
        <v>123.04956494236261</v>
      </c>
      <c r="J851" s="306">
        <f t="shared" ca="1" si="391"/>
        <v>868.2794076862798</v>
      </c>
      <c r="K851" s="307">
        <f t="shared" ca="1" si="392"/>
        <v>-13.76119114455267</v>
      </c>
      <c r="L851" s="304">
        <f t="shared" ca="1" si="377"/>
        <v>868.38845005778012</v>
      </c>
      <c r="M851" s="306">
        <f t="shared" ca="1" si="393"/>
        <v>-1.4578539070073602</v>
      </c>
      <c r="N851" s="304">
        <f t="shared" ca="1" si="394"/>
        <v>-83.528876018179332</v>
      </c>
      <c r="P851" s="310">
        <f t="shared" ca="1" si="395"/>
        <v>23</v>
      </c>
      <c r="Q851" s="304">
        <f t="shared" ca="1" si="396"/>
        <v>0</v>
      </c>
      <c r="R851" s="306">
        <f t="shared" ca="1" si="397"/>
        <v>0</v>
      </c>
      <c r="S851" s="307">
        <f t="shared" ca="1" si="398"/>
        <v>8.2209999999999983</v>
      </c>
      <c r="T851" s="304">
        <f t="shared" ca="1" si="378"/>
        <v>80.648009999999985</v>
      </c>
      <c r="U851" s="311">
        <f t="shared" ca="1" si="379"/>
        <v>0</v>
      </c>
      <c r="V851" s="306">
        <f t="shared" ca="1" si="380"/>
        <v>1.2266869066074211</v>
      </c>
      <c r="W851" s="304">
        <f t="shared" ca="1" si="381"/>
        <v>59.939361100755015</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2.4565292875453801</v>
      </c>
      <c r="AH851" s="304">
        <f t="shared" ca="1" si="405"/>
        <v>-7.2909680687715293</v>
      </c>
    </row>
    <row r="852" spans="1:34" x14ac:dyDescent="0.2">
      <c r="A852" s="347">
        <f t="shared" ca="1" si="383"/>
        <v>1E-4</v>
      </c>
      <c r="B852" s="304">
        <f t="shared" ca="1" si="384"/>
        <v>34.514300000000652</v>
      </c>
      <c r="D852" s="306">
        <f t="shared" ca="1" si="385"/>
        <v>-0.82171430437187709</v>
      </c>
      <c r="E852" s="307">
        <f t="shared" ca="1" si="386"/>
        <v>-2.5654464962808357</v>
      </c>
      <c r="F852" s="304">
        <f t="shared" ca="1" si="387"/>
        <v>2.6938318661878236</v>
      </c>
      <c r="G852" s="306">
        <f t="shared" ca="1" si="388"/>
        <v>13.867906190250082</v>
      </c>
      <c r="H852" s="307">
        <f t="shared" ca="1" si="389"/>
        <v>-122.26584586276074</v>
      </c>
      <c r="I852" s="304">
        <f t="shared" ca="1" si="390"/>
        <v>123.04981059163784</v>
      </c>
      <c r="J852" s="306">
        <f t="shared" ca="1" si="391"/>
        <v>868.2794076862798</v>
      </c>
      <c r="K852" s="307">
        <f t="shared" ca="1" si="392"/>
        <v>-13.773417716311714</v>
      </c>
      <c r="L852" s="304">
        <f t="shared" ca="1" si="377"/>
        <v>868.38864389605237</v>
      </c>
      <c r="M852" s="306">
        <f t="shared" ca="1" si="393"/>
        <v>-1.4578548055143166</v>
      </c>
      <c r="N852" s="304">
        <f t="shared" ca="1" si="394"/>
        <v>-83.528927498835799</v>
      </c>
      <c r="P852" s="310">
        <f t="shared" ca="1" si="395"/>
        <v>23</v>
      </c>
      <c r="Q852" s="304">
        <f t="shared" ca="1" si="396"/>
        <v>0</v>
      </c>
      <c r="R852" s="306">
        <f t="shared" ca="1" si="397"/>
        <v>0</v>
      </c>
      <c r="S852" s="307">
        <f t="shared" ca="1" si="398"/>
        <v>8.2209999999999983</v>
      </c>
      <c r="T852" s="304">
        <f t="shared" ca="1" si="378"/>
        <v>80.648009999999985</v>
      </c>
      <c r="U852" s="311">
        <f t="shared" ca="1" si="379"/>
        <v>0</v>
      </c>
      <c r="V852" s="306">
        <f t="shared" ca="1" si="380"/>
        <v>1.2266884064265977</v>
      </c>
      <c r="W852" s="304">
        <f t="shared" ca="1" si="381"/>
        <v>59.939673705837968</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2.4564922554889961</v>
      </c>
      <c r="AH852" s="304">
        <f t="shared" ca="1" si="405"/>
        <v>-7.2910060942409718</v>
      </c>
    </row>
    <row r="853" spans="1:34" x14ac:dyDescent="0.2">
      <c r="A853" s="347">
        <f t="shared" ca="1" si="383"/>
        <v>1E-4</v>
      </c>
      <c r="B853" s="304">
        <f t="shared" ca="1" si="384"/>
        <v>34.514400000000656</v>
      </c>
      <c r="D853" s="306">
        <f t="shared" ca="1" si="385"/>
        <v>-0.82171208058818224</v>
      </c>
      <c r="E853" s="307">
        <f t="shared" ca="1" si="386"/>
        <v>-2.5654079750411594</v>
      </c>
      <c r="F853" s="304">
        <f t="shared" ca="1" si="387"/>
        <v>2.6937945025167269</v>
      </c>
      <c r="G853" s="306">
        <f t="shared" ca="1" si="388"/>
        <v>13.867824019042024</v>
      </c>
      <c r="H853" s="307">
        <f t="shared" ca="1" si="389"/>
        <v>-122.26610240355825</v>
      </c>
      <c r="I853" s="304">
        <f t="shared" ca="1" si="390"/>
        <v>123.05005623720987</v>
      </c>
      <c r="J853" s="306">
        <f t="shared" ca="1" si="391"/>
        <v>868.2794076862798</v>
      </c>
      <c r="K853" s="307">
        <f t="shared" ca="1" si="392"/>
        <v>-13.78564431372503</v>
      </c>
      <c r="L853" s="304">
        <f t="shared" ca="1" si="377"/>
        <v>868.38883790683383</v>
      </c>
      <c r="M853" s="306">
        <f t="shared" ca="1" si="393"/>
        <v>-1.4578557040123616</v>
      </c>
      <c r="N853" s="304">
        <f t="shared" ca="1" si="394"/>
        <v>-83.528978978981684</v>
      </c>
      <c r="P853" s="310">
        <f t="shared" ca="1" si="395"/>
        <v>23</v>
      </c>
      <c r="Q853" s="304">
        <f t="shared" ca="1" si="396"/>
        <v>0</v>
      </c>
      <c r="R853" s="306">
        <f t="shared" ca="1" si="397"/>
        <v>0</v>
      </c>
      <c r="S853" s="307">
        <f t="shared" ca="1" si="398"/>
        <v>8.2209999999999983</v>
      </c>
      <c r="T853" s="304">
        <f t="shared" ca="1" si="378"/>
        <v>80.648009999999985</v>
      </c>
      <c r="U853" s="311">
        <f t="shared" ca="1" si="379"/>
        <v>0</v>
      </c>
      <c r="V853" s="306">
        <f t="shared" ca="1" si="380"/>
        <v>1.2266899062507561</v>
      </c>
      <c r="W853" s="304">
        <f t="shared" ca="1" si="381"/>
        <v>59.939986308619545</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2.4564552236948245</v>
      </c>
      <c r="AH853" s="304">
        <f t="shared" ca="1" si="405"/>
        <v>-7.2910441194304809</v>
      </c>
    </row>
    <row r="854" spans="1:34" x14ac:dyDescent="0.2">
      <c r="A854" s="347">
        <f t="shared" ca="1" si="383"/>
        <v>1E-4</v>
      </c>
      <c r="B854" s="304">
        <f t="shared" ca="1" si="384"/>
        <v>34.514500000000659</v>
      </c>
      <c r="D854" s="306">
        <f t="shared" ca="1" si="385"/>
        <v>-0.82170985676893737</v>
      </c>
      <c r="E854" s="307">
        <f t="shared" ca="1" si="386"/>
        <v>-2.5653694540851104</v>
      </c>
      <c r="F854" s="304">
        <f t="shared" ca="1" si="387"/>
        <v>2.6937571391393407</v>
      </c>
      <c r="G854" s="306">
        <f t="shared" ca="1" si="388"/>
        <v>13.867741848056347</v>
      </c>
      <c r="H854" s="307">
        <f t="shared" ca="1" si="389"/>
        <v>-122.26635894050366</v>
      </c>
      <c r="I854" s="304">
        <f t="shared" ca="1" si="390"/>
        <v>123.05030187907876</v>
      </c>
      <c r="J854" s="306">
        <f t="shared" ca="1" si="391"/>
        <v>868.2794076862798</v>
      </c>
      <c r="K854" s="307">
        <f t="shared" ca="1" si="392"/>
        <v>-13.797870936792233</v>
      </c>
      <c r="L854" s="304">
        <f t="shared" ca="1" si="377"/>
        <v>868.38903209012562</v>
      </c>
      <c r="M854" s="306">
        <f t="shared" ca="1" si="393"/>
        <v>-1.4578566025014956</v>
      </c>
      <c r="N854" s="304">
        <f t="shared" ca="1" si="394"/>
        <v>-83.529030458616987</v>
      </c>
      <c r="P854" s="310">
        <f t="shared" ca="1" si="395"/>
        <v>23</v>
      </c>
      <c r="Q854" s="304">
        <f t="shared" ca="1" si="396"/>
        <v>0</v>
      </c>
      <c r="R854" s="306">
        <f t="shared" ca="1" si="397"/>
        <v>0</v>
      </c>
      <c r="S854" s="307">
        <f t="shared" ca="1" si="398"/>
        <v>8.2209999999999983</v>
      </c>
      <c r="T854" s="304">
        <f t="shared" ca="1" si="378"/>
        <v>80.648009999999985</v>
      </c>
      <c r="U854" s="311">
        <f t="shared" ca="1" si="379"/>
        <v>0</v>
      </c>
      <c r="V854" s="306">
        <f t="shared" ca="1" si="380"/>
        <v>1.2266914060798968</v>
      </c>
      <c r="W854" s="304">
        <f t="shared" ca="1" si="381"/>
        <v>59.940298909099766</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2.4564181921628698</v>
      </c>
      <c r="AH854" s="304">
        <f t="shared" ca="1" si="405"/>
        <v>-7.2910821443400504</v>
      </c>
    </row>
    <row r="855" spans="1:34" x14ac:dyDescent="0.2">
      <c r="A855" s="347">
        <f t="shared" ca="1" si="383"/>
        <v>1E-4</v>
      </c>
      <c r="B855" s="304">
        <f t="shared" ca="1" si="384"/>
        <v>34.514600000000662</v>
      </c>
      <c r="D855" s="306">
        <f t="shared" ca="1" si="385"/>
        <v>-0.82170763291414317</v>
      </c>
      <c r="E855" s="307">
        <f t="shared" ca="1" si="386"/>
        <v>-2.5653309334126826</v>
      </c>
      <c r="F855" s="304">
        <f t="shared" ca="1" si="387"/>
        <v>2.693719776055659</v>
      </c>
      <c r="G855" s="306">
        <f t="shared" ca="1" si="388"/>
        <v>13.867659677293057</v>
      </c>
      <c r="H855" s="307">
        <f t="shared" ca="1" si="389"/>
        <v>-122.266615473597</v>
      </c>
      <c r="I855" s="304">
        <f t="shared" ca="1" si="390"/>
        <v>123.05054751724451</v>
      </c>
      <c r="J855" s="306">
        <f t="shared" ca="1" si="391"/>
        <v>868.2794076862798</v>
      </c>
      <c r="K855" s="307">
        <f t="shared" ca="1" si="392"/>
        <v>-13.810097585512938</v>
      </c>
      <c r="L855" s="304">
        <f t="shared" ca="1" si="377"/>
        <v>868.38922644592867</v>
      </c>
      <c r="M855" s="306">
        <f t="shared" ca="1" si="393"/>
        <v>-1.4578575009817185</v>
      </c>
      <c r="N855" s="304">
        <f t="shared" ca="1" si="394"/>
        <v>-83.529081937741736</v>
      </c>
      <c r="P855" s="310">
        <f t="shared" ca="1" si="395"/>
        <v>23</v>
      </c>
      <c r="Q855" s="304">
        <f t="shared" ca="1" si="396"/>
        <v>0</v>
      </c>
      <c r="R855" s="306">
        <f t="shared" ca="1" si="397"/>
        <v>0</v>
      </c>
      <c r="S855" s="307">
        <f t="shared" ca="1" si="398"/>
        <v>8.2209999999999983</v>
      </c>
      <c r="T855" s="304">
        <f t="shared" ca="1" si="378"/>
        <v>80.648009999999985</v>
      </c>
      <c r="U855" s="311">
        <f t="shared" ca="1" si="379"/>
        <v>0</v>
      </c>
      <c r="V855" s="306">
        <f t="shared" ca="1" si="380"/>
        <v>1.226692905914019</v>
      </c>
      <c r="W855" s="304">
        <f t="shared" ca="1" si="381"/>
        <v>59.940611507278589</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2.4563811608931294</v>
      </c>
      <c r="AH855" s="304">
        <f t="shared" ca="1" si="405"/>
        <v>-7.2911201689696847</v>
      </c>
    </row>
    <row r="856" spans="1:34" x14ac:dyDescent="0.2">
      <c r="A856" s="347">
        <f t="shared" ca="1" si="383"/>
        <v>1E-4</v>
      </c>
      <c r="B856" s="304">
        <f t="shared" ca="1" si="384"/>
        <v>34.514700000000666</v>
      </c>
      <c r="D856" s="306">
        <f t="shared" ca="1" si="385"/>
        <v>-0.82170540902380063</v>
      </c>
      <c r="E856" s="307">
        <f t="shared" ca="1" si="386"/>
        <v>-2.565292413023883</v>
      </c>
      <c r="F856" s="304">
        <f t="shared" ca="1" si="387"/>
        <v>2.6936824132656891</v>
      </c>
      <c r="G856" s="306">
        <f t="shared" ca="1" si="388"/>
        <v>13.867577506752154</v>
      </c>
      <c r="H856" s="307">
        <f t="shared" ca="1" si="389"/>
        <v>-122.2668720028383</v>
      </c>
      <c r="I856" s="304">
        <f t="shared" ca="1" si="390"/>
        <v>123.05079315170715</v>
      </c>
      <c r="J856" s="306">
        <f t="shared" ca="1" si="391"/>
        <v>868.2794076862798</v>
      </c>
      <c r="K856" s="307">
        <f t="shared" ca="1" si="392"/>
        <v>-13.822324259886761</v>
      </c>
      <c r="L856" s="304">
        <f t="shared" ca="1" si="377"/>
        <v>868.38942097424376</v>
      </c>
      <c r="M856" s="306">
        <f t="shared" ca="1" si="393"/>
        <v>-1.4578583994530305</v>
      </c>
      <c r="N856" s="304">
        <f t="shared" ca="1" si="394"/>
        <v>-83.529133416355933</v>
      </c>
      <c r="P856" s="310">
        <f t="shared" ca="1" si="395"/>
        <v>23</v>
      </c>
      <c r="Q856" s="304">
        <f t="shared" ca="1" si="396"/>
        <v>0</v>
      </c>
      <c r="R856" s="306">
        <f t="shared" ca="1" si="397"/>
        <v>0</v>
      </c>
      <c r="S856" s="307">
        <f t="shared" ca="1" si="398"/>
        <v>8.2209999999999983</v>
      </c>
      <c r="T856" s="304">
        <f t="shared" ca="1" si="378"/>
        <v>80.648009999999985</v>
      </c>
      <c r="U856" s="311">
        <f t="shared" ca="1" si="379"/>
        <v>0</v>
      </c>
      <c r="V856" s="306">
        <f t="shared" ca="1" si="380"/>
        <v>1.2266944057531237</v>
      </c>
      <c r="W856" s="304">
        <f t="shared" ca="1" si="381"/>
        <v>59.940924103156057</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2.4563441298856112</v>
      </c>
      <c r="AH856" s="304">
        <f t="shared" ca="1" si="405"/>
        <v>-7.2911581933193776</v>
      </c>
    </row>
    <row r="857" spans="1:34" x14ac:dyDescent="0.2">
      <c r="A857" s="347">
        <f t="shared" ca="1" si="383"/>
        <v>1E-4</v>
      </c>
      <c r="B857" s="304">
        <f t="shared" ca="1" si="384"/>
        <v>34.514800000000669</v>
      </c>
      <c r="D857" s="306">
        <f t="shared" ca="1" si="385"/>
        <v>-0.82170318509791052</v>
      </c>
      <c r="E857" s="307">
        <f t="shared" ca="1" si="386"/>
        <v>-2.5652538929187072</v>
      </c>
      <c r="F857" s="304">
        <f t="shared" ca="1" si="387"/>
        <v>2.6936450507694278</v>
      </c>
      <c r="G857" s="306">
        <f t="shared" ca="1" si="388"/>
        <v>13.867495336433644</v>
      </c>
      <c r="H857" s="307">
        <f t="shared" ca="1" si="389"/>
        <v>-122.26712852822759</v>
      </c>
      <c r="I857" s="304">
        <f t="shared" ca="1" si="390"/>
        <v>123.05103878246673</v>
      </c>
      <c r="J857" s="306">
        <f t="shared" ca="1" si="391"/>
        <v>868.2794076862798</v>
      </c>
      <c r="K857" s="307">
        <f t="shared" ca="1" si="392"/>
        <v>-13.834550959913315</v>
      </c>
      <c r="L857" s="304">
        <f t="shared" ca="1" si="377"/>
        <v>868.38961567507204</v>
      </c>
      <c r="M857" s="306">
        <f t="shared" ca="1" si="393"/>
        <v>-1.4578592979154317</v>
      </c>
      <c r="N857" s="304">
        <f t="shared" ca="1" si="394"/>
        <v>-83.529184894459576</v>
      </c>
      <c r="P857" s="310">
        <f t="shared" ca="1" si="395"/>
        <v>23</v>
      </c>
      <c r="Q857" s="304">
        <f t="shared" ca="1" si="396"/>
        <v>0</v>
      </c>
      <c r="R857" s="306">
        <f t="shared" ca="1" si="397"/>
        <v>0</v>
      </c>
      <c r="S857" s="307">
        <f t="shared" ca="1" si="398"/>
        <v>8.2209999999999983</v>
      </c>
      <c r="T857" s="304">
        <f t="shared" ca="1" si="378"/>
        <v>80.648009999999985</v>
      </c>
      <c r="U857" s="311">
        <f t="shared" ca="1" si="379"/>
        <v>0</v>
      </c>
      <c r="V857" s="306">
        <f t="shared" ca="1" si="380"/>
        <v>1.2266959055972098</v>
      </c>
      <c r="W857" s="304">
        <f t="shared" ca="1" si="381"/>
        <v>59.941236696732112</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2.4563070991403073</v>
      </c>
      <c r="AH857" s="304">
        <f t="shared" ca="1" si="405"/>
        <v>-7.2911962173891336</v>
      </c>
    </row>
    <row r="858" spans="1:34" x14ac:dyDescent="0.2">
      <c r="A858" s="347">
        <f t="shared" ca="1" si="383"/>
        <v>1E-4</v>
      </c>
      <c r="B858" s="304">
        <f t="shared" ca="1" si="384"/>
        <v>34.514900000000672</v>
      </c>
      <c r="D858" s="306">
        <f t="shared" ca="1" si="385"/>
        <v>-0.82170096113647384</v>
      </c>
      <c r="E858" s="307">
        <f t="shared" ca="1" si="386"/>
        <v>-2.5652153730971596</v>
      </c>
      <c r="F858" s="304">
        <f t="shared" ca="1" si="387"/>
        <v>2.6936076885668792</v>
      </c>
      <c r="G858" s="306">
        <f t="shared" ca="1" si="388"/>
        <v>13.86741316633753</v>
      </c>
      <c r="H858" s="307">
        <f t="shared" ca="1" si="389"/>
        <v>-122.2673850497649</v>
      </c>
      <c r="I858" s="304">
        <f t="shared" ca="1" si="390"/>
        <v>123.05128440952326</v>
      </c>
      <c r="J858" s="306">
        <f t="shared" ca="1" si="391"/>
        <v>868.2794076862798</v>
      </c>
      <c r="K858" s="307">
        <f t="shared" ca="1" si="392"/>
        <v>-13.846777685592215</v>
      </c>
      <c r="L858" s="304">
        <f t="shared" ca="1" si="377"/>
        <v>868.3898105484144</v>
      </c>
      <c r="M858" s="306">
        <f t="shared" ca="1" si="393"/>
        <v>-1.4578601963689224</v>
      </c>
      <c r="N858" s="304">
        <f t="shared" ca="1" si="394"/>
        <v>-83.529236372052679</v>
      </c>
      <c r="P858" s="310">
        <f t="shared" ca="1" si="395"/>
        <v>23</v>
      </c>
      <c r="Q858" s="304">
        <f t="shared" ca="1" si="396"/>
        <v>0</v>
      </c>
      <c r="R858" s="306">
        <f t="shared" ca="1" si="397"/>
        <v>0</v>
      </c>
      <c r="S858" s="307">
        <f t="shared" ca="1" si="398"/>
        <v>8.2209999999999983</v>
      </c>
      <c r="T858" s="304">
        <f t="shared" ca="1" si="378"/>
        <v>80.648009999999985</v>
      </c>
      <c r="U858" s="311">
        <f t="shared" ca="1" si="379"/>
        <v>0</v>
      </c>
      <c r="V858" s="306">
        <f t="shared" ca="1" si="380"/>
        <v>1.2266974054462778</v>
      </c>
      <c r="W858" s="304">
        <f t="shared" ca="1" si="381"/>
        <v>59.941549288006776</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2.4562700686572265</v>
      </c>
      <c r="AH858" s="304">
        <f t="shared" ca="1" si="405"/>
        <v>-7.2912342411789473</v>
      </c>
    </row>
    <row r="859" spans="1:34" x14ac:dyDescent="0.2">
      <c r="A859" s="347">
        <f t="shared" ca="1" si="383"/>
        <v>1E-4</v>
      </c>
      <c r="B859" s="304">
        <f t="shared" ca="1" si="384"/>
        <v>34.515000000000676</v>
      </c>
      <c r="D859" s="306">
        <f t="shared" ca="1" si="385"/>
        <v>-0.82169873713948949</v>
      </c>
      <c r="E859" s="307">
        <f t="shared" ca="1" si="386"/>
        <v>-2.5651768535592403</v>
      </c>
      <c r="F859" s="304">
        <f t="shared" ca="1" si="387"/>
        <v>2.6935703266580426</v>
      </c>
      <c r="G859" s="306">
        <f t="shared" ca="1" si="388"/>
        <v>13.867330996463815</v>
      </c>
      <c r="H859" s="307">
        <f t="shared" ca="1" si="389"/>
        <v>-122.26764156745026</v>
      </c>
      <c r="I859" s="304">
        <f t="shared" ca="1" si="390"/>
        <v>123.05153003287678</v>
      </c>
      <c r="J859" s="306">
        <f t="shared" ca="1" si="391"/>
        <v>868.2794076862798</v>
      </c>
      <c r="K859" s="307">
        <f t="shared" ca="1" si="392"/>
        <v>-13.859004436923076</v>
      </c>
      <c r="L859" s="304">
        <f t="shared" ca="1" si="377"/>
        <v>868.39000559427188</v>
      </c>
      <c r="M859" s="306">
        <f t="shared" ca="1" si="393"/>
        <v>-1.4578610948135027</v>
      </c>
      <c r="N859" s="304">
        <f t="shared" ca="1" si="394"/>
        <v>-83.529287849135258</v>
      </c>
      <c r="P859" s="310">
        <f t="shared" ca="1" si="395"/>
        <v>23</v>
      </c>
      <c r="Q859" s="304">
        <f t="shared" ca="1" si="396"/>
        <v>0</v>
      </c>
      <c r="R859" s="306">
        <f t="shared" ca="1" si="397"/>
        <v>0</v>
      </c>
      <c r="S859" s="307">
        <f t="shared" ca="1" si="398"/>
        <v>8.2209999999999983</v>
      </c>
      <c r="T859" s="304">
        <f t="shared" ca="1" si="378"/>
        <v>80.648009999999985</v>
      </c>
      <c r="U859" s="311">
        <f t="shared" ca="1" si="379"/>
        <v>0</v>
      </c>
      <c r="V859" s="306">
        <f t="shared" ca="1" si="380"/>
        <v>1.2266989053003279</v>
      </c>
      <c r="W859" s="304">
        <f t="shared" ca="1" si="381"/>
        <v>59.94186187698007</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2.4562330384363662</v>
      </c>
      <c r="AH859" s="304">
        <f t="shared" ca="1" si="405"/>
        <v>-7.2912722646888195</v>
      </c>
    </row>
    <row r="860" spans="1:34" x14ac:dyDescent="0.2">
      <c r="A860" s="347">
        <f t="shared" ca="1" si="383"/>
        <v>1E-4</v>
      </c>
      <c r="B860" s="304">
        <f t="shared" ca="1" si="384"/>
        <v>34.515100000000679</v>
      </c>
      <c r="D860" s="306">
        <f t="shared" ca="1" si="385"/>
        <v>-0.82169651310695968</v>
      </c>
      <c r="E860" s="307">
        <f t="shared" ca="1" si="386"/>
        <v>-2.5651383343049448</v>
      </c>
      <c r="F860" s="304">
        <f t="shared" ca="1" si="387"/>
        <v>2.6935329650429161</v>
      </c>
      <c r="G860" s="306">
        <f t="shared" ca="1" si="388"/>
        <v>13.867248826812505</v>
      </c>
      <c r="H860" s="307">
        <f t="shared" ca="1" si="389"/>
        <v>-122.26789808128369</v>
      </c>
      <c r="I860" s="304">
        <f t="shared" ca="1" si="390"/>
        <v>123.0517756525273</v>
      </c>
      <c r="J860" s="306">
        <f t="shared" ca="1" si="391"/>
        <v>868.2794076862798</v>
      </c>
      <c r="K860" s="307">
        <f t="shared" ca="1" si="392"/>
        <v>-13.871231213905514</v>
      </c>
      <c r="L860" s="304">
        <f t="shared" ca="1" si="377"/>
        <v>868.39020081264539</v>
      </c>
      <c r="M860" s="306">
        <f t="shared" ca="1" si="393"/>
        <v>-1.4578619932491723</v>
      </c>
      <c r="N860" s="304">
        <f t="shared" ca="1" si="394"/>
        <v>-83.529339325707284</v>
      </c>
      <c r="P860" s="310">
        <f t="shared" ca="1" si="395"/>
        <v>23</v>
      </c>
      <c r="Q860" s="304">
        <f t="shared" ca="1" si="396"/>
        <v>0</v>
      </c>
      <c r="R860" s="306">
        <f t="shared" ca="1" si="397"/>
        <v>0</v>
      </c>
      <c r="S860" s="307">
        <f t="shared" ca="1" si="398"/>
        <v>8.2209999999999983</v>
      </c>
      <c r="T860" s="304">
        <f t="shared" ca="1" si="378"/>
        <v>80.648009999999985</v>
      </c>
      <c r="U860" s="311">
        <f t="shared" ca="1" si="379"/>
        <v>0</v>
      </c>
      <c r="V860" s="306">
        <f t="shared" ca="1" si="380"/>
        <v>1.2267004051593597</v>
      </c>
      <c r="W860" s="304">
        <f t="shared" ca="1" si="381"/>
        <v>59.942174463651952</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2.4561960084777255</v>
      </c>
      <c r="AH860" s="304">
        <f t="shared" ca="1" si="405"/>
        <v>-7.2913102879187548</v>
      </c>
    </row>
    <row r="861" spans="1:34" x14ac:dyDescent="0.2">
      <c r="A861" s="347">
        <f t="shared" ca="1" si="383"/>
        <v>1E-4</v>
      </c>
      <c r="B861" s="304">
        <f t="shared" ca="1" si="384"/>
        <v>34.515200000000682</v>
      </c>
      <c r="D861" s="306">
        <f t="shared" ca="1" si="385"/>
        <v>-0.82169428903888697</v>
      </c>
      <c r="E861" s="307">
        <f t="shared" ca="1" si="386"/>
        <v>-2.5650998153342801</v>
      </c>
      <c r="F861" s="304">
        <f t="shared" ca="1" si="387"/>
        <v>2.6934956037215061</v>
      </c>
      <c r="G861" s="306">
        <f t="shared" ca="1" si="388"/>
        <v>13.867166657383601</v>
      </c>
      <c r="H861" s="307">
        <f t="shared" ca="1" si="389"/>
        <v>-122.26815459126523</v>
      </c>
      <c r="I861" s="304">
        <f t="shared" ca="1" si="390"/>
        <v>123.05202126847485</v>
      </c>
      <c r="J861" s="306">
        <f t="shared" ca="1" si="391"/>
        <v>868.2794076862798</v>
      </c>
      <c r="K861" s="307">
        <f t="shared" ca="1" si="392"/>
        <v>-13.883458016539141</v>
      </c>
      <c r="L861" s="304">
        <f t="shared" ca="1" si="377"/>
        <v>868.39039620353583</v>
      </c>
      <c r="M861" s="306">
        <f t="shared" ca="1" si="393"/>
        <v>-1.457862891675932</v>
      </c>
      <c r="N861" s="304">
        <f t="shared" ca="1" si="394"/>
        <v>-83.529390801768812</v>
      </c>
      <c r="P861" s="310">
        <f t="shared" ca="1" si="395"/>
        <v>23</v>
      </c>
      <c r="Q861" s="304">
        <f t="shared" ca="1" si="396"/>
        <v>0</v>
      </c>
      <c r="R861" s="306">
        <f t="shared" ca="1" si="397"/>
        <v>0</v>
      </c>
      <c r="S861" s="307">
        <f t="shared" ca="1" si="398"/>
        <v>8.2209999999999983</v>
      </c>
      <c r="T861" s="304">
        <f t="shared" ca="1" si="378"/>
        <v>80.648009999999985</v>
      </c>
      <c r="U861" s="311">
        <f t="shared" ca="1" si="379"/>
        <v>0</v>
      </c>
      <c r="V861" s="306">
        <f t="shared" ca="1" si="380"/>
        <v>1.2267019050233732</v>
      </c>
      <c r="W861" s="304">
        <f t="shared" ca="1" si="381"/>
        <v>59.942487048022407</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2.4561589787813096</v>
      </c>
      <c r="AH861" s="304">
        <f t="shared" ca="1" si="405"/>
        <v>-7.291348310868746</v>
      </c>
    </row>
    <row r="862" spans="1:34" x14ac:dyDescent="0.2">
      <c r="A862" s="347">
        <f t="shared" ca="1" si="383"/>
        <v>1E-4</v>
      </c>
      <c r="B862" s="304">
        <f t="shared" ca="1" si="384"/>
        <v>34.515300000000686</v>
      </c>
      <c r="D862" s="306">
        <f t="shared" ca="1" si="385"/>
        <v>-0.82169206493526814</v>
      </c>
      <c r="E862" s="307">
        <f t="shared" ca="1" si="386"/>
        <v>-2.5650612966472455</v>
      </c>
      <c r="F862" s="304">
        <f t="shared" ca="1" si="387"/>
        <v>2.693458242693811</v>
      </c>
      <c r="G862" s="306">
        <f t="shared" ca="1" si="388"/>
        <v>13.867084488177108</v>
      </c>
      <c r="H862" s="307">
        <f t="shared" ca="1" si="389"/>
        <v>-122.26841109739489</v>
      </c>
      <c r="I862" s="304">
        <f t="shared" ca="1" si="390"/>
        <v>123.05226688071943</v>
      </c>
      <c r="J862" s="306">
        <f t="shared" ca="1" si="391"/>
        <v>868.2794076862798</v>
      </c>
      <c r="K862" s="307">
        <f t="shared" ca="1" si="392"/>
        <v>-13.895684844823574</v>
      </c>
      <c r="L862" s="304">
        <f t="shared" ca="1" si="377"/>
        <v>868.39059176694423</v>
      </c>
      <c r="M862" s="306">
        <f t="shared" ca="1" si="393"/>
        <v>-1.4578637900937814</v>
      </c>
      <c r="N862" s="304">
        <f t="shared" ca="1" si="394"/>
        <v>-83.529442277319831</v>
      </c>
      <c r="P862" s="310">
        <f t="shared" ca="1" si="395"/>
        <v>23</v>
      </c>
      <c r="Q862" s="304">
        <f t="shared" ca="1" si="396"/>
        <v>0</v>
      </c>
      <c r="R862" s="306">
        <f t="shared" ca="1" si="397"/>
        <v>0</v>
      </c>
      <c r="S862" s="307">
        <f t="shared" ca="1" si="398"/>
        <v>8.2209999999999983</v>
      </c>
      <c r="T862" s="304">
        <f t="shared" ca="1" si="378"/>
        <v>80.648009999999985</v>
      </c>
      <c r="U862" s="311">
        <f t="shared" ca="1" si="379"/>
        <v>0</v>
      </c>
      <c r="V862" s="306">
        <f t="shared" ca="1" si="380"/>
        <v>1.2267034048923686</v>
      </c>
      <c r="W862" s="304">
        <f t="shared" ca="1" si="381"/>
        <v>59.94279963009145</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2.4561219493471187</v>
      </c>
      <c r="AH862" s="304">
        <f t="shared" ca="1" si="405"/>
        <v>-7.2913863335387932</v>
      </c>
    </row>
    <row r="863" spans="1:34" x14ac:dyDescent="0.2">
      <c r="A863" s="347">
        <f t="shared" ca="1" si="383"/>
        <v>1E-4</v>
      </c>
      <c r="B863" s="304">
        <f t="shared" ca="1" si="384"/>
        <v>34.515400000000689</v>
      </c>
      <c r="D863" s="306">
        <f t="shared" ca="1" si="385"/>
        <v>-0.82168984079610685</v>
      </c>
      <c r="E863" s="307">
        <f t="shared" ca="1" si="386"/>
        <v>-2.5650227782438408</v>
      </c>
      <c r="F863" s="304">
        <f t="shared" ca="1" si="387"/>
        <v>2.6934208819598329</v>
      </c>
      <c r="G863" s="306">
        <f t="shared" ca="1" si="388"/>
        <v>13.867002319193029</v>
      </c>
      <c r="H863" s="307">
        <f t="shared" ca="1" si="389"/>
        <v>-122.26866759967271</v>
      </c>
      <c r="I863" s="304">
        <f t="shared" ca="1" si="390"/>
        <v>123.0525124892611</v>
      </c>
      <c r="J863" s="306">
        <f t="shared" ca="1" si="391"/>
        <v>868.2794076862798</v>
      </c>
      <c r="K863" s="307">
        <f t="shared" ca="1" si="392"/>
        <v>-13.907911698758427</v>
      </c>
      <c r="L863" s="304">
        <f t="shared" ca="1" si="377"/>
        <v>868.39078750287149</v>
      </c>
      <c r="M863" s="306">
        <f t="shared" ca="1" si="393"/>
        <v>-1.4578646885027211</v>
      </c>
      <c r="N863" s="304">
        <f t="shared" ca="1" si="394"/>
        <v>-83.529493752360352</v>
      </c>
      <c r="P863" s="310">
        <f t="shared" ca="1" si="395"/>
        <v>23</v>
      </c>
      <c r="Q863" s="304">
        <f t="shared" ca="1" si="396"/>
        <v>0</v>
      </c>
      <c r="R863" s="306">
        <f t="shared" ca="1" si="397"/>
        <v>0</v>
      </c>
      <c r="S863" s="307">
        <f t="shared" ca="1" si="398"/>
        <v>8.2209999999999983</v>
      </c>
      <c r="T863" s="304">
        <f t="shared" ca="1" si="378"/>
        <v>80.648009999999985</v>
      </c>
      <c r="U863" s="311">
        <f t="shared" ca="1" si="379"/>
        <v>0</v>
      </c>
      <c r="V863" s="306">
        <f t="shared" ca="1" si="380"/>
        <v>1.2267049047663454</v>
      </c>
      <c r="W863" s="304">
        <f t="shared" ca="1" si="381"/>
        <v>59.943112209859045</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2.4560849201751536</v>
      </c>
      <c r="AH863" s="304">
        <f t="shared" ca="1" si="405"/>
        <v>-7.2914243559288971</v>
      </c>
    </row>
    <row r="864" spans="1:34" x14ac:dyDescent="0.2">
      <c r="A864" s="347">
        <f t="shared" ca="1" si="383"/>
        <v>1E-4</v>
      </c>
      <c r="B864" s="304">
        <f t="shared" ca="1" si="384"/>
        <v>34.515500000000692</v>
      </c>
      <c r="D864" s="306">
        <f t="shared" ca="1" si="385"/>
        <v>-0.82168761662140122</v>
      </c>
      <c r="E864" s="307">
        <f t="shared" ca="1" si="386"/>
        <v>-2.5649842601240698</v>
      </c>
      <c r="F864" s="304">
        <f t="shared" ca="1" si="387"/>
        <v>2.6933835215195736</v>
      </c>
      <c r="G864" s="306">
        <f t="shared" ca="1" si="388"/>
        <v>13.866920150431367</v>
      </c>
      <c r="H864" s="307">
        <f t="shared" ca="1" si="389"/>
        <v>-122.26892409809872</v>
      </c>
      <c r="I864" s="304">
        <f t="shared" ca="1" si="390"/>
        <v>123.05275809409989</v>
      </c>
      <c r="J864" s="306">
        <f t="shared" ca="1" si="391"/>
        <v>868.2794076862798</v>
      </c>
      <c r="K864" s="307">
        <f t="shared" ca="1" si="392"/>
        <v>-13.920138578343316</v>
      </c>
      <c r="L864" s="304">
        <f t="shared" ca="1" si="377"/>
        <v>868.39098341131864</v>
      </c>
      <c r="M864" s="306">
        <f t="shared" ca="1" si="393"/>
        <v>-1.4578655869027506</v>
      </c>
      <c r="N864" s="304">
        <f t="shared" ca="1" si="394"/>
        <v>-83.529545226890349</v>
      </c>
      <c r="P864" s="310">
        <f t="shared" ca="1" si="395"/>
        <v>23</v>
      </c>
      <c r="Q864" s="304">
        <f t="shared" ca="1" si="396"/>
        <v>0</v>
      </c>
      <c r="R864" s="306">
        <f t="shared" ca="1" si="397"/>
        <v>0</v>
      </c>
      <c r="S864" s="307">
        <f t="shared" ca="1" si="398"/>
        <v>8.2209999999999983</v>
      </c>
      <c r="T864" s="304">
        <f t="shared" ca="1" si="378"/>
        <v>80.648009999999985</v>
      </c>
      <c r="U864" s="311">
        <f t="shared" ca="1" si="379"/>
        <v>0</v>
      </c>
      <c r="V864" s="306">
        <f t="shared" ca="1" si="380"/>
        <v>1.2267064046453036</v>
      </c>
      <c r="W864" s="304">
        <f t="shared" ca="1" si="381"/>
        <v>59.943424787325213</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2.4560478912654187</v>
      </c>
      <c r="AH864" s="304">
        <f t="shared" ca="1" si="405"/>
        <v>-7.2914623780390535</v>
      </c>
    </row>
    <row r="865" spans="1:34" x14ac:dyDescent="0.2">
      <c r="A865" s="347">
        <f t="shared" ca="1" si="383"/>
        <v>1E-4</v>
      </c>
      <c r="B865" s="304">
        <f t="shared" ca="1" si="384"/>
        <v>34.515600000000696</v>
      </c>
      <c r="D865" s="306">
        <f t="shared" ca="1" si="385"/>
        <v>-0.82168539241115646</v>
      </c>
      <c r="E865" s="307">
        <f t="shared" ca="1" si="386"/>
        <v>-2.5649457422879323</v>
      </c>
      <c r="F865" s="304">
        <f t="shared" ca="1" si="387"/>
        <v>2.6933461613730358</v>
      </c>
      <c r="G865" s="306">
        <f t="shared" ca="1" si="388"/>
        <v>13.866837981892127</v>
      </c>
      <c r="H865" s="307">
        <f t="shared" ca="1" si="389"/>
        <v>-122.26918059267295</v>
      </c>
      <c r="I865" s="304">
        <f t="shared" ca="1" si="390"/>
        <v>123.05300369523582</v>
      </c>
      <c r="J865" s="306">
        <f t="shared" ca="1" si="391"/>
        <v>868.2794076862798</v>
      </c>
      <c r="K865" s="307">
        <f t="shared" ca="1" si="392"/>
        <v>-13.932365483577854</v>
      </c>
      <c r="L865" s="304">
        <f t="shared" ca="1" si="377"/>
        <v>868.39117949228671</v>
      </c>
      <c r="M865" s="306">
        <f t="shared" ca="1" si="393"/>
        <v>-1.4578664852938708</v>
      </c>
      <c r="N865" s="304">
        <f t="shared" ca="1" si="394"/>
        <v>-83.529596700909892</v>
      </c>
      <c r="P865" s="310">
        <f t="shared" ca="1" si="395"/>
        <v>23</v>
      </c>
      <c r="Q865" s="304">
        <f t="shared" ca="1" si="396"/>
        <v>0</v>
      </c>
      <c r="R865" s="306">
        <f t="shared" ca="1" si="397"/>
        <v>0</v>
      </c>
      <c r="S865" s="307">
        <f t="shared" ca="1" si="398"/>
        <v>8.2209999999999983</v>
      </c>
      <c r="T865" s="304">
        <f t="shared" ca="1" si="378"/>
        <v>80.648009999999985</v>
      </c>
      <c r="U865" s="311">
        <f t="shared" ca="1" si="379"/>
        <v>0</v>
      </c>
      <c r="V865" s="306">
        <f t="shared" ca="1" si="380"/>
        <v>1.2267079045292442</v>
      </c>
      <c r="W865" s="304">
        <f t="shared" ca="1" si="381"/>
        <v>59.943737362489969</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2.4560108626179078</v>
      </c>
      <c r="AH865" s="304">
        <f t="shared" ca="1" si="405"/>
        <v>-7.2915003998692649</v>
      </c>
    </row>
    <row r="866" spans="1:34" x14ac:dyDescent="0.2">
      <c r="A866" s="347">
        <f t="shared" ca="1" si="383"/>
        <v>1E-4</v>
      </c>
      <c r="B866" s="304">
        <f t="shared" ca="1" si="384"/>
        <v>34.515700000000699</v>
      </c>
      <c r="D866" s="306">
        <f t="shared" ca="1" si="385"/>
        <v>-0.82168316816536802</v>
      </c>
      <c r="E866" s="307">
        <f t="shared" ca="1" si="386"/>
        <v>-2.564907224735423</v>
      </c>
      <c r="F866" s="304">
        <f t="shared" ca="1" si="387"/>
        <v>2.6933088015202129</v>
      </c>
      <c r="G866" s="306">
        <f t="shared" ca="1" si="388"/>
        <v>13.86675581357531</v>
      </c>
      <c r="H866" s="307">
        <f t="shared" ca="1" si="389"/>
        <v>-122.26943708339543</v>
      </c>
      <c r="I866" s="304">
        <f t="shared" ca="1" si="390"/>
        <v>123.05324929266889</v>
      </c>
      <c r="J866" s="306">
        <f t="shared" ca="1" si="391"/>
        <v>868.2794076862798</v>
      </c>
      <c r="K866" s="307">
        <f t="shared" ca="1" si="392"/>
        <v>-13.944592414461658</v>
      </c>
      <c r="L866" s="304">
        <f t="shared" ca="1" si="377"/>
        <v>868.39137574577649</v>
      </c>
      <c r="M866" s="306">
        <f t="shared" ca="1" si="393"/>
        <v>-1.4578673836760812</v>
      </c>
      <c r="N866" s="304">
        <f t="shared" ca="1" si="394"/>
        <v>-83.529648174418938</v>
      </c>
      <c r="P866" s="310">
        <f t="shared" ca="1" si="395"/>
        <v>23</v>
      </c>
      <c r="Q866" s="304">
        <f t="shared" ca="1" si="396"/>
        <v>0</v>
      </c>
      <c r="R866" s="306">
        <f t="shared" ca="1" si="397"/>
        <v>0</v>
      </c>
      <c r="S866" s="307">
        <f t="shared" ca="1" si="398"/>
        <v>8.2209999999999983</v>
      </c>
      <c r="T866" s="304">
        <f t="shared" ca="1" si="378"/>
        <v>80.648009999999985</v>
      </c>
      <c r="U866" s="311">
        <f t="shared" ca="1" si="379"/>
        <v>0</v>
      </c>
      <c r="V866" s="306">
        <f t="shared" ca="1" si="380"/>
        <v>1.2267094044181657</v>
      </c>
      <c r="W866" s="304">
        <f t="shared" ca="1" si="381"/>
        <v>59.944049935353256</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2.4559738342326281</v>
      </c>
      <c r="AH866" s="304">
        <f t="shared" ca="1" si="405"/>
        <v>-7.2915384214195331</v>
      </c>
    </row>
    <row r="867" spans="1:34" x14ac:dyDescent="0.2">
      <c r="A867" s="347">
        <f t="shared" ca="1" si="383"/>
        <v>1E-4</v>
      </c>
      <c r="B867" s="304">
        <f t="shared" ca="1" si="384"/>
        <v>34.515800000000702</v>
      </c>
      <c r="D867" s="306">
        <f t="shared" ca="1" si="385"/>
        <v>-0.82168094388404012</v>
      </c>
      <c r="E867" s="307">
        <f t="shared" ca="1" si="386"/>
        <v>-2.5648687074665508</v>
      </c>
      <c r="F867" s="304">
        <f t="shared" ca="1" si="387"/>
        <v>2.693271441961115</v>
      </c>
      <c r="G867" s="306">
        <f t="shared" ca="1" si="388"/>
        <v>13.866673645480921</v>
      </c>
      <c r="H867" s="307">
        <f t="shared" ca="1" si="389"/>
        <v>-122.26969357026618</v>
      </c>
      <c r="I867" s="304">
        <f t="shared" ca="1" si="390"/>
        <v>123.05349488639918</v>
      </c>
      <c r="J867" s="306">
        <f t="shared" ca="1" si="391"/>
        <v>868.2794076862798</v>
      </c>
      <c r="K867" s="307">
        <f t="shared" ca="1" si="392"/>
        <v>-13.95681937099434</v>
      </c>
      <c r="L867" s="304">
        <f t="shared" ca="1" si="377"/>
        <v>868.39157217178899</v>
      </c>
      <c r="M867" s="306">
        <f t="shared" ca="1" si="393"/>
        <v>-1.4578682820493822</v>
      </c>
      <c r="N867" s="304">
        <f t="shared" ca="1" si="394"/>
        <v>-83.529699647417516</v>
      </c>
      <c r="P867" s="310">
        <f t="shared" ca="1" si="395"/>
        <v>23</v>
      </c>
      <c r="Q867" s="304">
        <f t="shared" ca="1" si="396"/>
        <v>0</v>
      </c>
      <c r="R867" s="306">
        <f t="shared" ca="1" si="397"/>
        <v>0</v>
      </c>
      <c r="S867" s="307">
        <f t="shared" ca="1" si="398"/>
        <v>8.2209999999999983</v>
      </c>
      <c r="T867" s="304">
        <f t="shared" ca="1" si="378"/>
        <v>80.648009999999985</v>
      </c>
      <c r="U867" s="311">
        <f t="shared" ca="1" si="379"/>
        <v>0</v>
      </c>
      <c r="V867" s="306">
        <f t="shared" ca="1" si="380"/>
        <v>1.226710904312069</v>
      </c>
      <c r="W867" s="304">
        <f t="shared" ca="1" si="381"/>
        <v>59.944362505915123</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2.4559368061095777</v>
      </c>
      <c r="AH867" s="304">
        <f t="shared" ca="1" si="405"/>
        <v>-7.2915764426898511</v>
      </c>
    </row>
    <row r="868" spans="1:34" x14ac:dyDescent="0.2">
      <c r="A868" s="347">
        <f t="shared" ca="1" si="383"/>
        <v>1E-4</v>
      </c>
      <c r="B868" s="304">
        <f t="shared" ca="1" si="384"/>
        <v>34.515900000000705</v>
      </c>
      <c r="D868" s="306">
        <f t="shared" ca="1" si="385"/>
        <v>-0.8216787195671722</v>
      </c>
      <c r="E868" s="307">
        <f t="shared" ca="1" si="386"/>
        <v>-2.5648301904813087</v>
      </c>
      <c r="F868" s="304">
        <f t="shared" ca="1" si="387"/>
        <v>2.6932340826957342</v>
      </c>
      <c r="G868" s="306">
        <f t="shared" ca="1" si="388"/>
        <v>13.866591477608964</v>
      </c>
      <c r="H868" s="307">
        <f t="shared" ca="1" si="389"/>
        <v>-122.26995005328523</v>
      </c>
      <c r="I868" s="304">
        <f t="shared" ca="1" si="390"/>
        <v>123.05374047642664</v>
      </c>
      <c r="J868" s="306">
        <f t="shared" ca="1" si="391"/>
        <v>868.2794076862798</v>
      </c>
      <c r="K868" s="307">
        <f t="shared" ca="1" si="392"/>
        <v>-13.969046353175518</v>
      </c>
      <c r="L868" s="304">
        <f t="shared" ca="1" si="377"/>
        <v>868.39176877032526</v>
      </c>
      <c r="M868" s="306">
        <f t="shared" ca="1" si="393"/>
        <v>-1.457869180413774</v>
      </c>
      <c r="N868" s="304">
        <f t="shared" ca="1" si="394"/>
        <v>-83.529751119905626</v>
      </c>
      <c r="P868" s="310">
        <f t="shared" ca="1" si="395"/>
        <v>23</v>
      </c>
      <c r="Q868" s="304">
        <f t="shared" ca="1" si="396"/>
        <v>0</v>
      </c>
      <c r="R868" s="306">
        <f t="shared" ca="1" si="397"/>
        <v>0</v>
      </c>
      <c r="S868" s="307">
        <f t="shared" ca="1" si="398"/>
        <v>8.2209999999999983</v>
      </c>
      <c r="T868" s="304">
        <f t="shared" ca="1" si="378"/>
        <v>80.648009999999985</v>
      </c>
      <c r="U868" s="311">
        <f t="shared" ca="1" si="379"/>
        <v>0</v>
      </c>
      <c r="V868" s="306">
        <f t="shared" ca="1" si="380"/>
        <v>1.2267124042109543</v>
      </c>
      <c r="W868" s="304">
        <f t="shared" ca="1" si="381"/>
        <v>59.944675074175514</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2.4558997782487584</v>
      </c>
      <c r="AH868" s="304">
        <f t="shared" ca="1" si="405"/>
        <v>-7.2916144636802258</v>
      </c>
    </row>
    <row r="869" spans="1:34" x14ac:dyDescent="0.2">
      <c r="A869" s="347">
        <f t="shared" ca="1" si="383"/>
        <v>1E-4</v>
      </c>
      <c r="B869" s="304">
        <f t="shared" ca="1" si="384"/>
        <v>34.516000000000709</v>
      </c>
      <c r="D869" s="306">
        <f t="shared" ca="1" si="385"/>
        <v>-0.82167649521476516</v>
      </c>
      <c r="E869" s="307">
        <f t="shared" ca="1" si="386"/>
        <v>-2.5647916737797036</v>
      </c>
      <c r="F869" s="304">
        <f t="shared" ca="1" si="387"/>
        <v>2.6931967237240793</v>
      </c>
      <c r="G869" s="306">
        <f t="shared" ca="1" si="388"/>
        <v>13.866509309959442</v>
      </c>
      <c r="H869" s="307">
        <f t="shared" ca="1" si="389"/>
        <v>-122.2702065324526</v>
      </c>
      <c r="I869" s="304">
        <f t="shared" ca="1" si="390"/>
        <v>123.05398606275136</v>
      </c>
      <c r="J869" s="306">
        <f t="shared" ca="1" si="391"/>
        <v>868.2794076862798</v>
      </c>
      <c r="K869" s="307">
        <f t="shared" ca="1" si="392"/>
        <v>-13.981273361004805</v>
      </c>
      <c r="L869" s="304">
        <f t="shared" ca="1" si="377"/>
        <v>868.39196554138618</v>
      </c>
      <c r="M869" s="306">
        <f t="shared" ca="1" si="393"/>
        <v>-1.4578700787692565</v>
      </c>
      <c r="N869" s="304">
        <f t="shared" ca="1" si="394"/>
        <v>-83.529802591883282</v>
      </c>
      <c r="P869" s="310">
        <f t="shared" ca="1" si="395"/>
        <v>23</v>
      </c>
      <c r="Q869" s="304">
        <f t="shared" ca="1" si="396"/>
        <v>0</v>
      </c>
      <c r="R869" s="306">
        <f t="shared" ca="1" si="397"/>
        <v>0</v>
      </c>
      <c r="S869" s="307">
        <f t="shared" ca="1" si="398"/>
        <v>8.2209999999999983</v>
      </c>
      <c r="T869" s="304">
        <f t="shared" ca="1" si="378"/>
        <v>80.648009999999985</v>
      </c>
      <c r="U869" s="311">
        <f t="shared" ca="1" si="379"/>
        <v>0</v>
      </c>
      <c r="V869" s="306">
        <f t="shared" ca="1" si="380"/>
        <v>1.2267139041148205</v>
      </c>
      <c r="W869" s="304">
        <f t="shared" ca="1" si="381"/>
        <v>59.944987640134428</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2.4558627506501711</v>
      </c>
      <c r="AH869" s="304">
        <f t="shared" ca="1" si="405"/>
        <v>-7.2916524843906494</v>
      </c>
    </row>
    <row r="870" spans="1:34" x14ac:dyDescent="0.2">
      <c r="A870" s="347">
        <f t="shared" ca="1" si="383"/>
        <v>1E-4</v>
      </c>
      <c r="B870" s="304">
        <f t="shared" ca="1" si="384"/>
        <v>34.516100000000712</v>
      </c>
      <c r="D870" s="306">
        <f t="shared" ca="1" si="385"/>
        <v>-0.82167427082682065</v>
      </c>
      <c r="E870" s="307">
        <f t="shared" ca="1" si="386"/>
        <v>-2.5647531573617375</v>
      </c>
      <c r="F870" s="304">
        <f t="shared" ca="1" si="387"/>
        <v>2.6931593650461512</v>
      </c>
      <c r="G870" s="306">
        <f t="shared" ca="1" si="388"/>
        <v>13.866427142532359</v>
      </c>
      <c r="H870" s="307">
        <f t="shared" ca="1" si="389"/>
        <v>-122.27046300776834</v>
      </c>
      <c r="I870" s="304">
        <f t="shared" ca="1" si="390"/>
        <v>123.05423164537335</v>
      </c>
      <c r="J870" s="306">
        <f t="shared" ca="1" si="391"/>
        <v>868.2794076862798</v>
      </c>
      <c r="K870" s="307">
        <f t="shared" ca="1" si="392"/>
        <v>-13.993500394481815</v>
      </c>
      <c r="L870" s="304">
        <f t="shared" ca="1" si="377"/>
        <v>868.39216248497269</v>
      </c>
      <c r="M870" s="306">
        <f t="shared" ca="1" si="393"/>
        <v>-1.45787097711583</v>
      </c>
      <c r="N870" s="304">
        <f t="shared" ca="1" si="394"/>
        <v>-83.529854063350484</v>
      </c>
      <c r="P870" s="310">
        <f t="shared" ca="1" si="395"/>
        <v>23</v>
      </c>
      <c r="Q870" s="304">
        <f t="shared" ca="1" si="396"/>
        <v>0</v>
      </c>
      <c r="R870" s="306">
        <f t="shared" ca="1" si="397"/>
        <v>0</v>
      </c>
      <c r="S870" s="307">
        <f t="shared" ca="1" si="398"/>
        <v>8.2209999999999983</v>
      </c>
      <c r="T870" s="304">
        <f t="shared" ca="1" si="378"/>
        <v>80.648009999999985</v>
      </c>
      <c r="U870" s="311">
        <f t="shared" ca="1" si="379"/>
        <v>0</v>
      </c>
      <c r="V870" s="306">
        <f t="shared" ca="1" si="380"/>
        <v>1.2267154040236681</v>
      </c>
      <c r="W870" s="304">
        <f t="shared" ca="1" si="381"/>
        <v>59.945300203791881</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2.4558257233138212</v>
      </c>
      <c r="AH870" s="304">
        <f t="shared" ca="1" si="405"/>
        <v>-7.2916905048211218</v>
      </c>
    </row>
    <row r="871" spans="1:34" x14ac:dyDescent="0.2">
      <c r="A871" s="347">
        <f t="shared" ca="1" si="383"/>
        <v>1E-4</v>
      </c>
      <c r="B871" s="304">
        <f t="shared" ca="1" si="384"/>
        <v>34.516200000000715</v>
      </c>
      <c r="D871" s="306">
        <f t="shared" ca="1" si="385"/>
        <v>-0.82167204640333757</v>
      </c>
      <c r="E871" s="307">
        <f t="shared" ca="1" si="386"/>
        <v>-2.5647146412274067</v>
      </c>
      <c r="F871" s="304">
        <f t="shared" ca="1" si="387"/>
        <v>2.6931220066619472</v>
      </c>
      <c r="G871" s="306">
        <f t="shared" ca="1" si="388"/>
        <v>13.866344975327719</v>
      </c>
      <c r="H871" s="307">
        <f t="shared" ca="1" si="389"/>
        <v>-122.27071947923247</v>
      </c>
      <c r="I871" s="304">
        <f t="shared" ca="1" si="390"/>
        <v>123.05447722429264</v>
      </c>
      <c r="J871" s="306">
        <f t="shared" ca="1" si="391"/>
        <v>868.2794076862798</v>
      </c>
      <c r="K871" s="307">
        <f t="shared" ca="1" si="392"/>
        <v>-14.005727453606164</v>
      </c>
      <c r="L871" s="304">
        <f t="shared" ca="1" si="377"/>
        <v>868.3923596010859</v>
      </c>
      <c r="M871" s="306">
        <f t="shared" ca="1" si="393"/>
        <v>-1.4578718754534947</v>
      </c>
      <c r="N871" s="304">
        <f t="shared" ca="1" si="394"/>
        <v>-83.529905534307247</v>
      </c>
      <c r="P871" s="310">
        <f t="shared" ca="1" si="395"/>
        <v>23</v>
      </c>
      <c r="Q871" s="304">
        <f t="shared" ca="1" si="396"/>
        <v>0</v>
      </c>
      <c r="R871" s="306">
        <f t="shared" ca="1" si="397"/>
        <v>0</v>
      </c>
      <c r="S871" s="307">
        <f t="shared" ca="1" si="398"/>
        <v>8.2209999999999983</v>
      </c>
      <c r="T871" s="304">
        <f t="shared" ca="1" si="378"/>
        <v>80.648009999999985</v>
      </c>
      <c r="U871" s="311">
        <f t="shared" ca="1" si="379"/>
        <v>0</v>
      </c>
      <c r="V871" s="306">
        <f t="shared" ca="1" si="380"/>
        <v>1.2267169039374972</v>
      </c>
      <c r="W871" s="304">
        <f t="shared" ca="1" si="381"/>
        <v>59.945612765147857</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2.4557886962397051</v>
      </c>
      <c r="AH871" s="304">
        <f t="shared" ca="1" si="405"/>
        <v>-7.2917285249716448</v>
      </c>
    </row>
    <row r="872" spans="1:34" x14ac:dyDescent="0.2">
      <c r="A872" s="347">
        <f t="shared" ca="1" si="383"/>
        <v>1E-4</v>
      </c>
      <c r="B872" s="304">
        <f t="shared" ca="1" si="384"/>
        <v>34.516300000000719</v>
      </c>
      <c r="D872" s="306">
        <f t="shared" ca="1" si="385"/>
        <v>-0.82166982194431759</v>
      </c>
      <c r="E872" s="307">
        <f t="shared" ca="1" si="386"/>
        <v>-2.564676125376713</v>
      </c>
      <c r="F872" s="304">
        <f t="shared" ca="1" si="387"/>
        <v>2.6930846485714692</v>
      </c>
      <c r="G872" s="306">
        <f t="shared" ca="1" si="388"/>
        <v>13.866262808345525</v>
      </c>
      <c r="H872" s="307">
        <f t="shared" ca="1" si="389"/>
        <v>-122.27097594684501</v>
      </c>
      <c r="I872" s="304">
        <f t="shared" ca="1" si="390"/>
        <v>123.05472279950924</v>
      </c>
      <c r="J872" s="306">
        <f t="shared" ca="1" si="391"/>
        <v>868.2794076862798</v>
      </c>
      <c r="K872" s="307">
        <f t="shared" ca="1" si="392"/>
        <v>-14.017954538377468</v>
      </c>
      <c r="L872" s="304">
        <f t="shared" ca="1" si="377"/>
        <v>868.39255688972651</v>
      </c>
      <c r="M872" s="306">
        <f t="shared" ca="1" si="393"/>
        <v>-1.4578727737822506</v>
      </c>
      <c r="N872" s="304">
        <f t="shared" ca="1" si="394"/>
        <v>-83.52995700475357</v>
      </c>
      <c r="P872" s="310">
        <f t="shared" ca="1" si="395"/>
        <v>23</v>
      </c>
      <c r="Q872" s="304">
        <f t="shared" ca="1" si="396"/>
        <v>0</v>
      </c>
      <c r="R872" s="306">
        <f t="shared" ca="1" si="397"/>
        <v>0</v>
      </c>
      <c r="S872" s="307">
        <f t="shared" ca="1" si="398"/>
        <v>8.2209999999999983</v>
      </c>
      <c r="T872" s="304">
        <f t="shared" ca="1" si="378"/>
        <v>80.648009999999985</v>
      </c>
      <c r="U872" s="311">
        <f t="shared" ca="1" si="379"/>
        <v>0</v>
      </c>
      <c r="V872" s="306">
        <f t="shared" ca="1" si="380"/>
        <v>1.2267184038563079</v>
      </c>
      <c r="W872" s="304">
        <f t="shared" ca="1" si="381"/>
        <v>59.945925324202371</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2.4557516694278254</v>
      </c>
      <c r="AH872" s="304">
        <f t="shared" ca="1" si="405"/>
        <v>-7.2917665448422175</v>
      </c>
    </row>
    <row r="873" spans="1:34" x14ac:dyDescent="0.2">
      <c r="A873" s="347">
        <f t="shared" ca="1" si="383"/>
        <v>1E-4</v>
      </c>
      <c r="B873" s="304">
        <f t="shared" ca="1" si="384"/>
        <v>34.516400000000722</v>
      </c>
      <c r="D873" s="306">
        <f t="shared" ca="1" si="385"/>
        <v>-0.82166759744976225</v>
      </c>
      <c r="E873" s="307">
        <f t="shared" ca="1" si="386"/>
        <v>-2.5646376098096555</v>
      </c>
      <c r="F873" s="304">
        <f t="shared" ca="1" si="387"/>
        <v>2.693047290774718</v>
      </c>
      <c r="G873" s="306">
        <f t="shared" ca="1" si="388"/>
        <v>13.86618064158578</v>
      </c>
      <c r="H873" s="307">
        <f t="shared" ca="1" si="389"/>
        <v>-122.27123241060599</v>
      </c>
      <c r="I873" s="304">
        <f t="shared" ca="1" si="390"/>
        <v>123.05496837102316</v>
      </c>
      <c r="J873" s="306">
        <f t="shared" ca="1" si="391"/>
        <v>868.2794076862798</v>
      </c>
      <c r="K873" s="307">
        <f t="shared" ca="1" si="392"/>
        <v>-14.030181648795342</v>
      </c>
      <c r="L873" s="304">
        <f t="shared" ca="1" si="377"/>
        <v>868.39275435089576</v>
      </c>
      <c r="M873" s="306">
        <f t="shared" ca="1" si="393"/>
        <v>-1.4578736721020977</v>
      </c>
      <c r="N873" s="304">
        <f t="shared" ca="1" si="394"/>
        <v>-83.530008474689467</v>
      </c>
      <c r="P873" s="310">
        <f t="shared" ca="1" si="395"/>
        <v>23</v>
      </c>
      <c r="Q873" s="304">
        <f t="shared" ca="1" si="396"/>
        <v>0</v>
      </c>
      <c r="R873" s="306">
        <f t="shared" ca="1" si="397"/>
        <v>0</v>
      </c>
      <c r="S873" s="307">
        <f t="shared" ca="1" si="398"/>
        <v>8.2209999999999983</v>
      </c>
      <c r="T873" s="304">
        <f t="shared" ca="1" si="378"/>
        <v>80.648009999999985</v>
      </c>
      <c r="U873" s="311">
        <f t="shared" ca="1" si="379"/>
        <v>0</v>
      </c>
      <c r="V873" s="306">
        <f t="shared" ca="1" si="380"/>
        <v>1.2267199037801002</v>
      </c>
      <c r="W873" s="304">
        <f t="shared" ca="1" si="381"/>
        <v>59.946237880955394</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2.4557146428781795</v>
      </c>
      <c r="AH873" s="304">
        <f t="shared" ca="1" si="405"/>
        <v>-7.2918045644328409</v>
      </c>
    </row>
    <row r="874" spans="1:34" x14ac:dyDescent="0.2">
      <c r="A874" s="347">
        <f t="shared" ca="1" si="383"/>
        <v>1E-4</v>
      </c>
      <c r="B874" s="304">
        <f t="shared" ca="1" si="384"/>
        <v>34.516500000000725</v>
      </c>
      <c r="D874" s="306">
        <f t="shared" ca="1" si="385"/>
        <v>-0.82166537291967168</v>
      </c>
      <c r="E874" s="307">
        <f t="shared" ca="1" si="386"/>
        <v>-2.5645990945262378</v>
      </c>
      <c r="F874" s="304">
        <f t="shared" ca="1" si="387"/>
        <v>2.6930099332716955</v>
      </c>
      <c r="G874" s="306">
        <f t="shared" ca="1" si="388"/>
        <v>13.866098475048489</v>
      </c>
      <c r="H874" s="307">
        <f t="shared" ca="1" si="389"/>
        <v>-122.27148887051544</v>
      </c>
      <c r="I874" s="304">
        <f t="shared" ca="1" si="390"/>
        <v>123.05521393883447</v>
      </c>
      <c r="J874" s="306">
        <f t="shared" ca="1" si="391"/>
        <v>868.2794076862798</v>
      </c>
      <c r="K874" s="307">
        <f t="shared" ca="1" si="392"/>
        <v>-14.042408784859397</v>
      </c>
      <c r="L874" s="304">
        <f t="shared" ca="1" si="377"/>
        <v>868.39295198459433</v>
      </c>
      <c r="M874" s="306">
        <f t="shared" ca="1" si="393"/>
        <v>-1.4578745704130365</v>
      </c>
      <c r="N874" s="304">
        <f t="shared" ca="1" si="394"/>
        <v>-83.530059944114953</v>
      </c>
      <c r="P874" s="310">
        <f t="shared" ca="1" si="395"/>
        <v>23</v>
      </c>
      <c r="Q874" s="304">
        <f t="shared" ca="1" si="396"/>
        <v>0</v>
      </c>
      <c r="R874" s="306">
        <f t="shared" ca="1" si="397"/>
        <v>0</v>
      </c>
      <c r="S874" s="307">
        <f t="shared" ca="1" si="398"/>
        <v>8.2209999999999983</v>
      </c>
      <c r="T874" s="304">
        <f t="shared" ca="1" si="378"/>
        <v>80.648009999999985</v>
      </c>
      <c r="U874" s="311">
        <f t="shared" ca="1" si="379"/>
        <v>0</v>
      </c>
      <c r="V874" s="306">
        <f t="shared" ca="1" si="380"/>
        <v>1.2267214037088734</v>
      </c>
      <c r="W874" s="304">
        <f t="shared" ca="1" si="381"/>
        <v>59.946550435406898</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2.4556776165907728</v>
      </c>
      <c r="AH874" s="304">
        <f t="shared" ca="1" si="405"/>
        <v>-7.2918425837435112</v>
      </c>
    </row>
    <row r="875" spans="1:34" x14ac:dyDescent="0.2">
      <c r="A875" s="347">
        <f t="shared" ca="1" si="383"/>
        <v>1E-4</v>
      </c>
      <c r="B875" s="304">
        <f t="shared" ca="1" si="384"/>
        <v>34.516600000000729</v>
      </c>
      <c r="D875" s="306">
        <f t="shared" ca="1" si="385"/>
        <v>-0.82166314835404575</v>
      </c>
      <c r="E875" s="307">
        <f t="shared" ca="1" si="386"/>
        <v>-2.5645605795264625</v>
      </c>
      <c r="F875" s="304">
        <f t="shared" ca="1" si="387"/>
        <v>2.6929725760624055</v>
      </c>
      <c r="G875" s="306">
        <f t="shared" ca="1" si="388"/>
        <v>13.866016308733654</v>
      </c>
      <c r="H875" s="307">
        <f t="shared" ca="1" si="389"/>
        <v>-122.2717453265734</v>
      </c>
      <c r="I875" s="304">
        <f t="shared" ca="1" si="390"/>
        <v>123.05545950294319</v>
      </c>
      <c r="J875" s="306">
        <f t="shared" ca="1" si="391"/>
        <v>868.2794076862798</v>
      </c>
      <c r="K875" s="307">
        <f t="shared" ca="1" si="392"/>
        <v>-14.054635946569251</v>
      </c>
      <c r="L875" s="304">
        <f t="shared" ca="1" si="377"/>
        <v>868.39314979082337</v>
      </c>
      <c r="M875" s="306">
        <f t="shared" ca="1" si="393"/>
        <v>-1.4578754687150668</v>
      </c>
      <c r="N875" s="304">
        <f t="shared" ca="1" si="394"/>
        <v>-83.530111413030014</v>
      </c>
      <c r="P875" s="310">
        <f t="shared" ca="1" si="395"/>
        <v>23</v>
      </c>
      <c r="Q875" s="304">
        <f t="shared" ca="1" si="396"/>
        <v>0</v>
      </c>
      <c r="R875" s="306">
        <f t="shared" ca="1" si="397"/>
        <v>0</v>
      </c>
      <c r="S875" s="307">
        <f t="shared" ca="1" si="398"/>
        <v>8.2209999999999983</v>
      </c>
      <c r="T875" s="304">
        <f t="shared" ca="1" si="378"/>
        <v>80.648009999999985</v>
      </c>
      <c r="U875" s="311">
        <f t="shared" ca="1" si="379"/>
        <v>0</v>
      </c>
      <c r="V875" s="306">
        <f t="shared" ca="1" si="380"/>
        <v>1.2267229036426281</v>
      </c>
      <c r="W875" s="304">
        <f t="shared" ca="1" si="381"/>
        <v>59.946862987556941</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2.4556405905656078</v>
      </c>
      <c r="AH875" s="304">
        <f t="shared" ca="1" si="405"/>
        <v>-7.291880602774226</v>
      </c>
    </row>
    <row r="876" spans="1:34" x14ac:dyDescent="0.2">
      <c r="A876" s="347">
        <f t="shared" ca="1" si="383"/>
        <v>1E-4</v>
      </c>
      <c r="B876" s="304">
        <f t="shared" ca="1" si="384"/>
        <v>34.516700000000732</v>
      </c>
      <c r="D876" s="306">
        <f t="shared" ca="1" si="385"/>
        <v>-0.82166092375288668</v>
      </c>
      <c r="E876" s="307">
        <f t="shared" ca="1" si="386"/>
        <v>-2.5645220648103226</v>
      </c>
      <c r="F876" s="304">
        <f t="shared" ca="1" si="387"/>
        <v>2.6929352191468414</v>
      </c>
      <c r="G876" s="306">
        <f t="shared" ca="1" si="388"/>
        <v>13.865934142641279</v>
      </c>
      <c r="H876" s="307">
        <f t="shared" ca="1" si="389"/>
        <v>-122.27200177877988</v>
      </c>
      <c r="I876" s="304">
        <f t="shared" ca="1" si="390"/>
        <v>123.05570506334932</v>
      </c>
      <c r="J876" s="306">
        <f t="shared" ca="1" si="391"/>
        <v>868.2794076862798</v>
      </c>
      <c r="K876" s="307">
        <f t="shared" ca="1" si="392"/>
        <v>-14.066863133924519</v>
      </c>
      <c r="L876" s="304">
        <f t="shared" ca="1" si="377"/>
        <v>868.3933477695839</v>
      </c>
      <c r="M876" s="306">
        <f t="shared" ca="1" si="393"/>
        <v>-1.4578763670081891</v>
      </c>
      <c r="N876" s="304">
        <f t="shared" ca="1" si="394"/>
        <v>-83.530162881434691</v>
      </c>
      <c r="P876" s="310">
        <f t="shared" ca="1" si="395"/>
        <v>23</v>
      </c>
      <c r="Q876" s="304">
        <f t="shared" ca="1" si="396"/>
        <v>0</v>
      </c>
      <c r="R876" s="306">
        <f t="shared" ca="1" si="397"/>
        <v>0</v>
      </c>
      <c r="S876" s="307">
        <f t="shared" ca="1" si="398"/>
        <v>8.2209999999999983</v>
      </c>
      <c r="T876" s="304">
        <f t="shared" ca="1" si="378"/>
        <v>80.648009999999985</v>
      </c>
      <c r="U876" s="311">
        <f t="shared" ca="1" si="379"/>
        <v>0</v>
      </c>
      <c r="V876" s="306">
        <f t="shared" ca="1" si="380"/>
        <v>1.2267244035813643</v>
      </c>
      <c r="W876" s="304">
        <f t="shared" ca="1" si="381"/>
        <v>59.947175537405457</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2.4556035648026802</v>
      </c>
      <c r="AH876" s="304">
        <f t="shared" ca="1" si="405"/>
        <v>-7.2919186215249914</v>
      </c>
    </row>
    <row r="877" spans="1:34" x14ac:dyDescent="0.2">
      <c r="A877" s="347">
        <f t="shared" ca="1" si="383"/>
        <v>1E-4</v>
      </c>
      <c r="B877" s="304">
        <f t="shared" ca="1" si="384"/>
        <v>34.516800000000735</v>
      </c>
      <c r="D877" s="306">
        <f t="shared" ca="1" si="385"/>
        <v>-0.82165869911619238</v>
      </c>
      <c r="E877" s="307">
        <f t="shared" ca="1" si="386"/>
        <v>-2.564483550377826</v>
      </c>
      <c r="F877" s="304">
        <f t="shared" ca="1" si="387"/>
        <v>2.6928978625250113</v>
      </c>
      <c r="G877" s="306">
        <f t="shared" ca="1" si="388"/>
        <v>13.865851976771367</v>
      </c>
      <c r="H877" s="307">
        <f t="shared" ca="1" si="389"/>
        <v>-122.27225822713491</v>
      </c>
      <c r="I877" s="304">
        <f t="shared" ca="1" si="390"/>
        <v>123.0559506200529</v>
      </c>
      <c r="J877" s="306">
        <f t="shared" ca="1" si="391"/>
        <v>868.2794076862798</v>
      </c>
      <c r="K877" s="307">
        <f t="shared" ca="1" si="392"/>
        <v>-14.079090346924815</v>
      </c>
      <c r="L877" s="304">
        <f t="shared" ca="1" si="377"/>
        <v>868.3935459208767</v>
      </c>
      <c r="M877" s="306">
        <f t="shared" ca="1" si="393"/>
        <v>-1.457877265292403</v>
      </c>
      <c r="N877" s="304">
        <f t="shared" ca="1" si="394"/>
        <v>-83.530214349328944</v>
      </c>
      <c r="P877" s="310">
        <f t="shared" ca="1" si="395"/>
        <v>23</v>
      </c>
      <c r="Q877" s="304">
        <f t="shared" ca="1" si="396"/>
        <v>0</v>
      </c>
      <c r="R877" s="306">
        <f t="shared" ca="1" si="397"/>
        <v>0</v>
      </c>
      <c r="S877" s="307">
        <f t="shared" ca="1" si="398"/>
        <v>8.2209999999999983</v>
      </c>
      <c r="T877" s="304">
        <f t="shared" ca="1" si="378"/>
        <v>80.648009999999985</v>
      </c>
      <c r="U877" s="311">
        <f t="shared" ca="1" si="379"/>
        <v>0</v>
      </c>
      <c r="V877" s="306">
        <f t="shared" ca="1" si="380"/>
        <v>1.2267259035250813</v>
      </c>
      <c r="W877" s="304">
        <f t="shared" ca="1" si="381"/>
        <v>59.947488084952454</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2.4555665393019979</v>
      </c>
      <c r="AH877" s="304">
        <f t="shared" ca="1" si="405"/>
        <v>-7.2919566399957993</v>
      </c>
    </row>
    <row r="878" spans="1:34" x14ac:dyDescent="0.2">
      <c r="A878" s="347">
        <f t="shared" ca="1" si="383"/>
        <v>1E-4</v>
      </c>
      <c r="B878" s="304">
        <f t="shared" ca="1" si="384"/>
        <v>34.516900000000739</v>
      </c>
      <c r="D878" s="306">
        <f t="shared" ca="1" si="385"/>
        <v>-0.82165647444396783</v>
      </c>
      <c r="E878" s="307">
        <f t="shared" ca="1" si="386"/>
        <v>-2.5644450362289728</v>
      </c>
      <c r="F878" s="304">
        <f t="shared" ca="1" si="387"/>
        <v>2.6928605061969155</v>
      </c>
      <c r="G878" s="306">
        <f t="shared" ca="1" si="388"/>
        <v>13.865769811123922</v>
      </c>
      <c r="H878" s="307">
        <f t="shared" ca="1" si="389"/>
        <v>-122.27251467163853</v>
      </c>
      <c r="I878" s="304">
        <f t="shared" ca="1" si="390"/>
        <v>123.05619617305395</v>
      </c>
      <c r="J878" s="306">
        <f t="shared" ca="1" si="391"/>
        <v>868.2794076862798</v>
      </c>
      <c r="K878" s="307">
        <f t="shared" ca="1" si="392"/>
        <v>-14.091317585569753</v>
      </c>
      <c r="L878" s="304">
        <f t="shared" ca="1" si="377"/>
        <v>868.39374424470282</v>
      </c>
      <c r="M878" s="306">
        <f t="shared" ca="1" si="393"/>
        <v>-1.4578781635677092</v>
      </c>
      <c r="N878" s="304">
        <f t="shared" ca="1" si="394"/>
        <v>-83.530265816712827</v>
      </c>
      <c r="P878" s="310">
        <f t="shared" ca="1" si="395"/>
        <v>23</v>
      </c>
      <c r="Q878" s="304">
        <f t="shared" ca="1" si="396"/>
        <v>0</v>
      </c>
      <c r="R878" s="306">
        <f t="shared" ca="1" si="397"/>
        <v>0</v>
      </c>
      <c r="S878" s="307">
        <f t="shared" ca="1" si="398"/>
        <v>8.2209999999999983</v>
      </c>
      <c r="T878" s="304">
        <f t="shared" ca="1" si="378"/>
        <v>80.648009999999985</v>
      </c>
      <c r="U878" s="311">
        <f t="shared" ca="1" si="379"/>
        <v>0</v>
      </c>
      <c r="V878" s="306">
        <f t="shared" ca="1" si="380"/>
        <v>1.2267274034737801</v>
      </c>
      <c r="W878" s="304">
        <f t="shared" ca="1" si="381"/>
        <v>59.947800630197968</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2.4555295140635556</v>
      </c>
      <c r="AH878" s="304">
        <f t="shared" ca="1" si="405"/>
        <v>-7.2919946581866517</v>
      </c>
    </row>
    <row r="879" spans="1:34" x14ac:dyDescent="0.2">
      <c r="A879" s="347">
        <f t="shared" ca="1" si="383"/>
        <v>1E-4</v>
      </c>
      <c r="B879" s="304">
        <f t="shared" ca="1" si="384"/>
        <v>34.517000000000742</v>
      </c>
      <c r="D879" s="306">
        <f t="shared" ca="1" si="385"/>
        <v>-0.8216542497362106</v>
      </c>
      <c r="E879" s="307">
        <f t="shared" ca="1" si="386"/>
        <v>-2.5644065223637575</v>
      </c>
      <c r="F879" s="304">
        <f t="shared" ca="1" si="387"/>
        <v>2.6928231501625493</v>
      </c>
      <c r="G879" s="306">
        <f t="shared" ca="1" si="388"/>
        <v>13.865687645698948</v>
      </c>
      <c r="H879" s="307">
        <f t="shared" ca="1" si="389"/>
        <v>-122.27277111229077</v>
      </c>
      <c r="I879" s="304">
        <f t="shared" ca="1" si="390"/>
        <v>123.0564417223525</v>
      </c>
      <c r="J879" s="306">
        <f t="shared" ca="1" si="391"/>
        <v>868.2794076862798</v>
      </c>
      <c r="K879" s="307">
        <f t="shared" ca="1" si="392"/>
        <v>-14.103544849858949</v>
      </c>
      <c r="L879" s="304">
        <f t="shared" ca="1" si="377"/>
        <v>868.39394274106314</v>
      </c>
      <c r="M879" s="306">
        <f t="shared" ca="1" si="393"/>
        <v>-1.4578790618341073</v>
      </c>
      <c r="N879" s="304">
        <f t="shared" ca="1" si="394"/>
        <v>-83.530317283586328</v>
      </c>
      <c r="P879" s="310">
        <f t="shared" ca="1" si="395"/>
        <v>23</v>
      </c>
      <c r="Q879" s="304">
        <f t="shared" ca="1" si="396"/>
        <v>0</v>
      </c>
      <c r="R879" s="306">
        <f t="shared" ca="1" si="397"/>
        <v>0</v>
      </c>
      <c r="S879" s="307">
        <f t="shared" ca="1" si="398"/>
        <v>8.2209999999999983</v>
      </c>
      <c r="T879" s="304">
        <f t="shared" ca="1" si="378"/>
        <v>80.648009999999985</v>
      </c>
      <c r="U879" s="311">
        <f t="shared" ca="1" si="379"/>
        <v>0</v>
      </c>
      <c r="V879" s="306">
        <f t="shared" ca="1" si="380"/>
        <v>1.2267289034274593</v>
      </c>
      <c r="W879" s="304">
        <f t="shared" ca="1" si="381"/>
        <v>59.948113173141905</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2.4554924890873542</v>
      </c>
      <c r="AH879" s="304">
        <f t="shared" ca="1" si="405"/>
        <v>-7.2920326760975529</v>
      </c>
    </row>
    <row r="880" spans="1:34" x14ac:dyDescent="0.2">
      <c r="A880" s="347">
        <f t="shared" ca="1" si="383"/>
        <v>1E-4</v>
      </c>
      <c r="B880" s="304">
        <f t="shared" ca="1" si="384"/>
        <v>34.517100000000745</v>
      </c>
      <c r="D880" s="306">
        <f t="shared" ca="1" si="385"/>
        <v>-0.82165202499292267</v>
      </c>
      <c r="E880" s="307">
        <f t="shared" ca="1" si="386"/>
        <v>-2.5643680087821927</v>
      </c>
      <c r="F880" s="304">
        <f t="shared" ca="1" si="387"/>
        <v>2.6927857944219249</v>
      </c>
      <c r="G880" s="306">
        <f t="shared" ca="1" si="388"/>
        <v>13.865605480496448</v>
      </c>
      <c r="H880" s="307">
        <f t="shared" ca="1" si="389"/>
        <v>-122.27302754909165</v>
      </c>
      <c r="I880" s="304">
        <f t="shared" ca="1" si="390"/>
        <v>123.05668726794859</v>
      </c>
      <c r="J880" s="306">
        <f t="shared" ca="1" si="391"/>
        <v>868.2794076862798</v>
      </c>
      <c r="K880" s="307">
        <f t="shared" ca="1" si="392"/>
        <v>-14.115772139792018</v>
      </c>
      <c r="L880" s="304">
        <f t="shared" ca="1" si="377"/>
        <v>868.39414140995871</v>
      </c>
      <c r="M880" s="306">
        <f t="shared" ca="1" si="393"/>
        <v>-1.4578799600915979</v>
      </c>
      <c r="N880" s="304">
        <f t="shared" ca="1" si="394"/>
        <v>-83.530368749949446</v>
      </c>
      <c r="P880" s="310">
        <f t="shared" ca="1" si="395"/>
        <v>23</v>
      </c>
      <c r="Q880" s="304">
        <f t="shared" ca="1" si="396"/>
        <v>0</v>
      </c>
      <c r="R880" s="306">
        <f t="shared" ca="1" si="397"/>
        <v>0</v>
      </c>
      <c r="S880" s="307">
        <f t="shared" ca="1" si="398"/>
        <v>8.2209999999999983</v>
      </c>
      <c r="T880" s="304">
        <f t="shared" ca="1" si="378"/>
        <v>80.648009999999985</v>
      </c>
      <c r="U880" s="311">
        <f t="shared" ca="1" si="379"/>
        <v>0</v>
      </c>
      <c r="V880" s="306">
        <f t="shared" ca="1" si="380"/>
        <v>1.2267304033861197</v>
      </c>
      <c r="W880" s="304">
        <f t="shared" ca="1" si="381"/>
        <v>59.948425713784331</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2.4554554643734043</v>
      </c>
      <c r="AH880" s="304">
        <f t="shared" ca="1" si="405"/>
        <v>-7.2920706937284905</v>
      </c>
    </row>
    <row r="881" spans="1:34" x14ac:dyDescent="0.2">
      <c r="A881" s="347">
        <f t="shared" ca="1" si="383"/>
        <v>1E-4</v>
      </c>
      <c r="B881" s="304">
        <f t="shared" ca="1" si="384"/>
        <v>34.517200000000749</v>
      </c>
      <c r="D881" s="306">
        <f t="shared" ca="1" si="385"/>
        <v>-0.8216498002141035</v>
      </c>
      <c r="E881" s="307">
        <f t="shared" ca="1" si="386"/>
        <v>-2.5643294954842695</v>
      </c>
      <c r="F881" s="304">
        <f t="shared" ca="1" si="387"/>
        <v>2.6927484389750345</v>
      </c>
      <c r="G881" s="306">
        <f t="shared" ca="1" si="388"/>
        <v>13.865523315516427</v>
      </c>
      <c r="H881" s="307">
        <f t="shared" ca="1" si="389"/>
        <v>-122.27328398204119</v>
      </c>
      <c r="I881" s="304">
        <f t="shared" ca="1" si="390"/>
        <v>123.05693280984221</v>
      </c>
      <c r="J881" s="306">
        <f t="shared" ca="1" si="391"/>
        <v>868.2794076862798</v>
      </c>
      <c r="K881" s="307">
        <f t="shared" ca="1" si="392"/>
        <v>-14.127999455368574</v>
      </c>
      <c r="L881" s="304">
        <f t="shared" ca="1" si="377"/>
        <v>868.39434025139053</v>
      </c>
      <c r="M881" s="306">
        <f t="shared" ca="1" si="393"/>
        <v>-1.4578808583401808</v>
      </c>
      <c r="N881" s="304">
        <f t="shared" ca="1" si="394"/>
        <v>-83.530420215802195</v>
      </c>
      <c r="P881" s="310">
        <f t="shared" ca="1" si="395"/>
        <v>23</v>
      </c>
      <c r="Q881" s="304">
        <f t="shared" ca="1" si="396"/>
        <v>0</v>
      </c>
      <c r="R881" s="306">
        <f t="shared" ca="1" si="397"/>
        <v>0</v>
      </c>
      <c r="S881" s="307">
        <f t="shared" ca="1" si="398"/>
        <v>8.2209999999999983</v>
      </c>
      <c r="T881" s="304">
        <f t="shared" ca="1" si="378"/>
        <v>80.648009999999985</v>
      </c>
      <c r="U881" s="311">
        <f t="shared" ca="1" si="379"/>
        <v>0</v>
      </c>
      <c r="V881" s="306">
        <f t="shared" ca="1" si="380"/>
        <v>1.2267319033497619</v>
      </c>
      <c r="W881" s="304">
        <f t="shared" ca="1" si="381"/>
        <v>59.948738252125217</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2.4554184399216998</v>
      </c>
      <c r="AH881" s="304">
        <f t="shared" ca="1" si="405"/>
        <v>-7.2921087110794724</v>
      </c>
    </row>
    <row r="882" spans="1:34" x14ac:dyDescent="0.2">
      <c r="A882" s="347">
        <f t="shared" ca="1" si="383"/>
        <v>1E-4</v>
      </c>
      <c r="B882" s="304">
        <f t="shared" ca="1" si="384"/>
        <v>34.517300000000752</v>
      </c>
      <c r="D882" s="306">
        <f t="shared" ca="1" si="385"/>
        <v>-0.82164757539975608</v>
      </c>
      <c r="E882" s="307">
        <f t="shared" ca="1" si="386"/>
        <v>-2.5642909824699913</v>
      </c>
      <c r="F882" s="304">
        <f t="shared" ca="1" si="387"/>
        <v>2.6927110838218811</v>
      </c>
      <c r="G882" s="306">
        <f t="shared" ca="1" si="388"/>
        <v>13.865441150758887</v>
      </c>
      <c r="H882" s="307">
        <f t="shared" ca="1" si="389"/>
        <v>-122.27354041113944</v>
      </c>
      <c r="I882" s="304">
        <f t="shared" ca="1" si="390"/>
        <v>123.05717834803342</v>
      </c>
      <c r="J882" s="306">
        <f t="shared" ca="1" si="391"/>
        <v>868.2794076862798</v>
      </c>
      <c r="K882" s="307">
        <f t="shared" ca="1" si="392"/>
        <v>-14.140226796588234</v>
      </c>
      <c r="L882" s="304">
        <f t="shared" ca="1" si="377"/>
        <v>868.39453926535941</v>
      </c>
      <c r="M882" s="306">
        <f t="shared" ca="1" si="393"/>
        <v>-1.4578817565798563</v>
      </c>
      <c r="N882" s="304">
        <f t="shared" ca="1" si="394"/>
        <v>-83.530471681144604</v>
      </c>
      <c r="P882" s="310">
        <f t="shared" ca="1" si="395"/>
        <v>23</v>
      </c>
      <c r="Q882" s="304">
        <f t="shared" ca="1" si="396"/>
        <v>0</v>
      </c>
      <c r="R882" s="306">
        <f t="shared" ca="1" si="397"/>
        <v>0</v>
      </c>
      <c r="S882" s="307">
        <f t="shared" ca="1" si="398"/>
        <v>8.2209999999999983</v>
      </c>
      <c r="T882" s="304">
        <f t="shared" ca="1" si="378"/>
        <v>80.648009999999985</v>
      </c>
      <c r="U882" s="311">
        <f t="shared" ca="1" si="379"/>
        <v>0</v>
      </c>
      <c r="V882" s="306">
        <f t="shared" ca="1" si="380"/>
        <v>1.2267334033183848</v>
      </c>
      <c r="W882" s="304">
        <f t="shared" ca="1" si="381"/>
        <v>59.94905078816457</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2.4553814157322433</v>
      </c>
      <c r="AH882" s="304">
        <f t="shared" ca="1" si="405"/>
        <v>-7.2921467281504961</v>
      </c>
    </row>
    <row r="883" spans="1:34" x14ac:dyDescent="0.2">
      <c r="A883" s="347">
        <f t="shared" ca="1" si="383"/>
        <v>1E-4</v>
      </c>
      <c r="B883" s="304">
        <f t="shared" ca="1" si="384"/>
        <v>34.517400000000755</v>
      </c>
      <c r="D883" s="306">
        <f t="shared" ca="1" si="385"/>
        <v>-0.82164535054987919</v>
      </c>
      <c r="E883" s="307">
        <f t="shared" ca="1" si="386"/>
        <v>-2.5642524697393574</v>
      </c>
      <c r="F883" s="304">
        <f t="shared" ca="1" si="387"/>
        <v>2.6926737289624652</v>
      </c>
      <c r="G883" s="306">
        <f t="shared" ca="1" si="388"/>
        <v>13.865358986223832</v>
      </c>
      <c r="H883" s="307">
        <f t="shared" ca="1" si="389"/>
        <v>-122.27379683638641</v>
      </c>
      <c r="I883" s="304">
        <f t="shared" ca="1" si="390"/>
        <v>123.05742388252224</v>
      </c>
      <c r="J883" s="306">
        <f t="shared" ca="1" si="391"/>
        <v>868.2794076862798</v>
      </c>
      <c r="K883" s="307">
        <f t="shared" ca="1" si="392"/>
        <v>-14.15245416345061</v>
      </c>
      <c r="L883" s="304">
        <f t="shared" ca="1" si="377"/>
        <v>868.39473845186637</v>
      </c>
      <c r="M883" s="306">
        <f t="shared" ca="1" si="393"/>
        <v>-1.4578826548106245</v>
      </c>
      <c r="N883" s="304">
        <f t="shared" ca="1" si="394"/>
        <v>-83.530523145976645</v>
      </c>
      <c r="P883" s="310">
        <f t="shared" ca="1" si="395"/>
        <v>23</v>
      </c>
      <c r="Q883" s="304">
        <f t="shared" ca="1" si="396"/>
        <v>0</v>
      </c>
      <c r="R883" s="306">
        <f t="shared" ca="1" si="397"/>
        <v>0</v>
      </c>
      <c r="S883" s="307">
        <f t="shared" ca="1" si="398"/>
        <v>8.2209999999999983</v>
      </c>
      <c r="T883" s="304">
        <f t="shared" ca="1" si="378"/>
        <v>80.648009999999985</v>
      </c>
      <c r="U883" s="311">
        <f t="shared" ca="1" si="379"/>
        <v>0</v>
      </c>
      <c r="V883" s="306">
        <f t="shared" ca="1" si="380"/>
        <v>1.2267349032919885</v>
      </c>
      <c r="W883" s="304">
        <f t="shared" ca="1" si="381"/>
        <v>59.949363321902368</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2.4553443918050322</v>
      </c>
      <c r="AH883" s="304">
        <f t="shared" ca="1" si="405"/>
        <v>-7.2921847449415624</v>
      </c>
    </row>
    <row r="884" spans="1:34" x14ac:dyDescent="0.2">
      <c r="A884" s="347">
        <f t="shared" ca="1" si="383"/>
        <v>1E-4</v>
      </c>
      <c r="B884" s="304">
        <f t="shared" ca="1" si="384"/>
        <v>34.517500000000759</v>
      </c>
      <c r="D884" s="306">
        <f t="shared" ca="1" si="385"/>
        <v>-0.82164312566447406</v>
      </c>
      <c r="E884" s="307">
        <f t="shared" ca="1" si="386"/>
        <v>-2.5642139572923712</v>
      </c>
      <c r="F884" s="304">
        <f t="shared" ca="1" si="387"/>
        <v>2.6926363743967898</v>
      </c>
      <c r="G884" s="306">
        <f t="shared" ca="1" si="388"/>
        <v>13.865276821911266</v>
      </c>
      <c r="H884" s="307">
        <f t="shared" ca="1" si="389"/>
        <v>-122.27405325778214</v>
      </c>
      <c r="I884" s="304">
        <f t="shared" ca="1" si="390"/>
        <v>123.05766941330872</v>
      </c>
      <c r="J884" s="306">
        <f t="shared" ca="1" si="391"/>
        <v>868.2794076862798</v>
      </c>
      <c r="K884" s="307">
        <f t="shared" ca="1" si="392"/>
        <v>-14.164681555955319</v>
      </c>
      <c r="L884" s="304">
        <f t="shared" ca="1" si="377"/>
        <v>868.39493781091244</v>
      </c>
      <c r="M884" s="306">
        <f t="shared" ca="1" si="393"/>
        <v>-1.4578835530324854</v>
      </c>
      <c r="N884" s="304">
        <f t="shared" ca="1" si="394"/>
        <v>-83.530574610298345</v>
      </c>
      <c r="P884" s="310">
        <f t="shared" ca="1" si="395"/>
        <v>23</v>
      </c>
      <c r="Q884" s="304">
        <f t="shared" ca="1" si="396"/>
        <v>0</v>
      </c>
      <c r="R884" s="306">
        <f t="shared" ca="1" si="397"/>
        <v>0</v>
      </c>
      <c r="S884" s="307">
        <f t="shared" ca="1" si="398"/>
        <v>8.2209999999999983</v>
      </c>
      <c r="T884" s="304">
        <f t="shared" ca="1" si="378"/>
        <v>80.648009999999985</v>
      </c>
      <c r="U884" s="311">
        <f t="shared" ca="1" si="379"/>
        <v>0</v>
      </c>
      <c r="V884" s="306">
        <f t="shared" ca="1" si="380"/>
        <v>1.2267364032705734</v>
      </c>
      <c r="W884" s="304">
        <f t="shared" ca="1" si="381"/>
        <v>59.949675853338633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2.4553073681400699</v>
      </c>
      <c r="AH884" s="304">
        <f t="shared" ca="1" si="405"/>
        <v>-7.2922227614526678</v>
      </c>
    </row>
    <row r="885" spans="1:34" x14ac:dyDescent="0.2">
      <c r="A885" s="347">
        <f t="shared" ca="1" si="383"/>
        <v>1E-4</v>
      </c>
      <c r="B885" s="304">
        <f t="shared" ca="1" si="384"/>
        <v>34.517600000000762</v>
      </c>
      <c r="D885" s="306">
        <f t="shared" ca="1" si="385"/>
        <v>-0.8216409007435429</v>
      </c>
      <c r="E885" s="307">
        <f t="shared" ca="1" si="386"/>
        <v>-2.5641754451290302</v>
      </c>
      <c r="F885" s="304">
        <f t="shared" ca="1" si="387"/>
        <v>2.6925990201248533</v>
      </c>
      <c r="G885" s="306">
        <f t="shared" ca="1" si="388"/>
        <v>13.865194657821192</v>
      </c>
      <c r="H885" s="307">
        <f t="shared" ca="1" si="389"/>
        <v>-122.27430967532665</v>
      </c>
      <c r="I885" s="304">
        <f t="shared" ca="1" si="390"/>
        <v>123.05791494039282</v>
      </c>
      <c r="J885" s="306">
        <f t="shared" ca="1" si="391"/>
        <v>868.2794076862798</v>
      </c>
      <c r="K885" s="307">
        <f t="shared" ca="1" si="392"/>
        <v>-14.176908974101975</v>
      </c>
      <c r="L885" s="304">
        <f t="shared" ca="1" si="377"/>
        <v>868.39513734249851</v>
      </c>
      <c r="M885" s="306">
        <f t="shared" ca="1" si="393"/>
        <v>-1.4578844512454394</v>
      </c>
      <c r="N885" s="304">
        <f t="shared" ca="1" si="394"/>
        <v>-83.530626074109719</v>
      </c>
      <c r="P885" s="310">
        <f t="shared" ca="1" si="395"/>
        <v>23</v>
      </c>
      <c r="Q885" s="304">
        <f t="shared" ca="1" si="396"/>
        <v>0</v>
      </c>
      <c r="R885" s="306">
        <f t="shared" ca="1" si="397"/>
        <v>0</v>
      </c>
      <c r="S885" s="307">
        <f t="shared" ca="1" si="398"/>
        <v>8.2209999999999983</v>
      </c>
      <c r="T885" s="304">
        <f t="shared" ca="1" si="378"/>
        <v>80.648009999999985</v>
      </c>
      <c r="U885" s="311">
        <f t="shared" ca="1" si="379"/>
        <v>0</v>
      </c>
      <c r="V885" s="306">
        <f t="shared" ca="1" si="380"/>
        <v>1.2267379032541397</v>
      </c>
      <c r="W885" s="304">
        <f t="shared" ca="1" si="381"/>
        <v>59.949988382473315</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2.4552703447373592</v>
      </c>
      <c r="AH885" s="304">
        <f t="shared" ca="1" si="405"/>
        <v>-7.2922607776838149</v>
      </c>
    </row>
    <row r="886" spans="1:34" x14ac:dyDescent="0.2">
      <c r="A886" s="347">
        <f t="shared" ca="1" si="383"/>
        <v>1E-4</v>
      </c>
      <c r="B886" s="304">
        <f t="shared" ca="1" si="384"/>
        <v>34.517700000000765</v>
      </c>
      <c r="D886" s="306">
        <f t="shared" ca="1" si="385"/>
        <v>-0.82163867578708383</v>
      </c>
      <c r="E886" s="307">
        <f t="shared" ca="1" si="386"/>
        <v>-2.5641369332493387</v>
      </c>
      <c r="F886" s="304">
        <f t="shared" ca="1" si="387"/>
        <v>2.6925616661466596</v>
      </c>
      <c r="G886" s="306">
        <f t="shared" ca="1" si="388"/>
        <v>13.865112493953614</v>
      </c>
      <c r="H886" s="307">
        <f t="shared" ca="1" si="389"/>
        <v>-122.27456608901997</v>
      </c>
      <c r="I886" s="304">
        <f t="shared" ca="1" si="390"/>
        <v>123.05816046377461</v>
      </c>
      <c r="J886" s="306">
        <f t="shared" ca="1" si="391"/>
        <v>868.2794076862798</v>
      </c>
      <c r="K886" s="307">
        <f t="shared" ca="1" si="392"/>
        <v>-14.189136417890193</v>
      </c>
      <c r="L886" s="304">
        <f t="shared" ca="1" si="377"/>
        <v>868.39533704662551</v>
      </c>
      <c r="M886" s="306">
        <f t="shared" ca="1" si="393"/>
        <v>-1.4578853494494866</v>
      </c>
      <c r="N886" s="304">
        <f t="shared" ca="1" si="394"/>
        <v>-83.530677537410753</v>
      </c>
      <c r="P886" s="310">
        <f t="shared" ca="1" si="395"/>
        <v>23</v>
      </c>
      <c r="Q886" s="304">
        <f t="shared" ca="1" si="396"/>
        <v>0</v>
      </c>
      <c r="R886" s="306">
        <f t="shared" ca="1" si="397"/>
        <v>0</v>
      </c>
      <c r="S886" s="307">
        <f t="shared" ca="1" si="398"/>
        <v>8.2209999999999983</v>
      </c>
      <c r="T886" s="304">
        <f t="shared" ca="1" si="378"/>
        <v>80.648009999999985</v>
      </c>
      <c r="U886" s="311">
        <f t="shared" ca="1" si="379"/>
        <v>0</v>
      </c>
      <c r="V886" s="306">
        <f t="shared" ca="1" si="380"/>
        <v>1.2267394032426866</v>
      </c>
      <c r="W886" s="304">
        <f t="shared" ca="1" si="381"/>
        <v>59.950300909306428</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2.4552333215969009</v>
      </c>
      <c r="AH886" s="304">
        <f t="shared" ca="1" si="405"/>
        <v>-7.2922987936349992</v>
      </c>
    </row>
    <row r="887" spans="1:34" x14ac:dyDescent="0.2">
      <c r="A887" s="347">
        <f t="shared" ca="1" si="383"/>
        <v>1E-4</v>
      </c>
      <c r="B887" s="304">
        <f t="shared" ca="1" si="384"/>
        <v>34.517800000000769</v>
      </c>
      <c r="D887" s="306">
        <f t="shared" ca="1" si="385"/>
        <v>-0.82163645079509828</v>
      </c>
      <c r="E887" s="307">
        <f t="shared" ca="1" si="386"/>
        <v>-2.5640984216532958</v>
      </c>
      <c r="F887" s="304">
        <f t="shared" ca="1" si="387"/>
        <v>2.6925243124622087</v>
      </c>
      <c r="G887" s="306">
        <f t="shared" ca="1" si="388"/>
        <v>13.865030330308535</v>
      </c>
      <c r="H887" s="307">
        <f t="shared" ca="1" si="389"/>
        <v>-122.27482249886214</v>
      </c>
      <c r="I887" s="304">
        <f t="shared" ca="1" si="390"/>
        <v>123.05840598345412</v>
      </c>
      <c r="J887" s="306">
        <f t="shared" ca="1" si="391"/>
        <v>868.2794076862798</v>
      </c>
      <c r="K887" s="307">
        <f t="shared" ca="1" si="392"/>
        <v>-14.201363887319587</v>
      </c>
      <c r="L887" s="304">
        <f t="shared" ca="1" si="377"/>
        <v>868.39553692329446</v>
      </c>
      <c r="M887" s="306">
        <f t="shared" ca="1" si="393"/>
        <v>-1.4578862476446268</v>
      </c>
      <c r="N887" s="304">
        <f t="shared" ca="1" si="394"/>
        <v>-83.530729000201475</v>
      </c>
      <c r="P887" s="310">
        <f t="shared" ca="1" si="395"/>
        <v>23</v>
      </c>
      <c r="Q887" s="304">
        <f t="shared" ca="1" si="396"/>
        <v>0</v>
      </c>
      <c r="R887" s="306">
        <f t="shared" ca="1" si="397"/>
        <v>0</v>
      </c>
      <c r="S887" s="307">
        <f t="shared" ca="1" si="398"/>
        <v>8.2209999999999983</v>
      </c>
      <c r="T887" s="304">
        <f t="shared" ca="1" si="378"/>
        <v>80.648009999999985</v>
      </c>
      <c r="U887" s="311">
        <f t="shared" ca="1" si="379"/>
        <v>0</v>
      </c>
      <c r="V887" s="306">
        <f t="shared" ca="1" si="380"/>
        <v>1.2267409032362144</v>
      </c>
      <c r="W887" s="304">
        <f t="shared" ca="1" si="381"/>
        <v>59.950613433837965</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2.4551962987186968</v>
      </c>
      <c r="AH887" s="304">
        <f t="shared" ca="1" si="405"/>
        <v>-7.2923368093062209</v>
      </c>
    </row>
    <row r="888" spans="1:34" x14ac:dyDescent="0.2">
      <c r="A888" s="347">
        <f t="shared" ca="1" si="383"/>
        <v>1E-4</v>
      </c>
      <c r="B888" s="304">
        <f t="shared" ca="1" si="384"/>
        <v>34.517900000000772</v>
      </c>
      <c r="D888" s="306">
        <f t="shared" ca="1" si="385"/>
        <v>-0.82163422576758838</v>
      </c>
      <c r="E888" s="307">
        <f t="shared" ca="1" si="386"/>
        <v>-2.5640599103409025</v>
      </c>
      <c r="F888" s="304">
        <f t="shared" ca="1" si="387"/>
        <v>2.6924869590715015</v>
      </c>
      <c r="G888" s="306">
        <f t="shared" ca="1" si="388"/>
        <v>13.864948166885958</v>
      </c>
      <c r="H888" s="307">
        <f t="shared" ca="1" si="389"/>
        <v>-122.27507890485317</v>
      </c>
      <c r="I888" s="304">
        <f t="shared" ca="1" si="390"/>
        <v>123.05865149943138</v>
      </c>
      <c r="J888" s="306">
        <f t="shared" ca="1" si="391"/>
        <v>868.2794076862798</v>
      </c>
      <c r="K888" s="307">
        <f t="shared" ca="1" si="392"/>
        <v>-14.213591382389772</v>
      </c>
      <c r="L888" s="304">
        <f t="shared" ca="1" si="377"/>
        <v>868.39573697250626</v>
      </c>
      <c r="M888" s="306">
        <f t="shared" ca="1" si="393"/>
        <v>-1.4578871458308604</v>
      </c>
      <c r="N888" s="304">
        <f t="shared" ca="1" si="394"/>
        <v>-83.530780462481871</v>
      </c>
      <c r="P888" s="310">
        <f t="shared" ca="1" si="395"/>
        <v>23</v>
      </c>
      <c r="Q888" s="304">
        <f t="shared" ca="1" si="396"/>
        <v>0</v>
      </c>
      <c r="R888" s="306">
        <f t="shared" ca="1" si="397"/>
        <v>0</v>
      </c>
      <c r="S888" s="307">
        <f t="shared" ca="1" si="398"/>
        <v>8.2209999999999983</v>
      </c>
      <c r="T888" s="304">
        <f t="shared" ca="1" si="378"/>
        <v>80.648009999999985</v>
      </c>
      <c r="U888" s="311">
        <f t="shared" ca="1" si="379"/>
        <v>0</v>
      </c>
      <c r="V888" s="306">
        <f t="shared" ca="1" si="380"/>
        <v>1.2267424032347232</v>
      </c>
      <c r="W888" s="304">
        <f t="shared" ca="1" si="381"/>
        <v>59.950925956067941</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2.4551592761027452</v>
      </c>
      <c r="AH888" s="304">
        <f t="shared" ca="1" si="405"/>
        <v>-7.2923748246974798</v>
      </c>
    </row>
    <row r="889" spans="1:34" x14ac:dyDescent="0.2">
      <c r="A889" s="347">
        <f t="shared" ca="1" si="383"/>
        <v>1E-4</v>
      </c>
      <c r="B889" s="304">
        <f t="shared" ca="1" si="384"/>
        <v>34.518000000000775</v>
      </c>
      <c r="D889" s="306">
        <f t="shared" ca="1" si="385"/>
        <v>-0.82163200070455433</v>
      </c>
      <c r="E889" s="307">
        <f t="shared" ca="1" si="386"/>
        <v>-2.5640213993121579</v>
      </c>
      <c r="F889" s="304">
        <f t="shared" ca="1" si="387"/>
        <v>2.692449605974538</v>
      </c>
      <c r="G889" s="306">
        <f t="shared" ca="1" si="388"/>
        <v>13.864866003685886</v>
      </c>
      <c r="H889" s="307">
        <f t="shared" ca="1" si="389"/>
        <v>-122.2753353069931</v>
      </c>
      <c r="I889" s="304">
        <f t="shared" ca="1" si="390"/>
        <v>123.05889701170638</v>
      </c>
      <c r="J889" s="306">
        <f t="shared" ca="1" si="391"/>
        <v>868.2794076862798</v>
      </c>
      <c r="K889" s="307">
        <f t="shared" ca="1" si="392"/>
        <v>-14.225818903100365</v>
      </c>
      <c r="L889" s="304">
        <f t="shared" ca="1" si="377"/>
        <v>868.39593719426205</v>
      </c>
      <c r="M889" s="306">
        <f t="shared" ca="1" si="393"/>
        <v>-1.4578880440081876</v>
      </c>
      <c r="N889" s="304">
        <f t="shared" ca="1" si="394"/>
        <v>-83.53083192425197</v>
      </c>
      <c r="P889" s="310">
        <f t="shared" ca="1" si="395"/>
        <v>23</v>
      </c>
      <c r="Q889" s="304">
        <f t="shared" ca="1" si="396"/>
        <v>0</v>
      </c>
      <c r="R889" s="306">
        <f t="shared" ca="1" si="397"/>
        <v>0</v>
      </c>
      <c r="S889" s="307">
        <f t="shared" ca="1" si="398"/>
        <v>8.2209999999999983</v>
      </c>
      <c r="T889" s="304">
        <f t="shared" ca="1" si="378"/>
        <v>80.648009999999985</v>
      </c>
      <c r="U889" s="311">
        <f t="shared" ca="1" si="379"/>
        <v>0</v>
      </c>
      <c r="V889" s="306">
        <f t="shared" ca="1" si="380"/>
        <v>1.2267439032382128</v>
      </c>
      <c r="W889" s="304">
        <f t="shared" ca="1" si="381"/>
        <v>59.95123847599632</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2.4551222537490487</v>
      </c>
      <c r="AH889" s="304">
        <f t="shared" ca="1" si="405"/>
        <v>-7.2924128398087769</v>
      </c>
    </row>
    <row r="890" spans="1:34" x14ac:dyDescent="0.2">
      <c r="A890" s="347">
        <f t="shared" ca="1" si="383"/>
        <v>1E-4</v>
      </c>
      <c r="B890" s="304">
        <f t="shared" ca="1" si="384"/>
        <v>34.518100000000778</v>
      </c>
      <c r="D890" s="306">
        <f t="shared" ca="1" si="385"/>
        <v>-0.8216297756059957</v>
      </c>
      <c r="E890" s="307">
        <f t="shared" ca="1" si="386"/>
        <v>-2.5639828885670664</v>
      </c>
      <c r="F890" s="304">
        <f t="shared" ca="1" si="387"/>
        <v>2.6924122531713222</v>
      </c>
      <c r="G890" s="306">
        <f t="shared" ca="1" si="388"/>
        <v>13.864783840708325</v>
      </c>
      <c r="H890" s="307">
        <f t="shared" ca="1" si="389"/>
        <v>-122.27559170528195</v>
      </c>
      <c r="I890" s="304">
        <f t="shared" ca="1" si="390"/>
        <v>123.05914252027918</v>
      </c>
      <c r="J890" s="306">
        <f t="shared" ca="1" si="391"/>
        <v>868.2794076862798</v>
      </c>
      <c r="K890" s="307">
        <f t="shared" ca="1" si="392"/>
        <v>-14.238046449450978</v>
      </c>
      <c r="L890" s="304">
        <f t="shared" ca="1" si="377"/>
        <v>868.39613758856251</v>
      </c>
      <c r="M890" s="306">
        <f t="shared" ca="1" si="393"/>
        <v>-1.4578889421766081</v>
      </c>
      <c r="N890" s="304">
        <f t="shared" ca="1" si="394"/>
        <v>-83.530883385511757</v>
      </c>
      <c r="P890" s="310">
        <f t="shared" ca="1" si="395"/>
        <v>23</v>
      </c>
      <c r="Q890" s="304">
        <f t="shared" ca="1" si="396"/>
        <v>0</v>
      </c>
      <c r="R890" s="306">
        <f t="shared" ca="1" si="397"/>
        <v>0</v>
      </c>
      <c r="S890" s="307">
        <f t="shared" ca="1" si="398"/>
        <v>8.2209999999999983</v>
      </c>
      <c r="T890" s="304">
        <f t="shared" ca="1" si="378"/>
        <v>80.648009999999985</v>
      </c>
      <c r="U890" s="311">
        <f t="shared" ca="1" si="379"/>
        <v>0</v>
      </c>
      <c r="V890" s="306">
        <f t="shared" ca="1" si="380"/>
        <v>1.2267454032466831</v>
      </c>
      <c r="W890" s="304">
        <f t="shared" ca="1" si="381"/>
        <v>59.951550993623108</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2.4550852316576091</v>
      </c>
      <c r="AH890" s="304">
        <f t="shared" ca="1" si="405"/>
        <v>-7.2924508546401086</v>
      </c>
    </row>
    <row r="891" spans="1:34" x14ac:dyDescent="0.2">
      <c r="A891" s="347">
        <f t="shared" ca="1" si="383"/>
        <v>1E-4</v>
      </c>
      <c r="B891" s="304">
        <f t="shared" ca="1" si="384"/>
        <v>34.518200000000782</v>
      </c>
      <c r="D891" s="306">
        <f t="shared" ca="1" si="385"/>
        <v>-0.82162755047191616</v>
      </c>
      <c r="E891" s="307">
        <f t="shared" ca="1" si="386"/>
        <v>-2.5639443781056244</v>
      </c>
      <c r="F891" s="304">
        <f t="shared" ca="1" si="387"/>
        <v>2.6923749006618523</v>
      </c>
      <c r="G891" s="306">
        <f t="shared" ca="1" si="388"/>
        <v>13.864701677953278</v>
      </c>
      <c r="H891" s="307">
        <f t="shared" ca="1" si="389"/>
        <v>-122.27584809971977</v>
      </c>
      <c r="I891" s="304">
        <f t="shared" ca="1" si="390"/>
        <v>123.0593880251498</v>
      </c>
      <c r="J891" s="306">
        <f t="shared" ca="1" si="391"/>
        <v>868.2794076862798</v>
      </c>
      <c r="K891" s="307">
        <f t="shared" ca="1" si="392"/>
        <v>-14.250274021441228</v>
      </c>
      <c r="L891" s="304">
        <f t="shared" ca="1" si="377"/>
        <v>868.39633815540878</v>
      </c>
      <c r="M891" s="306">
        <f t="shared" ca="1" si="393"/>
        <v>-1.4578898403361227</v>
      </c>
      <c r="N891" s="304">
        <f t="shared" ca="1" si="394"/>
        <v>-83.530934846261275</v>
      </c>
      <c r="P891" s="310">
        <f t="shared" ca="1" si="395"/>
        <v>23</v>
      </c>
      <c r="Q891" s="304">
        <f t="shared" ca="1" si="396"/>
        <v>0</v>
      </c>
      <c r="R891" s="306">
        <f t="shared" ca="1" si="397"/>
        <v>0</v>
      </c>
      <c r="S891" s="307">
        <f t="shared" ca="1" si="398"/>
        <v>8.2209999999999983</v>
      </c>
      <c r="T891" s="304">
        <f t="shared" ca="1" si="378"/>
        <v>80.648009999999985</v>
      </c>
      <c r="U891" s="311">
        <f t="shared" ca="1" si="379"/>
        <v>0</v>
      </c>
      <c r="V891" s="306">
        <f t="shared" ca="1" si="380"/>
        <v>1.2267469032601339</v>
      </c>
      <c r="W891" s="304">
        <f t="shared" ca="1" si="381"/>
        <v>59.951863508948264</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2.4550482098284254</v>
      </c>
      <c r="AH891" s="304">
        <f t="shared" ca="1" si="405"/>
        <v>-7.2924888691914758</v>
      </c>
    </row>
    <row r="892" spans="1:34" x14ac:dyDescent="0.2">
      <c r="A892" s="347">
        <f t="shared" ca="1" si="383"/>
        <v>1E-4</v>
      </c>
      <c r="B892" s="304">
        <f t="shared" ca="1" si="384"/>
        <v>34.518300000000785</v>
      </c>
      <c r="D892" s="306">
        <f t="shared" ca="1" si="385"/>
        <v>-0.82162532530231203</v>
      </c>
      <c r="E892" s="307">
        <f t="shared" ca="1" si="386"/>
        <v>-2.5639058679278399</v>
      </c>
      <c r="F892" s="304">
        <f t="shared" ca="1" si="387"/>
        <v>2.6923375484461345</v>
      </c>
      <c r="G892" s="306">
        <f t="shared" ca="1" si="388"/>
        <v>13.864619515420747</v>
      </c>
      <c r="H892" s="307">
        <f t="shared" ca="1" si="389"/>
        <v>-122.27610449030657</v>
      </c>
      <c r="I892" s="304">
        <f t="shared" ca="1" si="390"/>
        <v>123.05963352631827</v>
      </c>
      <c r="J892" s="306">
        <f t="shared" ca="1" si="391"/>
        <v>868.2794076862798</v>
      </c>
      <c r="K892" s="307">
        <f t="shared" ca="1" si="392"/>
        <v>-14.262501619070729</v>
      </c>
      <c r="L892" s="304">
        <f t="shared" ca="1" si="377"/>
        <v>868.39653889480167</v>
      </c>
      <c r="M892" s="306">
        <f t="shared" ca="1" si="393"/>
        <v>-1.4578907384867312</v>
      </c>
      <c r="N892" s="304">
        <f t="shared" ca="1" si="394"/>
        <v>-83.530986306500509</v>
      </c>
      <c r="P892" s="310">
        <f t="shared" ca="1" si="395"/>
        <v>23</v>
      </c>
      <c r="Q892" s="304">
        <f t="shared" ca="1" si="396"/>
        <v>0</v>
      </c>
      <c r="R892" s="306">
        <f t="shared" ca="1" si="397"/>
        <v>0</v>
      </c>
      <c r="S892" s="307">
        <f t="shared" ca="1" si="398"/>
        <v>8.2209999999999983</v>
      </c>
      <c r="T892" s="304">
        <f t="shared" ca="1" si="378"/>
        <v>80.648009999999985</v>
      </c>
      <c r="U892" s="311">
        <f t="shared" ca="1" si="379"/>
        <v>0</v>
      </c>
      <c r="V892" s="306">
        <f t="shared" ca="1" si="380"/>
        <v>1.226748403278566</v>
      </c>
      <c r="W892" s="304">
        <f t="shared" ca="1" si="381"/>
        <v>59.952176021971852</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2.4550111882615067</v>
      </c>
      <c r="AH892" s="304">
        <f t="shared" ca="1" si="405"/>
        <v>-7.2925268834628731</v>
      </c>
    </row>
    <row r="893" spans="1:34" x14ac:dyDescent="0.2">
      <c r="A893" s="347">
        <f t="shared" ca="1" si="383"/>
        <v>1E-4</v>
      </c>
      <c r="B893" s="304">
        <f t="shared" ca="1" si="384"/>
        <v>34.518400000000788</v>
      </c>
      <c r="D893" s="306">
        <f t="shared" ca="1" si="385"/>
        <v>-0.82162310009718575</v>
      </c>
      <c r="E893" s="307">
        <f t="shared" ca="1" si="386"/>
        <v>-2.563867358033705</v>
      </c>
      <c r="F893" s="304">
        <f t="shared" ca="1" si="387"/>
        <v>2.6923001965241622</v>
      </c>
      <c r="G893" s="306">
        <f t="shared" ca="1" si="388"/>
        <v>13.864537353110737</v>
      </c>
      <c r="H893" s="307">
        <f t="shared" ca="1" si="389"/>
        <v>-122.27636087704236</v>
      </c>
      <c r="I893" s="304">
        <f t="shared" ca="1" si="390"/>
        <v>123.05987902378459</v>
      </c>
      <c r="J893" s="306">
        <f t="shared" ca="1" si="391"/>
        <v>868.2794076862798</v>
      </c>
      <c r="K893" s="307">
        <f t="shared" ca="1" si="392"/>
        <v>-14.274729242339097</v>
      </c>
      <c r="L893" s="304">
        <f t="shared" ca="1" si="377"/>
        <v>868.39673980674229</v>
      </c>
      <c r="M893" s="306">
        <f t="shared" ca="1" si="393"/>
        <v>-1.4578916366284336</v>
      </c>
      <c r="N893" s="304">
        <f t="shared" ca="1" si="394"/>
        <v>-83.53103776622946</v>
      </c>
      <c r="P893" s="310">
        <f t="shared" ca="1" si="395"/>
        <v>23</v>
      </c>
      <c r="Q893" s="304">
        <f t="shared" ca="1" si="396"/>
        <v>0</v>
      </c>
      <c r="R893" s="306">
        <f t="shared" ca="1" si="397"/>
        <v>0</v>
      </c>
      <c r="S893" s="307">
        <f t="shared" ca="1" si="398"/>
        <v>8.2209999999999983</v>
      </c>
      <c r="T893" s="304">
        <f t="shared" ca="1" si="378"/>
        <v>80.648009999999985</v>
      </c>
      <c r="U893" s="311">
        <f t="shared" ca="1" si="379"/>
        <v>0</v>
      </c>
      <c r="V893" s="306">
        <f t="shared" ca="1" si="380"/>
        <v>1.2267499033019782</v>
      </c>
      <c r="W893" s="304">
        <f t="shared" ca="1" si="381"/>
        <v>59.952488532693806</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2.4549741669568421</v>
      </c>
      <c r="AH893" s="304">
        <f t="shared" ca="1" si="405"/>
        <v>-7.2925648974543078</v>
      </c>
    </row>
    <row r="894" spans="1:34" x14ac:dyDescent="0.2">
      <c r="A894" s="347">
        <f t="shared" ca="1" si="383"/>
        <v>1E-4</v>
      </c>
      <c r="B894" s="304">
        <f t="shared" ca="1" si="384"/>
        <v>34.518500000000792</v>
      </c>
      <c r="D894" s="306">
        <f t="shared" ca="1" si="385"/>
        <v>-0.82162087485654012</v>
      </c>
      <c r="E894" s="307">
        <f t="shared" ca="1" si="386"/>
        <v>-2.5638288484232259</v>
      </c>
      <c r="F894" s="304">
        <f t="shared" ca="1" si="387"/>
        <v>2.692262844895942</v>
      </c>
      <c r="G894" s="306">
        <f t="shared" ca="1" si="388"/>
        <v>13.864455191023252</v>
      </c>
      <c r="H894" s="307">
        <f t="shared" ca="1" si="389"/>
        <v>-122.27661725992721</v>
      </c>
      <c r="I894" s="304">
        <f t="shared" ca="1" si="390"/>
        <v>123.06012451754881</v>
      </c>
      <c r="J894" s="306">
        <f t="shared" ca="1" si="391"/>
        <v>868.2794076862798</v>
      </c>
      <c r="K894" s="307">
        <f t="shared" ca="1" si="392"/>
        <v>-14.286956891245946</v>
      </c>
      <c r="L894" s="304">
        <f t="shared" ca="1" si="377"/>
        <v>868.39694089123157</v>
      </c>
      <c r="M894" s="306">
        <f t="shared" ca="1" si="393"/>
        <v>-1.4578925347612299</v>
      </c>
      <c r="N894" s="304">
        <f t="shared" ca="1" si="394"/>
        <v>-83.531089225448142</v>
      </c>
      <c r="P894" s="310">
        <f t="shared" ca="1" si="395"/>
        <v>23</v>
      </c>
      <c r="Q894" s="304">
        <f t="shared" ca="1" si="396"/>
        <v>0</v>
      </c>
      <c r="R894" s="306">
        <f t="shared" ca="1" si="397"/>
        <v>0</v>
      </c>
      <c r="S894" s="307">
        <f t="shared" ca="1" si="398"/>
        <v>8.2209999999999983</v>
      </c>
      <c r="T894" s="304">
        <f t="shared" ca="1" si="378"/>
        <v>80.648009999999985</v>
      </c>
      <c r="U894" s="311">
        <f t="shared" ca="1" si="379"/>
        <v>0</v>
      </c>
      <c r="V894" s="306">
        <f t="shared" ca="1" si="380"/>
        <v>1.2267514033303717</v>
      </c>
      <c r="W894" s="304">
        <f t="shared" ca="1" si="381"/>
        <v>59.952801041114164</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2.4549371459144425</v>
      </c>
      <c r="AH894" s="304">
        <f t="shared" ca="1" si="405"/>
        <v>-7.2926029111657726</v>
      </c>
    </row>
    <row r="895" spans="1:34" x14ac:dyDescent="0.2">
      <c r="A895" s="347">
        <f t="shared" ca="1" si="383"/>
        <v>1E-4</v>
      </c>
      <c r="B895" s="304">
        <f t="shared" ca="1" si="384"/>
        <v>34.518600000000795</v>
      </c>
      <c r="D895" s="306">
        <f t="shared" ca="1" si="385"/>
        <v>-0.82161864958037567</v>
      </c>
      <c r="E895" s="307">
        <f t="shared" ca="1" si="386"/>
        <v>-2.5637903390963999</v>
      </c>
      <c r="F895" s="304">
        <f t="shared" ca="1" si="387"/>
        <v>2.6922254935614722</v>
      </c>
      <c r="G895" s="306">
        <f t="shared" ca="1" si="388"/>
        <v>13.864373029158294</v>
      </c>
      <c r="H895" s="307">
        <f t="shared" ca="1" si="389"/>
        <v>-122.27687363896112</v>
      </c>
      <c r="I895" s="304">
        <f t="shared" ca="1" si="390"/>
        <v>123.06037000761097</v>
      </c>
      <c r="J895" s="306">
        <f t="shared" ca="1" si="391"/>
        <v>868.2794076862798</v>
      </c>
      <c r="K895" s="307">
        <f t="shared" ca="1" si="392"/>
        <v>-14.29918456579089</v>
      </c>
      <c r="L895" s="304">
        <f t="shared" ca="1" si="377"/>
        <v>868.3971421482704</v>
      </c>
      <c r="M895" s="306">
        <f t="shared" ca="1" si="393"/>
        <v>-1.4578934328851207</v>
      </c>
      <c r="N895" s="304">
        <f t="shared" ca="1" si="394"/>
        <v>-83.531140684156554</v>
      </c>
      <c r="P895" s="310">
        <f t="shared" ca="1" si="395"/>
        <v>23</v>
      </c>
      <c r="Q895" s="304">
        <f t="shared" ca="1" si="396"/>
        <v>0</v>
      </c>
      <c r="R895" s="306">
        <f t="shared" ca="1" si="397"/>
        <v>0</v>
      </c>
      <c r="S895" s="307">
        <f t="shared" ca="1" si="398"/>
        <v>8.2209999999999983</v>
      </c>
      <c r="T895" s="304">
        <f t="shared" ca="1" si="378"/>
        <v>80.648009999999985</v>
      </c>
      <c r="U895" s="311">
        <f t="shared" ca="1" si="379"/>
        <v>0</v>
      </c>
      <c r="V895" s="306">
        <f t="shared" ca="1" si="380"/>
        <v>1.2267529033637459</v>
      </c>
      <c r="W895" s="304">
        <f t="shared" ca="1" si="381"/>
        <v>59.95311354723291</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2.4549001251343014</v>
      </c>
      <c r="AH895" s="304">
        <f t="shared" ca="1" si="405"/>
        <v>-7.2926409245972721</v>
      </c>
    </row>
    <row r="896" spans="1:34" x14ac:dyDescent="0.2">
      <c r="A896" s="347">
        <f t="shared" ca="1" si="383"/>
        <v>1E-4</v>
      </c>
      <c r="B896" s="304">
        <f t="shared" ca="1" si="384"/>
        <v>34.518700000000798</v>
      </c>
      <c r="D896" s="306">
        <f t="shared" ca="1" si="385"/>
        <v>-0.82161642426869075</v>
      </c>
      <c r="E896" s="307">
        <f t="shared" ca="1" si="386"/>
        <v>-2.5637518300532269</v>
      </c>
      <c r="F896" s="304">
        <f t="shared" ca="1" si="387"/>
        <v>2.6921881425207523</v>
      </c>
      <c r="G896" s="306">
        <f t="shared" ca="1" si="388"/>
        <v>13.864290867515868</v>
      </c>
      <c r="H896" s="307">
        <f t="shared" ca="1" si="389"/>
        <v>-122.27713001414412</v>
      </c>
      <c r="I896" s="304">
        <f t="shared" ca="1" si="390"/>
        <v>123.06061549397106</v>
      </c>
      <c r="J896" s="306">
        <f t="shared" ca="1" si="391"/>
        <v>868.2794076862798</v>
      </c>
      <c r="K896" s="307">
        <f t="shared" ca="1" si="392"/>
        <v>-14.311412265973546</v>
      </c>
      <c r="L896" s="304">
        <f t="shared" ca="1" si="377"/>
        <v>868.39734357785983</v>
      </c>
      <c r="M896" s="306">
        <f t="shared" ca="1" si="393"/>
        <v>-1.457894331000106</v>
      </c>
      <c r="N896" s="304">
        <f t="shared" ca="1" si="394"/>
        <v>-83.531192142354726</v>
      </c>
      <c r="P896" s="310">
        <f t="shared" ca="1" si="395"/>
        <v>23</v>
      </c>
      <c r="Q896" s="304">
        <f t="shared" ca="1" si="396"/>
        <v>0</v>
      </c>
      <c r="R896" s="306">
        <f t="shared" ca="1" si="397"/>
        <v>0</v>
      </c>
      <c r="S896" s="307">
        <f t="shared" ca="1" si="398"/>
        <v>8.2209999999999983</v>
      </c>
      <c r="T896" s="304">
        <f t="shared" ca="1" si="378"/>
        <v>80.648009999999985</v>
      </c>
      <c r="U896" s="311">
        <f t="shared" ca="1" si="379"/>
        <v>0</v>
      </c>
      <c r="V896" s="306">
        <f t="shared" ca="1" si="380"/>
        <v>1.2267544034021001</v>
      </c>
      <c r="W896" s="304">
        <f t="shared" ca="1" si="381"/>
        <v>59.953426051049981</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2.4548631046164209</v>
      </c>
      <c r="AH896" s="304">
        <f t="shared" ca="1" si="405"/>
        <v>-7.2926789377488044</v>
      </c>
    </row>
    <row r="897" spans="1:34" x14ac:dyDescent="0.2">
      <c r="A897" s="347">
        <f t="shared" ca="1" si="383"/>
        <v>1E-4</v>
      </c>
      <c r="B897" s="304">
        <f t="shared" ca="1" si="384"/>
        <v>34.518800000000802</v>
      </c>
      <c r="D897" s="306">
        <f t="shared" ca="1" si="385"/>
        <v>-0.82161419892148624</v>
      </c>
      <c r="E897" s="307">
        <f t="shared" ca="1" si="386"/>
        <v>-2.563713321293716</v>
      </c>
      <c r="F897" s="304">
        <f t="shared" ca="1" si="387"/>
        <v>2.6921507917737912</v>
      </c>
      <c r="G897" s="306">
        <f t="shared" ca="1" si="388"/>
        <v>13.864208706095976</v>
      </c>
      <c r="H897" s="307">
        <f t="shared" ca="1" si="389"/>
        <v>-122.27738638547625</v>
      </c>
      <c r="I897" s="304">
        <f t="shared" ca="1" si="390"/>
        <v>123.06086097662912</v>
      </c>
      <c r="J897" s="306">
        <f t="shared" ca="1" si="391"/>
        <v>868.2794076862798</v>
      </c>
      <c r="K897" s="307">
        <f t="shared" ca="1" si="392"/>
        <v>-14.323639991793527</v>
      </c>
      <c r="L897" s="304">
        <f t="shared" ca="1" si="377"/>
        <v>868.39754518000075</v>
      </c>
      <c r="M897" s="306">
        <f t="shared" ca="1" si="393"/>
        <v>-1.4578952291061857</v>
      </c>
      <c r="N897" s="304">
        <f t="shared" ca="1" si="394"/>
        <v>-83.531243600042657</v>
      </c>
      <c r="P897" s="310">
        <f t="shared" ca="1" si="395"/>
        <v>23</v>
      </c>
      <c r="Q897" s="304">
        <f t="shared" ca="1" si="396"/>
        <v>0</v>
      </c>
      <c r="R897" s="306">
        <f t="shared" ca="1" si="397"/>
        <v>0</v>
      </c>
      <c r="S897" s="307">
        <f t="shared" ca="1" si="398"/>
        <v>8.2209999999999983</v>
      </c>
      <c r="T897" s="304">
        <f t="shared" ca="1" si="378"/>
        <v>80.648009999999985</v>
      </c>
      <c r="U897" s="311">
        <f t="shared" ca="1" si="379"/>
        <v>0</v>
      </c>
      <c r="V897" s="306">
        <f t="shared" ca="1" si="380"/>
        <v>1.2267559034454356</v>
      </c>
      <c r="W897" s="304">
        <f t="shared" ca="1" si="381"/>
        <v>59.953738552565468</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2.4548260843608123</v>
      </c>
      <c r="AH897" s="304">
        <f t="shared" ca="1" si="405"/>
        <v>-7.2927169506203615</v>
      </c>
    </row>
    <row r="898" spans="1:34" x14ac:dyDescent="0.2">
      <c r="A898" s="347">
        <f t="shared" ca="1" si="383"/>
        <v>1E-4</v>
      </c>
      <c r="B898" s="304">
        <f t="shared" ca="1" si="384"/>
        <v>34.518900000000805</v>
      </c>
      <c r="D898" s="306">
        <f t="shared" ca="1" si="385"/>
        <v>-0.82161197353876525</v>
      </c>
      <c r="E898" s="307">
        <f t="shared" ca="1" si="386"/>
        <v>-2.5636748128178564</v>
      </c>
      <c r="F898" s="304">
        <f t="shared" ca="1" si="387"/>
        <v>2.6921134413205801</v>
      </c>
      <c r="G898" s="306">
        <f t="shared" ca="1" si="388"/>
        <v>13.864126544898623</v>
      </c>
      <c r="H898" s="307">
        <f t="shared" ca="1" si="389"/>
        <v>-122.27764275295753</v>
      </c>
      <c r="I898" s="304">
        <f t="shared" ca="1" si="390"/>
        <v>123.06110645558519</v>
      </c>
      <c r="J898" s="306">
        <f t="shared" ca="1" si="391"/>
        <v>868.2794076862798</v>
      </c>
      <c r="K898" s="307">
        <f t="shared" ca="1" si="392"/>
        <v>-14.335867743250448</v>
      </c>
      <c r="L898" s="304">
        <f t="shared" ca="1" si="377"/>
        <v>868.39774695469407</v>
      </c>
      <c r="M898" s="306">
        <f t="shared" ca="1" si="393"/>
        <v>-1.4578961272033601</v>
      </c>
      <c r="N898" s="304">
        <f t="shared" ca="1" si="394"/>
        <v>-83.531295057220348</v>
      </c>
      <c r="P898" s="310">
        <f t="shared" ca="1" si="395"/>
        <v>23</v>
      </c>
      <c r="Q898" s="304">
        <f t="shared" ca="1" si="396"/>
        <v>0</v>
      </c>
      <c r="R898" s="306">
        <f t="shared" ca="1" si="397"/>
        <v>0</v>
      </c>
      <c r="S898" s="307">
        <f t="shared" ca="1" si="398"/>
        <v>8.2209999999999983</v>
      </c>
      <c r="T898" s="304">
        <f t="shared" ca="1" si="378"/>
        <v>80.648009999999985</v>
      </c>
      <c r="U898" s="311">
        <f t="shared" ca="1" si="379"/>
        <v>0</v>
      </c>
      <c r="V898" s="306">
        <f t="shared" ca="1" si="380"/>
        <v>1.2267574034937514</v>
      </c>
      <c r="W898" s="304">
        <f t="shared" ca="1" si="381"/>
        <v>59.954051051779302</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2.4547890643674606</v>
      </c>
      <c r="AH898" s="304">
        <f t="shared" ca="1" si="405"/>
        <v>-7.292754963211955</v>
      </c>
    </row>
    <row r="899" spans="1:34" x14ac:dyDescent="0.2">
      <c r="A899" s="347">
        <f t="shared" ca="1" si="383"/>
        <v>1E-4</v>
      </c>
      <c r="B899" s="304">
        <f t="shared" ca="1" si="384"/>
        <v>34.519000000000808</v>
      </c>
      <c r="D899" s="306">
        <f t="shared" ca="1" si="385"/>
        <v>-0.82160974812052689</v>
      </c>
      <c r="E899" s="307">
        <f t="shared" ca="1" si="386"/>
        <v>-2.5636363046256552</v>
      </c>
      <c r="F899" s="304">
        <f t="shared" ca="1" si="387"/>
        <v>2.692076091161125</v>
      </c>
      <c r="G899" s="306">
        <f t="shared" ca="1" si="388"/>
        <v>13.864044383923812</v>
      </c>
      <c r="H899" s="307">
        <f t="shared" ca="1" si="389"/>
        <v>-122.27789911658799</v>
      </c>
      <c r="I899" s="304">
        <f t="shared" ca="1" si="390"/>
        <v>123.06135193083928</v>
      </c>
      <c r="J899" s="306">
        <f t="shared" ca="1" si="391"/>
        <v>868.2794076862798</v>
      </c>
      <c r="K899" s="307">
        <f t="shared" ca="1" si="392"/>
        <v>-14.348095520343925</v>
      </c>
      <c r="L899" s="304">
        <f t="shared" ca="1" si="377"/>
        <v>868.39794890194082</v>
      </c>
      <c r="M899" s="306">
        <f t="shared" ca="1" si="393"/>
        <v>-1.4578970252916295</v>
      </c>
      <c r="N899" s="304">
        <f t="shared" ca="1" si="394"/>
        <v>-83.531346513887797</v>
      </c>
      <c r="P899" s="310">
        <f t="shared" ca="1" si="395"/>
        <v>23</v>
      </c>
      <c r="Q899" s="304">
        <f t="shared" ca="1" si="396"/>
        <v>0</v>
      </c>
      <c r="R899" s="306">
        <f t="shared" ca="1" si="397"/>
        <v>0</v>
      </c>
      <c r="S899" s="307">
        <f t="shared" ca="1" si="398"/>
        <v>8.2209999999999983</v>
      </c>
      <c r="T899" s="304">
        <f t="shared" ca="1" si="378"/>
        <v>80.648009999999985</v>
      </c>
      <c r="U899" s="311">
        <f t="shared" ca="1" si="379"/>
        <v>0</v>
      </c>
      <c r="V899" s="306">
        <f t="shared" ca="1" si="380"/>
        <v>1.2267589035470474</v>
      </c>
      <c r="W899" s="304">
        <f t="shared" ca="1" si="381"/>
        <v>59.954363548691447</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2.4547520446363809</v>
      </c>
      <c r="AH899" s="304">
        <f t="shared" ca="1" si="405"/>
        <v>-7.2927929755235752</v>
      </c>
    </row>
    <row r="900" spans="1:34" x14ac:dyDescent="0.2">
      <c r="A900" s="347">
        <f t="shared" ca="1" si="383"/>
        <v>1E-4</v>
      </c>
      <c r="B900" s="304">
        <f t="shared" ca="1" si="384"/>
        <v>34.519100000000812</v>
      </c>
      <c r="D900" s="306">
        <f t="shared" ca="1" si="385"/>
        <v>-0.82160752266677084</v>
      </c>
      <c r="E900" s="307">
        <f t="shared" ca="1" si="386"/>
        <v>-2.5635977967171186</v>
      </c>
      <c r="F900" s="304">
        <f t="shared" ca="1" si="387"/>
        <v>2.6920387412954319</v>
      </c>
      <c r="G900" s="306">
        <f t="shared" ca="1" si="388"/>
        <v>13.863962223171544</v>
      </c>
      <c r="H900" s="307">
        <f t="shared" ca="1" si="389"/>
        <v>-122.27815547636766</v>
      </c>
      <c r="I900" s="304">
        <f t="shared" ca="1" si="390"/>
        <v>123.06159740239141</v>
      </c>
      <c r="J900" s="306">
        <f t="shared" ca="1" si="391"/>
        <v>868.2794076862798</v>
      </c>
      <c r="K900" s="307">
        <f t="shared" ca="1" si="392"/>
        <v>-14.360323323073573</v>
      </c>
      <c r="L900" s="304">
        <f t="shared" ref="L900:L963" ca="1" si="406">SQRT(pos_x^2+pos_z^2)</f>
        <v>868.39815102174191</v>
      </c>
      <c r="M900" s="306">
        <f t="shared" ca="1" si="393"/>
        <v>-1.4578979233709937</v>
      </c>
      <c r="N900" s="304">
        <f t="shared" ca="1" si="394"/>
        <v>-83.531397970045035</v>
      </c>
      <c r="P900" s="310">
        <f t="shared" ca="1" si="395"/>
        <v>23</v>
      </c>
      <c r="Q900" s="304">
        <f t="shared" ca="1" si="396"/>
        <v>0</v>
      </c>
      <c r="R900" s="306">
        <f t="shared" ca="1" si="397"/>
        <v>0</v>
      </c>
      <c r="S900" s="307">
        <f t="shared" ca="1" si="398"/>
        <v>8.2209999999999983</v>
      </c>
      <c r="T900" s="304">
        <f t="shared" ref="T900:T963" ca="1" si="407">m*g</f>
        <v>80.648009999999985</v>
      </c>
      <c r="U900" s="311">
        <f t="shared" ref="U900:U963" ca="1" si="408">IF(pos_xz&lt;L_rampe,Poids*COS(Beta),0)</f>
        <v>0</v>
      </c>
      <c r="V900" s="306">
        <f t="shared" ref="V900:V963" ca="1" si="409">Rho_moyen*(20000-Alt_rampe-pos_z)/(20000+Alt_rampe+pos_z)</f>
        <v>1.2267604036053243</v>
      </c>
      <c r="W900" s="304">
        <f t="shared" ref="W900:W963" ca="1" si="410">1/2*Rho*Sref*Cx*vit_xz^2</f>
        <v>59.954676043301973</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2.4547150251675687</v>
      </c>
      <c r="AH900" s="304">
        <f t="shared" ca="1" si="405"/>
        <v>-7.2928309875552193</v>
      </c>
    </row>
    <row r="901" spans="1:34" x14ac:dyDescent="0.2">
      <c r="A901" s="347">
        <f t="shared" ref="A901:A964" ca="1" si="412">IF(B900+0.01&lt;=T_ini+ROUNDUP(Temps_fin_propu,0), 0.01, IF(K900&gt;0, 0.1, 0.0001))</f>
        <v>1E-4</v>
      </c>
      <c r="B901" s="304">
        <f t="shared" ref="B901:B964" ca="1" si="413">B900+pas</f>
        <v>34.519200000000815</v>
      </c>
      <c r="D901" s="306">
        <f t="shared" ref="D901:D964" ca="1" si="414">IF(AND(L900&lt;L_rampe,Poussee&lt;Poids*SIN(M900)),0,(-W900+Poussee)/m*COS(M900)-U900/m*SIN(M900))</f>
        <v>-0.82160529717749997</v>
      </c>
      <c r="E901" s="307">
        <f t="shared" ref="E901:E964" ca="1" si="415">IF(AND(L900&lt;L_rampe,Poussee&lt;Poids*SIN(M900)),0,(-W900+Poussee)/m*SIN(M900)+U900/m*COS(M900)-Poids/m)</f>
        <v>-2.5635592890922361</v>
      </c>
      <c r="F901" s="304">
        <f t="shared" ref="F901:F964" ca="1" si="416">SQRT(acc_x^2+acc_z^2)</f>
        <v>2.6920013917234922</v>
      </c>
      <c r="G901" s="306">
        <f t="shared" ref="G901:G964" ca="1" si="417">G900+acc_x*pas</f>
        <v>13.863880062641826</v>
      </c>
      <c r="H901" s="307">
        <f t="shared" ref="H901:H964" ca="1" si="418">H900+acc_z*pas</f>
        <v>-122.27841183229657</v>
      </c>
      <c r="I901" s="304">
        <f t="shared" ref="I901:I964" ca="1" si="419">SQRT(vit_x^2+vit_z^2)</f>
        <v>123.06184287024163</v>
      </c>
      <c r="J901" s="306">
        <f t="shared" ref="J901:J964" ca="1" si="420">J900+0.5*(vit_x+G900)*pas*(K900&gt;=0)</f>
        <v>868.2794076862798</v>
      </c>
      <c r="K901" s="307">
        <f t="shared" ref="K901:K964" ca="1" si="421">K900+0.5*(vit_z+H900)*pas</f>
        <v>-14.372551151439005</v>
      </c>
      <c r="L901" s="304">
        <f t="shared" ca="1" si="406"/>
        <v>868.39835331409836</v>
      </c>
      <c r="M901" s="306">
        <f t="shared" ref="M901:M964" ca="1" si="422">IF(AND(L900&gt;L_rampe,G901&gt;0),ATAN2(G901,H901),$M$4)</f>
        <v>-1.457898821441453</v>
      </c>
      <c r="N901" s="304">
        <f t="shared" ref="N901:N964" ca="1" si="423">DEGREES(Beta)</f>
        <v>-83.53144942569206</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8.2209999999999983</v>
      </c>
      <c r="T901" s="304">
        <f t="shared" ca="1" si="407"/>
        <v>80.648009999999985</v>
      </c>
      <c r="U901" s="311">
        <f t="shared" ca="1" si="408"/>
        <v>0</v>
      </c>
      <c r="V901" s="306">
        <f t="shared" ca="1" si="409"/>
        <v>1.2267619036685813</v>
      </c>
      <c r="W901" s="304">
        <f t="shared" ca="1" si="410"/>
        <v>59.954988535610816</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2.4546780059610231</v>
      </c>
      <c r="AH901" s="304">
        <f t="shared" ref="AH901:AH964" ca="1" si="434">IF(AND(L900&lt;L_rampe,Poussee&lt;Poids*SIN(M900)), g*SIN(M900), (-W900+Poussee)/m)</f>
        <v>-7.2928689993068954</v>
      </c>
    </row>
    <row r="902" spans="1:34" x14ac:dyDescent="0.2">
      <c r="A902" s="347">
        <f t="shared" ca="1" si="412"/>
        <v>1E-4</v>
      </c>
      <c r="B902" s="304">
        <f t="shared" ca="1" si="413"/>
        <v>34.519300000000818</v>
      </c>
      <c r="D902" s="306">
        <f t="shared" ca="1" si="414"/>
        <v>-0.82160307165271329</v>
      </c>
      <c r="E902" s="307">
        <f t="shared" ca="1" si="415"/>
        <v>-2.5635207817510173</v>
      </c>
      <c r="F902" s="304">
        <f t="shared" ca="1" si="416"/>
        <v>2.6919640424453148</v>
      </c>
      <c r="G902" s="306">
        <f t="shared" ca="1" si="417"/>
        <v>13.86379790233466</v>
      </c>
      <c r="H902" s="307">
        <f t="shared" ca="1" si="418"/>
        <v>-122.27866818437475</v>
      </c>
      <c r="I902" s="304">
        <f t="shared" ca="1" si="419"/>
        <v>123.06208833438998</v>
      </c>
      <c r="J902" s="306">
        <f t="shared" ca="1" si="420"/>
        <v>868.2794076862798</v>
      </c>
      <c r="K902" s="307">
        <f t="shared" ca="1" si="421"/>
        <v>-14.384779005439839</v>
      </c>
      <c r="L902" s="304">
        <f t="shared" ca="1" si="406"/>
        <v>868.39855577901108</v>
      </c>
      <c r="M902" s="306">
        <f t="shared" ca="1" si="422"/>
        <v>-1.4578997195030075</v>
      </c>
      <c r="N902" s="304">
        <f t="shared" ca="1" si="423"/>
        <v>-83.531500880828872</v>
      </c>
      <c r="P902" s="310">
        <f t="shared" ca="1" si="424"/>
        <v>23</v>
      </c>
      <c r="Q902" s="304">
        <f t="shared" ca="1" si="425"/>
        <v>0</v>
      </c>
      <c r="R902" s="306">
        <f t="shared" ca="1" si="426"/>
        <v>0</v>
      </c>
      <c r="S902" s="307">
        <f t="shared" ca="1" si="427"/>
        <v>8.2209999999999983</v>
      </c>
      <c r="T902" s="304">
        <f t="shared" ca="1" si="407"/>
        <v>80.648009999999985</v>
      </c>
      <c r="U902" s="311">
        <f t="shared" ca="1" si="408"/>
        <v>0</v>
      </c>
      <c r="V902" s="306">
        <f t="shared" ca="1" si="409"/>
        <v>1.2267634037368189</v>
      </c>
      <c r="W902" s="304">
        <f t="shared" ca="1" si="410"/>
        <v>59.95530102561802</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2.4546409870167514</v>
      </c>
      <c r="AH902" s="304">
        <f t="shared" ca="1" si="434"/>
        <v>-7.2929070107785945</v>
      </c>
    </row>
    <row r="903" spans="1:34" x14ac:dyDescent="0.2">
      <c r="A903" s="347">
        <f t="shared" ca="1" si="412"/>
        <v>1E-4</v>
      </c>
      <c r="B903" s="304">
        <f t="shared" ca="1" si="413"/>
        <v>34.519400000000822</v>
      </c>
      <c r="D903" s="306">
        <f t="shared" ca="1" si="414"/>
        <v>-0.82160084609241357</v>
      </c>
      <c r="E903" s="307">
        <f t="shared" ca="1" si="415"/>
        <v>-2.5634822746934551</v>
      </c>
      <c r="F903" s="304">
        <f t="shared" ca="1" si="416"/>
        <v>2.6919266934608936</v>
      </c>
      <c r="G903" s="306">
        <f t="shared" ca="1" si="417"/>
        <v>13.863715742250051</v>
      </c>
      <c r="H903" s="307">
        <f t="shared" ca="1" si="418"/>
        <v>-122.27892453260222</v>
      </c>
      <c r="I903" s="304">
        <f t="shared" ca="1" si="419"/>
        <v>123.06233379483643</v>
      </c>
      <c r="J903" s="306">
        <f t="shared" ca="1" si="420"/>
        <v>868.2794076862798</v>
      </c>
      <c r="K903" s="307">
        <f t="shared" ca="1" si="421"/>
        <v>-14.397006885075688</v>
      </c>
      <c r="L903" s="304">
        <f t="shared" ca="1" si="406"/>
        <v>868.39875841648109</v>
      </c>
      <c r="M903" s="306">
        <f t="shared" ca="1" si="422"/>
        <v>-1.4579006175556573</v>
      </c>
      <c r="N903" s="304">
        <f t="shared" ca="1" si="423"/>
        <v>-83.531552335455487</v>
      </c>
      <c r="P903" s="310">
        <f t="shared" ca="1" si="424"/>
        <v>23</v>
      </c>
      <c r="Q903" s="304">
        <f t="shared" ca="1" si="425"/>
        <v>0</v>
      </c>
      <c r="R903" s="306">
        <f t="shared" ca="1" si="426"/>
        <v>0</v>
      </c>
      <c r="S903" s="307">
        <f t="shared" ca="1" si="427"/>
        <v>8.2209999999999983</v>
      </c>
      <c r="T903" s="304">
        <f t="shared" ca="1" si="407"/>
        <v>80.648009999999985</v>
      </c>
      <c r="U903" s="311">
        <f t="shared" ca="1" si="408"/>
        <v>0</v>
      </c>
      <c r="V903" s="306">
        <f t="shared" ca="1" si="409"/>
        <v>1.2267649038100372</v>
      </c>
      <c r="W903" s="304">
        <f t="shared" ca="1" si="410"/>
        <v>59.955613513323556</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2.4546039683347463</v>
      </c>
      <c r="AH903" s="304">
        <f t="shared" ca="1" si="434"/>
        <v>-7.2929450219703238</v>
      </c>
    </row>
    <row r="904" spans="1:34" x14ac:dyDescent="0.2">
      <c r="A904" s="347">
        <f t="shared" ca="1" si="412"/>
        <v>1E-4</v>
      </c>
      <c r="B904" s="304">
        <f t="shared" ca="1" si="413"/>
        <v>34.519500000000825</v>
      </c>
      <c r="D904" s="306">
        <f t="shared" ca="1" si="414"/>
        <v>-0.82159862049660026</v>
      </c>
      <c r="E904" s="307">
        <f t="shared" ca="1" si="415"/>
        <v>-2.5634437679195532</v>
      </c>
      <c r="F904" s="304">
        <f t="shared" ca="1" si="416"/>
        <v>2.6918893447702326</v>
      </c>
      <c r="G904" s="306">
        <f t="shared" ca="1" si="417"/>
        <v>13.863633582388001</v>
      </c>
      <c r="H904" s="307">
        <f t="shared" ca="1" si="418"/>
        <v>-122.27918087697901</v>
      </c>
      <c r="I904" s="304">
        <f t="shared" ca="1" si="419"/>
        <v>123.06257925158104</v>
      </c>
      <c r="J904" s="306">
        <f t="shared" ca="1" si="420"/>
        <v>868.2794076862798</v>
      </c>
      <c r="K904" s="307">
        <f t="shared" ca="1" si="421"/>
        <v>-14.409234790346167</v>
      </c>
      <c r="L904" s="304">
        <f t="shared" ca="1" si="406"/>
        <v>868.39896122650919</v>
      </c>
      <c r="M904" s="306">
        <f t="shared" ca="1" si="422"/>
        <v>-1.4579015155994024</v>
      </c>
      <c r="N904" s="304">
        <f t="shared" ca="1" si="423"/>
        <v>-83.531603789571903</v>
      </c>
      <c r="P904" s="310">
        <f t="shared" ca="1" si="424"/>
        <v>23</v>
      </c>
      <c r="Q904" s="304">
        <f t="shared" ca="1" si="425"/>
        <v>0</v>
      </c>
      <c r="R904" s="306">
        <f t="shared" ca="1" si="426"/>
        <v>0</v>
      </c>
      <c r="S904" s="307">
        <f t="shared" ca="1" si="427"/>
        <v>8.2209999999999983</v>
      </c>
      <c r="T904" s="304">
        <f t="shared" ca="1" si="407"/>
        <v>80.648009999999985</v>
      </c>
      <c r="U904" s="311">
        <f t="shared" ca="1" si="408"/>
        <v>0</v>
      </c>
      <c r="V904" s="306">
        <f t="shared" ca="1" si="409"/>
        <v>1.2267664038882353</v>
      </c>
      <c r="W904" s="304">
        <f t="shared" ca="1" si="410"/>
        <v>59.955925998727366</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2.454566949915014</v>
      </c>
      <c r="AH904" s="304">
        <f t="shared" ca="1" si="434"/>
        <v>-7.2929830328820788</v>
      </c>
    </row>
    <row r="905" spans="1:34" x14ac:dyDescent="0.2">
      <c r="A905" s="347">
        <f t="shared" ca="1" si="412"/>
        <v>1E-4</v>
      </c>
      <c r="B905" s="304">
        <f t="shared" ca="1" si="413"/>
        <v>34.519600000000828</v>
      </c>
      <c r="D905" s="306">
        <f t="shared" ca="1" si="414"/>
        <v>-0.82159639486527447</v>
      </c>
      <c r="E905" s="307">
        <f t="shared" ca="1" si="415"/>
        <v>-2.5634052614293203</v>
      </c>
      <c r="F905" s="304">
        <f t="shared" ca="1" si="416"/>
        <v>2.6918519963733405</v>
      </c>
      <c r="G905" s="306">
        <f t="shared" ca="1" si="417"/>
        <v>13.863551422748515</v>
      </c>
      <c r="H905" s="307">
        <f t="shared" ca="1" si="418"/>
        <v>-122.27943721750516</v>
      </c>
      <c r="I905" s="304">
        <f t="shared" ca="1" si="419"/>
        <v>123.06282470462385</v>
      </c>
      <c r="J905" s="306">
        <f t="shared" ca="1" si="420"/>
        <v>868.2794076862798</v>
      </c>
      <c r="K905" s="307">
        <f t="shared" ca="1" si="421"/>
        <v>-14.421462721250892</v>
      </c>
      <c r="L905" s="304">
        <f t="shared" ca="1" si="406"/>
        <v>868.39916420909651</v>
      </c>
      <c r="M905" s="306">
        <f t="shared" ca="1" si="422"/>
        <v>-1.4579024136342433</v>
      </c>
      <c r="N905" s="304">
        <f t="shared" ca="1" si="423"/>
        <v>-83.53165524317815</v>
      </c>
      <c r="P905" s="310">
        <f t="shared" ca="1" si="424"/>
        <v>23</v>
      </c>
      <c r="Q905" s="304">
        <f t="shared" ca="1" si="425"/>
        <v>0</v>
      </c>
      <c r="R905" s="306">
        <f t="shared" ca="1" si="426"/>
        <v>0</v>
      </c>
      <c r="S905" s="307">
        <f t="shared" ca="1" si="427"/>
        <v>8.2209999999999983</v>
      </c>
      <c r="T905" s="304">
        <f t="shared" ca="1" si="407"/>
        <v>80.648009999999985</v>
      </c>
      <c r="U905" s="311">
        <f t="shared" ca="1" si="408"/>
        <v>0</v>
      </c>
      <c r="V905" s="306">
        <f t="shared" ca="1" si="409"/>
        <v>1.2267679039714141</v>
      </c>
      <c r="W905" s="304">
        <f t="shared" ca="1" si="410"/>
        <v>59.95623848182953</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2.4545299317575582</v>
      </c>
      <c r="AH905" s="304">
        <f t="shared" ca="1" si="434"/>
        <v>-7.2930210435138525</v>
      </c>
    </row>
    <row r="906" spans="1:34" x14ac:dyDescent="0.2">
      <c r="A906" s="347">
        <f t="shared" ca="1" si="412"/>
        <v>1E-4</v>
      </c>
      <c r="B906" s="304">
        <f t="shared" ca="1" si="413"/>
        <v>34.519700000000832</v>
      </c>
      <c r="D906" s="306">
        <f t="shared" ca="1" si="414"/>
        <v>-0.82159416919843575</v>
      </c>
      <c r="E906" s="307">
        <f t="shared" ca="1" si="415"/>
        <v>-2.5633667552227468</v>
      </c>
      <c r="F906" s="304">
        <f t="shared" ca="1" si="416"/>
        <v>2.6918146482702077</v>
      </c>
      <c r="G906" s="306">
        <f t="shared" ca="1" si="417"/>
        <v>13.863469263331595</v>
      </c>
      <c r="H906" s="307">
        <f t="shared" ca="1" si="418"/>
        <v>-122.27969355418068</v>
      </c>
      <c r="I906" s="304">
        <f t="shared" ca="1" si="419"/>
        <v>123.06307015396486</v>
      </c>
      <c r="J906" s="306">
        <f t="shared" ca="1" si="420"/>
        <v>868.2794076862798</v>
      </c>
      <c r="K906" s="307">
        <f t="shared" ca="1" si="421"/>
        <v>-14.433690677789476</v>
      </c>
      <c r="L906" s="304">
        <f t="shared" ca="1" si="406"/>
        <v>868.39936736424386</v>
      </c>
      <c r="M906" s="306">
        <f t="shared" ca="1" si="422"/>
        <v>-1.4579033116601801</v>
      </c>
      <c r="N906" s="304">
        <f t="shared" ca="1" si="423"/>
        <v>-83.531706696274213</v>
      </c>
      <c r="P906" s="310">
        <f t="shared" ca="1" si="424"/>
        <v>23</v>
      </c>
      <c r="Q906" s="304">
        <f t="shared" ca="1" si="425"/>
        <v>0</v>
      </c>
      <c r="R906" s="306">
        <f t="shared" ca="1" si="426"/>
        <v>0</v>
      </c>
      <c r="S906" s="307">
        <f t="shared" ca="1" si="427"/>
        <v>8.2209999999999983</v>
      </c>
      <c r="T906" s="304">
        <f t="shared" ca="1" si="407"/>
        <v>80.648009999999985</v>
      </c>
      <c r="U906" s="311">
        <f t="shared" ca="1" si="408"/>
        <v>0</v>
      </c>
      <c r="V906" s="306">
        <f t="shared" ca="1" si="409"/>
        <v>1.2267694040595734</v>
      </c>
      <c r="W906" s="304">
        <f t="shared" ca="1" si="410"/>
        <v>59.956550962629997</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2.4544929138623734</v>
      </c>
      <c r="AH906" s="304">
        <f t="shared" ca="1" si="434"/>
        <v>-7.2930590538656537</v>
      </c>
    </row>
    <row r="907" spans="1:34" x14ac:dyDescent="0.2">
      <c r="A907" s="347">
        <f t="shared" ca="1" si="412"/>
        <v>1E-4</v>
      </c>
      <c r="B907" s="304">
        <f t="shared" ca="1" si="413"/>
        <v>34.519800000000835</v>
      </c>
      <c r="D907" s="306">
        <f t="shared" ca="1" si="414"/>
        <v>-0.82159194349608522</v>
      </c>
      <c r="E907" s="307">
        <f t="shared" ca="1" si="415"/>
        <v>-2.5633282492998362</v>
      </c>
      <c r="F907" s="304">
        <f t="shared" ca="1" si="416"/>
        <v>2.6917773004608381</v>
      </c>
      <c r="G907" s="306">
        <f t="shared" ca="1" si="417"/>
        <v>13.863387104137246</v>
      </c>
      <c r="H907" s="307">
        <f t="shared" ca="1" si="418"/>
        <v>-122.27994988700561</v>
      </c>
      <c r="I907" s="304">
        <f t="shared" ca="1" si="419"/>
        <v>123.06331559960411</v>
      </c>
      <c r="J907" s="306">
        <f t="shared" ca="1" si="420"/>
        <v>868.2794076862798</v>
      </c>
      <c r="K907" s="307">
        <f t="shared" ca="1" si="421"/>
        <v>-14.445918659961535</v>
      </c>
      <c r="L907" s="304">
        <f t="shared" ca="1" si="406"/>
        <v>868.39957069195236</v>
      </c>
      <c r="M907" s="306">
        <f t="shared" ca="1" si="422"/>
        <v>-1.4579042096772126</v>
      </c>
      <c r="N907" s="304">
        <f t="shared" ca="1" si="423"/>
        <v>-83.531758148860106</v>
      </c>
      <c r="P907" s="310">
        <f t="shared" ca="1" si="424"/>
        <v>23</v>
      </c>
      <c r="Q907" s="304">
        <f t="shared" ca="1" si="425"/>
        <v>0</v>
      </c>
      <c r="R907" s="306">
        <f t="shared" ca="1" si="426"/>
        <v>0</v>
      </c>
      <c r="S907" s="307">
        <f t="shared" ca="1" si="427"/>
        <v>8.2209999999999983</v>
      </c>
      <c r="T907" s="304">
        <f t="shared" ca="1" si="407"/>
        <v>80.648009999999985</v>
      </c>
      <c r="U907" s="311">
        <f t="shared" ca="1" si="408"/>
        <v>0</v>
      </c>
      <c r="V907" s="306">
        <f t="shared" ca="1" si="409"/>
        <v>1.2267709041527128</v>
      </c>
      <c r="W907" s="304">
        <f t="shared" ca="1" si="410"/>
        <v>59.956863441128775</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2.4544558962294678</v>
      </c>
      <c r="AH907" s="304">
        <f t="shared" ca="1" si="434"/>
        <v>-7.2930970639374779</v>
      </c>
    </row>
    <row r="908" spans="1:34" x14ac:dyDescent="0.2">
      <c r="A908" s="347">
        <f t="shared" ca="1" si="412"/>
        <v>1E-4</v>
      </c>
      <c r="B908" s="304">
        <f t="shared" ca="1" si="413"/>
        <v>34.519900000000838</v>
      </c>
      <c r="D908" s="306">
        <f t="shared" ca="1" si="414"/>
        <v>-0.82158971775822498</v>
      </c>
      <c r="E908" s="307">
        <f t="shared" ca="1" si="415"/>
        <v>-2.5632897436605893</v>
      </c>
      <c r="F908" s="304">
        <f t="shared" ca="1" si="416"/>
        <v>2.6917399529452339</v>
      </c>
      <c r="G908" s="306">
        <f t="shared" ca="1" si="417"/>
        <v>13.863304945165471</v>
      </c>
      <c r="H908" s="307">
        <f t="shared" ca="1" si="418"/>
        <v>-122.28020621597997</v>
      </c>
      <c r="I908" s="304">
        <f t="shared" ca="1" si="419"/>
        <v>123.0635610415416</v>
      </c>
      <c r="J908" s="306">
        <f t="shared" ca="1" si="420"/>
        <v>868.2794076862798</v>
      </c>
      <c r="K908" s="307">
        <f t="shared" ca="1" si="421"/>
        <v>-14.458146667766684</v>
      </c>
      <c r="L908" s="304">
        <f t="shared" ca="1" si="406"/>
        <v>868.39977419222282</v>
      </c>
      <c r="M908" s="306">
        <f t="shared" ca="1" si="422"/>
        <v>-1.4579051076853409</v>
      </c>
      <c r="N908" s="304">
        <f t="shared" ca="1" si="423"/>
        <v>-83.53180960093583</v>
      </c>
      <c r="P908" s="310">
        <f t="shared" ca="1" si="424"/>
        <v>23</v>
      </c>
      <c r="Q908" s="304">
        <f t="shared" ca="1" si="425"/>
        <v>0</v>
      </c>
      <c r="R908" s="306">
        <f t="shared" ca="1" si="426"/>
        <v>0</v>
      </c>
      <c r="S908" s="307">
        <f t="shared" ca="1" si="427"/>
        <v>8.2209999999999983</v>
      </c>
      <c r="T908" s="304">
        <f t="shared" ca="1" si="407"/>
        <v>80.648009999999985</v>
      </c>
      <c r="U908" s="311">
        <f t="shared" ca="1" si="408"/>
        <v>0</v>
      </c>
      <c r="V908" s="306">
        <f t="shared" ca="1" si="409"/>
        <v>1.2267724042508321</v>
      </c>
      <c r="W908" s="304">
        <f t="shared" ca="1" si="410"/>
        <v>59.95717591732582</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2.4544188788588333</v>
      </c>
      <c r="AH908" s="304">
        <f t="shared" ca="1" si="434"/>
        <v>-7.2931350737293261</v>
      </c>
    </row>
    <row r="909" spans="1:34" x14ac:dyDescent="0.2">
      <c r="A909" s="347">
        <f t="shared" ca="1" si="412"/>
        <v>1E-4</v>
      </c>
      <c r="B909" s="304">
        <f t="shared" ca="1" si="413"/>
        <v>34.520000000000842</v>
      </c>
      <c r="D909" s="306">
        <f t="shared" ca="1" si="414"/>
        <v>-0.82158749198485592</v>
      </c>
      <c r="E909" s="307">
        <f t="shared" ca="1" si="415"/>
        <v>-2.5632512383050114</v>
      </c>
      <c r="F909" s="304">
        <f t="shared" ca="1" si="416"/>
        <v>2.6917026057233997</v>
      </c>
      <c r="G909" s="306">
        <f t="shared" ca="1" si="417"/>
        <v>13.863222786416273</v>
      </c>
      <c r="H909" s="307">
        <f t="shared" ca="1" si="418"/>
        <v>-122.2804625411038</v>
      </c>
      <c r="I909" s="304">
        <f t="shared" ca="1" si="419"/>
        <v>123.0638064797774</v>
      </c>
      <c r="J909" s="306">
        <f t="shared" ca="1" si="420"/>
        <v>868.2794076862798</v>
      </c>
      <c r="K909" s="307">
        <f t="shared" ca="1" si="421"/>
        <v>-14.470374701204538</v>
      </c>
      <c r="L909" s="304">
        <f t="shared" ca="1" si="406"/>
        <v>868.39997786505626</v>
      </c>
      <c r="M909" s="306">
        <f t="shared" ca="1" si="422"/>
        <v>-1.4579060056845656</v>
      </c>
      <c r="N909" s="304">
        <f t="shared" ca="1" si="423"/>
        <v>-83.531861052501412</v>
      </c>
      <c r="P909" s="310">
        <f t="shared" ca="1" si="424"/>
        <v>23</v>
      </c>
      <c r="Q909" s="304">
        <f t="shared" ca="1" si="425"/>
        <v>0</v>
      </c>
      <c r="R909" s="306">
        <f t="shared" ca="1" si="426"/>
        <v>0</v>
      </c>
      <c r="S909" s="307">
        <f t="shared" ca="1" si="427"/>
        <v>8.2209999999999983</v>
      </c>
      <c r="T909" s="304">
        <f t="shared" ca="1" si="407"/>
        <v>80.648009999999985</v>
      </c>
      <c r="U909" s="311">
        <f t="shared" ca="1" si="408"/>
        <v>0</v>
      </c>
      <c r="V909" s="306">
        <f t="shared" ca="1" si="409"/>
        <v>1.2267739043539321</v>
      </c>
      <c r="W909" s="304">
        <f t="shared" ca="1" si="410"/>
        <v>59.957488391221183</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2.4543818617504822</v>
      </c>
      <c r="AH909" s="304">
        <f t="shared" ca="1" si="434"/>
        <v>-7.2931730832411912</v>
      </c>
    </row>
    <row r="910" spans="1:34" x14ac:dyDescent="0.2">
      <c r="A910" s="347">
        <f t="shared" ca="1" si="412"/>
        <v>1E-4</v>
      </c>
      <c r="B910" s="304">
        <f t="shared" ca="1" si="413"/>
        <v>34.520100000000845</v>
      </c>
      <c r="D910" s="306">
        <f t="shared" ca="1" si="414"/>
        <v>-0.8215852661759756</v>
      </c>
      <c r="E910" s="307">
        <f t="shared" ca="1" si="415"/>
        <v>-2.5632127332330965</v>
      </c>
      <c r="F910" s="304">
        <f t="shared" ca="1" si="416"/>
        <v>2.69166525879533</v>
      </c>
      <c r="G910" s="306">
        <f t="shared" ca="1" si="417"/>
        <v>13.863140627889655</v>
      </c>
      <c r="H910" s="307">
        <f t="shared" ca="1" si="418"/>
        <v>-122.28071886237713</v>
      </c>
      <c r="I910" s="304">
        <f t="shared" ca="1" si="419"/>
        <v>123.06405191431151</v>
      </c>
      <c r="J910" s="306">
        <f t="shared" ca="1" si="420"/>
        <v>868.2794076862798</v>
      </c>
      <c r="K910" s="307">
        <f t="shared" ca="1" si="421"/>
        <v>-14.482602760274712</v>
      </c>
      <c r="L910" s="304">
        <f t="shared" ca="1" si="406"/>
        <v>868.40018171045358</v>
      </c>
      <c r="M910" s="306">
        <f t="shared" ca="1" si="422"/>
        <v>-1.4579069036748864</v>
      </c>
      <c r="N910" s="304">
        <f t="shared" ca="1" si="423"/>
        <v>-83.531912503556839</v>
      </c>
      <c r="P910" s="310">
        <f t="shared" ca="1" si="424"/>
        <v>23</v>
      </c>
      <c r="Q910" s="304">
        <f t="shared" ca="1" si="425"/>
        <v>0</v>
      </c>
      <c r="R910" s="306">
        <f t="shared" ca="1" si="426"/>
        <v>0</v>
      </c>
      <c r="S910" s="307">
        <f t="shared" ca="1" si="427"/>
        <v>8.2209999999999983</v>
      </c>
      <c r="T910" s="304">
        <f t="shared" ca="1" si="407"/>
        <v>80.648009999999985</v>
      </c>
      <c r="U910" s="311">
        <f t="shared" ca="1" si="408"/>
        <v>0</v>
      </c>
      <c r="V910" s="306">
        <f t="shared" ca="1" si="409"/>
        <v>1.2267754044620121</v>
      </c>
      <c r="W910" s="304">
        <f t="shared" ca="1" si="410"/>
        <v>59.957800862814807</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2.4543448449044076</v>
      </c>
      <c r="AH910" s="304">
        <f t="shared" ca="1" si="434"/>
        <v>-7.2932110924730802</v>
      </c>
    </row>
    <row r="911" spans="1:34" x14ac:dyDescent="0.2">
      <c r="A911" s="347">
        <f t="shared" ca="1" si="412"/>
        <v>1E-4</v>
      </c>
      <c r="B911" s="304">
        <f t="shared" ca="1" si="413"/>
        <v>34.520200000000848</v>
      </c>
      <c r="D911" s="306">
        <f t="shared" ca="1" si="414"/>
        <v>-0.82158304033158858</v>
      </c>
      <c r="E911" s="307">
        <f t="shared" ca="1" si="415"/>
        <v>-2.5631742284448507</v>
      </c>
      <c r="F911" s="304">
        <f t="shared" ca="1" si="416"/>
        <v>2.6916279121610311</v>
      </c>
      <c r="G911" s="306">
        <f t="shared" ca="1" si="417"/>
        <v>13.863058469585621</v>
      </c>
      <c r="H911" s="307">
        <f t="shared" ca="1" si="418"/>
        <v>-122.28097517979997</v>
      </c>
      <c r="I911" s="304">
        <f t="shared" ca="1" si="419"/>
        <v>123.06429734514396</v>
      </c>
      <c r="J911" s="306">
        <f t="shared" ca="1" si="420"/>
        <v>868.2794076862798</v>
      </c>
      <c r="K911" s="307">
        <f t="shared" ca="1" si="421"/>
        <v>-14.494830844976821</v>
      </c>
      <c r="L911" s="304">
        <f t="shared" ca="1" si="406"/>
        <v>868.40038572841581</v>
      </c>
      <c r="M911" s="306">
        <f t="shared" ca="1" si="422"/>
        <v>-1.4579078016563036</v>
      </c>
      <c r="N911" s="304">
        <f t="shared" ca="1" si="423"/>
        <v>-83.531963954102125</v>
      </c>
      <c r="P911" s="310">
        <f t="shared" ca="1" si="424"/>
        <v>23</v>
      </c>
      <c r="Q911" s="304">
        <f t="shared" ca="1" si="425"/>
        <v>0</v>
      </c>
      <c r="R911" s="306">
        <f t="shared" ca="1" si="426"/>
        <v>0</v>
      </c>
      <c r="S911" s="307">
        <f t="shared" ca="1" si="427"/>
        <v>8.2209999999999983</v>
      </c>
      <c r="T911" s="304">
        <f t="shared" ca="1" si="407"/>
        <v>80.648009999999985</v>
      </c>
      <c r="U911" s="311">
        <f t="shared" ca="1" si="408"/>
        <v>0</v>
      </c>
      <c r="V911" s="306">
        <f t="shared" ca="1" si="409"/>
        <v>1.226776904575072</v>
      </c>
      <c r="W911" s="304">
        <f t="shared" ca="1" si="410"/>
        <v>59.958113332106713</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2.4543078283206157</v>
      </c>
      <c r="AH911" s="304">
        <f t="shared" ca="1" si="434"/>
        <v>-7.2932491014249869</v>
      </c>
    </row>
    <row r="912" spans="1:34" x14ac:dyDescent="0.2">
      <c r="A912" s="347">
        <f t="shared" ca="1" si="412"/>
        <v>1E-4</v>
      </c>
      <c r="B912" s="304">
        <f t="shared" ca="1" si="413"/>
        <v>34.520300000000852</v>
      </c>
      <c r="D912" s="306">
        <f t="shared" ca="1" si="414"/>
        <v>-0.8215808144516934</v>
      </c>
      <c r="E912" s="307">
        <f t="shared" ca="1" si="415"/>
        <v>-2.563135723940273</v>
      </c>
      <c r="F912" s="304">
        <f t="shared" ca="1" si="416"/>
        <v>2.691590565820503</v>
      </c>
      <c r="G912" s="306">
        <f t="shared" ca="1" si="417"/>
        <v>13.862976311504175</v>
      </c>
      <c r="H912" s="307">
        <f t="shared" ca="1" si="418"/>
        <v>-122.28123149337236</v>
      </c>
      <c r="I912" s="304">
        <f t="shared" ca="1" si="419"/>
        <v>123.06454277227476</v>
      </c>
      <c r="J912" s="306">
        <f t="shared" ca="1" si="420"/>
        <v>868.2794076862798</v>
      </c>
      <c r="K912" s="307">
        <f t="shared" ca="1" si="421"/>
        <v>-14.50705895531048</v>
      </c>
      <c r="L912" s="304">
        <f t="shared" ca="1" si="406"/>
        <v>868.40058991894387</v>
      </c>
      <c r="M912" s="306">
        <f t="shared" ca="1" si="422"/>
        <v>-1.4579086996288175</v>
      </c>
      <c r="N912" s="304">
        <f t="shared" ca="1" si="423"/>
        <v>-83.532015404137297</v>
      </c>
      <c r="P912" s="310">
        <f t="shared" ca="1" si="424"/>
        <v>23</v>
      </c>
      <c r="Q912" s="304">
        <f t="shared" ca="1" si="425"/>
        <v>0</v>
      </c>
      <c r="R912" s="306">
        <f t="shared" ca="1" si="426"/>
        <v>0</v>
      </c>
      <c r="S912" s="307">
        <f t="shared" ca="1" si="427"/>
        <v>8.2209999999999983</v>
      </c>
      <c r="T912" s="304">
        <f t="shared" ca="1" si="407"/>
        <v>80.648009999999985</v>
      </c>
      <c r="U912" s="311">
        <f t="shared" ca="1" si="408"/>
        <v>0</v>
      </c>
      <c r="V912" s="306">
        <f t="shared" ca="1" si="409"/>
        <v>1.2267784046931121</v>
      </c>
      <c r="W912" s="304">
        <f t="shared" ca="1" si="410"/>
        <v>59.958425799096887</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2.4542708119991028</v>
      </c>
      <c r="AH912" s="304">
        <f t="shared" ca="1" si="434"/>
        <v>-7.2932871100969132</v>
      </c>
    </row>
    <row r="913" spans="1:34" x14ac:dyDescent="0.2">
      <c r="A913" s="347">
        <f t="shared" ca="1" si="412"/>
        <v>1E-4</v>
      </c>
      <c r="B913" s="304">
        <f t="shared" ca="1" si="413"/>
        <v>34.520400000000855</v>
      </c>
      <c r="D913" s="306">
        <f t="shared" ca="1" si="414"/>
        <v>-0.82157858853629018</v>
      </c>
      <c r="E913" s="307">
        <f t="shared" ca="1" si="415"/>
        <v>-2.5630972197193636</v>
      </c>
      <c r="F913" s="304">
        <f t="shared" ca="1" si="416"/>
        <v>2.6915532197737453</v>
      </c>
      <c r="G913" s="306">
        <f t="shared" ca="1" si="417"/>
        <v>13.862894153645321</v>
      </c>
      <c r="H913" s="307">
        <f t="shared" ca="1" si="418"/>
        <v>-122.28148780309434</v>
      </c>
      <c r="I913" s="304">
        <f t="shared" ca="1" si="419"/>
        <v>123.06478819570398</v>
      </c>
      <c r="J913" s="306">
        <f t="shared" ca="1" si="420"/>
        <v>868.2794076862798</v>
      </c>
      <c r="K913" s="307">
        <f t="shared" ca="1" si="421"/>
        <v>-14.519287091275304</v>
      </c>
      <c r="L913" s="304">
        <f t="shared" ca="1" si="406"/>
        <v>868.40079428203876</v>
      </c>
      <c r="M913" s="306">
        <f t="shared" ca="1" si="422"/>
        <v>-1.4579095975924281</v>
      </c>
      <c r="N913" s="304">
        <f t="shared" ca="1" si="423"/>
        <v>-83.532066853662329</v>
      </c>
      <c r="P913" s="310">
        <f t="shared" ca="1" si="424"/>
        <v>23</v>
      </c>
      <c r="Q913" s="304">
        <f t="shared" ca="1" si="425"/>
        <v>0</v>
      </c>
      <c r="R913" s="306">
        <f t="shared" ca="1" si="426"/>
        <v>0</v>
      </c>
      <c r="S913" s="307">
        <f t="shared" ca="1" si="427"/>
        <v>8.2209999999999983</v>
      </c>
      <c r="T913" s="304">
        <f t="shared" ca="1" si="407"/>
        <v>80.648009999999985</v>
      </c>
      <c r="U913" s="311">
        <f t="shared" ca="1" si="408"/>
        <v>0</v>
      </c>
      <c r="V913" s="306">
        <f t="shared" ca="1" si="409"/>
        <v>1.2267799048161325</v>
      </c>
      <c r="W913" s="304">
        <f t="shared" ca="1" si="410"/>
        <v>59.958738263785357</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2.4542337959398743</v>
      </c>
      <c r="AH913" s="304">
        <f t="shared" ca="1" si="434"/>
        <v>-7.2933251184888572</v>
      </c>
    </row>
    <row r="914" spans="1:34" x14ac:dyDescent="0.2">
      <c r="A914" s="347">
        <f t="shared" ca="1" si="412"/>
        <v>1E-4</v>
      </c>
      <c r="B914" s="304">
        <f t="shared" ca="1" si="413"/>
        <v>34.520500000000858</v>
      </c>
      <c r="D914" s="306">
        <f t="shared" ca="1" si="414"/>
        <v>-0.82157636258538125</v>
      </c>
      <c r="E914" s="307">
        <f t="shared" ca="1" si="415"/>
        <v>-2.5630587157821187</v>
      </c>
      <c r="F914" s="304">
        <f t="shared" ca="1" si="416"/>
        <v>2.6915158740207552</v>
      </c>
      <c r="G914" s="306">
        <f t="shared" ca="1" si="417"/>
        <v>13.862811996009063</v>
      </c>
      <c r="H914" s="307">
        <f t="shared" ca="1" si="418"/>
        <v>-122.28174410896591</v>
      </c>
      <c r="I914" s="304">
        <f t="shared" ca="1" si="419"/>
        <v>123.0650336154316</v>
      </c>
      <c r="J914" s="306">
        <f t="shared" ca="1" si="420"/>
        <v>868.2794076862798</v>
      </c>
      <c r="K914" s="307">
        <f t="shared" ca="1" si="421"/>
        <v>-14.531515252870907</v>
      </c>
      <c r="L914" s="304">
        <f t="shared" ca="1" si="406"/>
        <v>868.40099881770129</v>
      </c>
      <c r="M914" s="306">
        <f t="shared" ca="1" si="422"/>
        <v>-1.4579104955471354</v>
      </c>
      <c r="N914" s="304">
        <f t="shared" ca="1" si="423"/>
        <v>-83.532118302677262</v>
      </c>
      <c r="P914" s="310">
        <f t="shared" ca="1" si="424"/>
        <v>23</v>
      </c>
      <c r="Q914" s="304">
        <f t="shared" ca="1" si="425"/>
        <v>0</v>
      </c>
      <c r="R914" s="306">
        <f t="shared" ca="1" si="426"/>
        <v>0</v>
      </c>
      <c r="S914" s="307">
        <f t="shared" ca="1" si="427"/>
        <v>8.2209999999999983</v>
      </c>
      <c r="T914" s="304">
        <f t="shared" ca="1" si="407"/>
        <v>80.648009999999985</v>
      </c>
      <c r="U914" s="311">
        <f t="shared" ca="1" si="408"/>
        <v>0</v>
      </c>
      <c r="V914" s="306">
        <f t="shared" ca="1" si="409"/>
        <v>1.2267814049441326</v>
      </c>
      <c r="W914" s="304">
        <f t="shared" ca="1" si="410"/>
        <v>59.959050726172045</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2.4541967801429259</v>
      </c>
      <c r="AH914" s="304">
        <f t="shared" ca="1" si="434"/>
        <v>-7.2933631266008234</v>
      </c>
    </row>
    <row r="915" spans="1:34" x14ac:dyDescent="0.2">
      <c r="A915" s="347">
        <f t="shared" ca="1" si="412"/>
        <v>1E-4</v>
      </c>
      <c r="B915" s="304">
        <f t="shared" ca="1" si="413"/>
        <v>34.520600000000861</v>
      </c>
      <c r="D915" s="306">
        <f t="shared" ca="1" si="414"/>
        <v>-0.82157413659896694</v>
      </c>
      <c r="E915" s="307">
        <f t="shared" ca="1" si="415"/>
        <v>-2.5630202121285501</v>
      </c>
      <c r="F915" s="304">
        <f t="shared" ca="1" si="416"/>
        <v>2.6914785285615443</v>
      </c>
      <c r="G915" s="306">
        <f t="shared" ca="1" si="417"/>
        <v>13.862729838595403</v>
      </c>
      <c r="H915" s="307">
        <f t="shared" ca="1" si="418"/>
        <v>-122.28200041098712</v>
      </c>
      <c r="I915" s="304">
        <f t="shared" ca="1" si="419"/>
        <v>123.06527903145768</v>
      </c>
      <c r="J915" s="306">
        <f t="shared" ca="1" si="420"/>
        <v>868.2794076862798</v>
      </c>
      <c r="K915" s="307">
        <f t="shared" ca="1" si="421"/>
        <v>-14.543743440096904</v>
      </c>
      <c r="L915" s="304">
        <f t="shared" ca="1" si="406"/>
        <v>868.4012035259326</v>
      </c>
      <c r="M915" s="306">
        <f t="shared" ca="1" si="422"/>
        <v>-1.4579113934929395</v>
      </c>
      <c r="N915" s="304">
        <f t="shared" ca="1" si="423"/>
        <v>-83.532169751182067</v>
      </c>
      <c r="P915" s="310">
        <f t="shared" ca="1" si="424"/>
        <v>23</v>
      </c>
      <c r="Q915" s="304">
        <f t="shared" ca="1" si="425"/>
        <v>0</v>
      </c>
      <c r="R915" s="306">
        <f t="shared" ca="1" si="426"/>
        <v>0</v>
      </c>
      <c r="S915" s="307">
        <f t="shared" ca="1" si="427"/>
        <v>8.2209999999999983</v>
      </c>
      <c r="T915" s="304">
        <f t="shared" ca="1" si="407"/>
        <v>80.648009999999985</v>
      </c>
      <c r="U915" s="311">
        <f t="shared" ca="1" si="408"/>
        <v>0</v>
      </c>
      <c r="V915" s="306">
        <f t="shared" ca="1" si="409"/>
        <v>1.2267829050771129</v>
      </c>
      <c r="W915" s="304">
        <f t="shared" ca="1" si="410"/>
        <v>59.959363186257008</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2.4541597646082662</v>
      </c>
      <c r="AH915" s="304">
        <f t="shared" ca="1" si="434"/>
        <v>-7.2934011344328011</v>
      </c>
    </row>
    <row r="916" spans="1:34" x14ac:dyDescent="0.2">
      <c r="A916" s="347">
        <f t="shared" ca="1" si="412"/>
        <v>1E-4</v>
      </c>
      <c r="B916" s="304">
        <f t="shared" ca="1" si="413"/>
        <v>34.520700000000865</v>
      </c>
      <c r="D916" s="306">
        <f t="shared" ca="1" si="414"/>
        <v>-0.82157191057704837</v>
      </c>
      <c r="E916" s="307">
        <f t="shared" ca="1" si="415"/>
        <v>-2.5629817087586497</v>
      </c>
      <c r="F916" s="304">
        <f t="shared" ca="1" si="416"/>
        <v>2.6914411833961056</v>
      </c>
      <c r="G916" s="306">
        <f t="shared" ca="1" si="417"/>
        <v>13.862647681404345</v>
      </c>
      <c r="H916" s="307">
        <f t="shared" ca="1" si="418"/>
        <v>-122.28225670915801</v>
      </c>
      <c r="I916" s="304">
        <f t="shared" ca="1" si="419"/>
        <v>123.06552444378224</v>
      </c>
      <c r="J916" s="306">
        <f t="shared" ca="1" si="420"/>
        <v>868.2794076862798</v>
      </c>
      <c r="K916" s="307">
        <f t="shared" ca="1" si="421"/>
        <v>-14.555971652952911</v>
      </c>
      <c r="L916" s="304">
        <f t="shared" ca="1" si="406"/>
        <v>868.40140840673359</v>
      </c>
      <c r="M916" s="306">
        <f t="shared" ca="1" si="422"/>
        <v>-1.4579122914298408</v>
      </c>
      <c r="N916" s="304">
        <f t="shared" ca="1" si="423"/>
        <v>-83.532221199176774</v>
      </c>
      <c r="P916" s="310">
        <f t="shared" ca="1" si="424"/>
        <v>23</v>
      </c>
      <c r="Q916" s="304">
        <f t="shared" ca="1" si="425"/>
        <v>0</v>
      </c>
      <c r="R916" s="306">
        <f t="shared" ca="1" si="426"/>
        <v>0</v>
      </c>
      <c r="S916" s="307">
        <f t="shared" ca="1" si="427"/>
        <v>8.2209999999999983</v>
      </c>
      <c r="T916" s="304">
        <f t="shared" ca="1" si="407"/>
        <v>80.648009999999985</v>
      </c>
      <c r="U916" s="311">
        <f t="shared" ca="1" si="408"/>
        <v>0</v>
      </c>
      <c r="V916" s="306">
        <f t="shared" ca="1" si="409"/>
        <v>1.2267844052150734</v>
      </c>
      <c r="W916" s="304">
        <f t="shared" ca="1" si="410"/>
        <v>59.959675644040239</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2.4541227493358901</v>
      </c>
      <c r="AH916" s="304">
        <f t="shared" ca="1" si="434"/>
        <v>-7.2934391419847975</v>
      </c>
    </row>
    <row r="917" spans="1:34" x14ac:dyDescent="0.2">
      <c r="A917" s="347">
        <f t="shared" ca="1" si="412"/>
        <v>1E-4</v>
      </c>
      <c r="B917" s="304">
        <f t="shared" ca="1" si="413"/>
        <v>34.520800000000868</v>
      </c>
      <c r="D917" s="306">
        <f t="shared" ca="1" si="414"/>
        <v>-0.82156968451962553</v>
      </c>
      <c r="E917" s="307">
        <f t="shared" ca="1" si="415"/>
        <v>-2.5629432056724166</v>
      </c>
      <c r="F917" s="304">
        <f t="shared" ca="1" si="416"/>
        <v>2.6914038385244381</v>
      </c>
      <c r="G917" s="306">
        <f t="shared" ca="1" si="417"/>
        <v>13.862565524435894</v>
      </c>
      <c r="H917" s="307">
        <f t="shared" ca="1" si="418"/>
        <v>-122.28251300347857</v>
      </c>
      <c r="I917" s="304">
        <f t="shared" ca="1" si="419"/>
        <v>123.06576985240527</v>
      </c>
      <c r="J917" s="306">
        <f t="shared" ca="1" si="420"/>
        <v>868.2794076862798</v>
      </c>
      <c r="K917" s="307">
        <f t="shared" ca="1" si="421"/>
        <v>-14.568199891438542</v>
      </c>
      <c r="L917" s="304">
        <f t="shared" ca="1" si="406"/>
        <v>868.40161346010507</v>
      </c>
      <c r="M917" s="306">
        <f t="shared" ca="1" si="422"/>
        <v>-1.4579131893578392</v>
      </c>
      <c r="N917" s="304">
        <f t="shared" ca="1" si="423"/>
        <v>-83.532272646661397</v>
      </c>
      <c r="P917" s="310">
        <f t="shared" ca="1" si="424"/>
        <v>23</v>
      </c>
      <c r="Q917" s="304">
        <f t="shared" ca="1" si="425"/>
        <v>0</v>
      </c>
      <c r="R917" s="306">
        <f t="shared" ca="1" si="426"/>
        <v>0</v>
      </c>
      <c r="S917" s="307">
        <f t="shared" ca="1" si="427"/>
        <v>8.2209999999999983</v>
      </c>
      <c r="T917" s="304">
        <f t="shared" ca="1" si="407"/>
        <v>80.648009999999985</v>
      </c>
      <c r="U917" s="311">
        <f t="shared" ca="1" si="408"/>
        <v>0</v>
      </c>
      <c r="V917" s="306">
        <f t="shared" ca="1" si="409"/>
        <v>1.2267859053580132</v>
      </c>
      <c r="W917" s="304">
        <f t="shared" ca="1" si="410"/>
        <v>59.959988099521652</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2.4540857343257985</v>
      </c>
      <c r="AH917" s="304">
        <f t="shared" ca="1" si="434"/>
        <v>-7.2934771492568116</v>
      </c>
    </row>
    <row r="918" spans="1:34" x14ac:dyDescent="0.2">
      <c r="A918" s="347">
        <f t="shared" ca="1" si="412"/>
        <v>1E-4</v>
      </c>
      <c r="B918" s="304">
        <f t="shared" ca="1" si="413"/>
        <v>34.520900000000871</v>
      </c>
      <c r="D918" s="306">
        <f t="shared" ca="1" si="414"/>
        <v>-0.8215674584266992</v>
      </c>
      <c r="E918" s="307">
        <f t="shared" ca="1" si="415"/>
        <v>-2.5629047028698642</v>
      </c>
      <c r="F918" s="304">
        <f t="shared" ca="1" si="416"/>
        <v>2.6913664939465551</v>
      </c>
      <c r="G918" s="306">
        <f t="shared" ca="1" si="417"/>
        <v>13.862483367690052</v>
      </c>
      <c r="H918" s="307">
        <f t="shared" ca="1" si="418"/>
        <v>-122.28276929394886</v>
      </c>
      <c r="I918" s="304">
        <f t="shared" ca="1" si="419"/>
        <v>123.06601525732685</v>
      </c>
      <c r="J918" s="306">
        <f t="shared" ca="1" si="420"/>
        <v>868.2794076862798</v>
      </c>
      <c r="K918" s="307">
        <f t="shared" ca="1" si="421"/>
        <v>-14.580428155553413</v>
      </c>
      <c r="L918" s="304">
        <f t="shared" ca="1" si="406"/>
        <v>868.40181868604816</v>
      </c>
      <c r="M918" s="306">
        <f t="shared" ca="1" si="422"/>
        <v>-1.4579140872769349</v>
      </c>
      <c r="N918" s="304">
        <f t="shared" ca="1" si="423"/>
        <v>-83.532324093635921</v>
      </c>
      <c r="P918" s="310">
        <f t="shared" ca="1" si="424"/>
        <v>23</v>
      </c>
      <c r="Q918" s="304">
        <f t="shared" ca="1" si="425"/>
        <v>0</v>
      </c>
      <c r="R918" s="306">
        <f t="shared" ca="1" si="426"/>
        <v>0</v>
      </c>
      <c r="S918" s="307">
        <f t="shared" ca="1" si="427"/>
        <v>8.2209999999999983</v>
      </c>
      <c r="T918" s="304">
        <f t="shared" ca="1" si="407"/>
        <v>80.648009999999985</v>
      </c>
      <c r="U918" s="311">
        <f t="shared" ca="1" si="408"/>
        <v>0</v>
      </c>
      <c r="V918" s="306">
        <f t="shared" ca="1" si="409"/>
        <v>1.2267874055059336</v>
      </c>
      <c r="W918" s="304">
        <f t="shared" ca="1" si="410"/>
        <v>59.960300552701376</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2.454048719578001</v>
      </c>
      <c r="AH918" s="304">
        <f t="shared" ca="1" si="434"/>
        <v>-7.2935151562488336</v>
      </c>
    </row>
    <row r="919" spans="1:34" x14ac:dyDescent="0.2">
      <c r="A919" s="347">
        <f t="shared" ca="1" si="412"/>
        <v>1E-4</v>
      </c>
      <c r="B919" s="304">
        <f t="shared" ca="1" si="413"/>
        <v>34.521000000000875</v>
      </c>
      <c r="D919" s="306">
        <f t="shared" ca="1" si="414"/>
        <v>-0.82156523229827128</v>
      </c>
      <c r="E919" s="307">
        <f t="shared" ca="1" si="415"/>
        <v>-2.5628662003509737</v>
      </c>
      <c r="F919" s="304">
        <f t="shared" ca="1" si="416"/>
        <v>2.6913291496624394</v>
      </c>
      <c r="G919" s="306">
        <f t="shared" ca="1" si="417"/>
        <v>13.862401211166823</v>
      </c>
      <c r="H919" s="307">
        <f t="shared" ca="1" si="418"/>
        <v>-122.28302558056889</v>
      </c>
      <c r="I919" s="304">
        <f t="shared" ca="1" si="419"/>
        <v>123.06626065854697</v>
      </c>
      <c r="J919" s="306">
        <f t="shared" ca="1" si="420"/>
        <v>868.2794076862798</v>
      </c>
      <c r="K919" s="307">
        <f t="shared" ca="1" si="421"/>
        <v>-14.592656445297139</v>
      </c>
      <c r="L919" s="304">
        <f t="shared" ca="1" si="406"/>
        <v>868.40202408456389</v>
      </c>
      <c r="M919" s="306">
        <f t="shared" ca="1" si="422"/>
        <v>-1.457914985187128</v>
      </c>
      <c r="N919" s="304">
        <f t="shared" ca="1" si="423"/>
        <v>-83.532375540100375</v>
      </c>
      <c r="P919" s="310">
        <f t="shared" ca="1" si="424"/>
        <v>23</v>
      </c>
      <c r="Q919" s="304">
        <f t="shared" ca="1" si="425"/>
        <v>0</v>
      </c>
      <c r="R919" s="306">
        <f t="shared" ca="1" si="426"/>
        <v>0</v>
      </c>
      <c r="S919" s="307">
        <f t="shared" ca="1" si="427"/>
        <v>8.2209999999999983</v>
      </c>
      <c r="T919" s="304">
        <f t="shared" ca="1" si="407"/>
        <v>80.648009999999985</v>
      </c>
      <c r="U919" s="311">
        <f t="shared" ca="1" si="408"/>
        <v>0</v>
      </c>
      <c r="V919" s="306">
        <f t="shared" ca="1" si="409"/>
        <v>1.2267889056588337</v>
      </c>
      <c r="W919" s="304">
        <f t="shared" ca="1" si="410"/>
        <v>59.960613003579283</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2.4540117050924835</v>
      </c>
      <c r="AH919" s="304">
        <f t="shared" ca="1" si="434"/>
        <v>-7.2935531629608796</v>
      </c>
    </row>
    <row r="920" spans="1:34" x14ac:dyDescent="0.2">
      <c r="A920" s="347">
        <f t="shared" ca="1" si="412"/>
        <v>1E-4</v>
      </c>
      <c r="B920" s="304">
        <f t="shared" ca="1" si="413"/>
        <v>34.521100000000878</v>
      </c>
      <c r="D920" s="306">
        <f t="shared" ca="1" si="414"/>
        <v>-0.82156300613434152</v>
      </c>
      <c r="E920" s="307">
        <f t="shared" ca="1" si="415"/>
        <v>-2.5628276981157638</v>
      </c>
      <c r="F920" s="304">
        <f t="shared" ca="1" si="416"/>
        <v>2.6912918056721091</v>
      </c>
      <c r="G920" s="306">
        <f t="shared" ca="1" si="417"/>
        <v>13.862319054866209</v>
      </c>
      <c r="H920" s="307">
        <f t="shared" ca="1" si="418"/>
        <v>-122.2832818633387</v>
      </c>
      <c r="I920" s="304">
        <f t="shared" ca="1" si="419"/>
        <v>123.06650605606566</v>
      </c>
      <c r="J920" s="306">
        <f t="shared" ca="1" si="420"/>
        <v>868.2794076862798</v>
      </c>
      <c r="K920" s="307">
        <f t="shared" ca="1" si="421"/>
        <v>-14.604884760669336</v>
      </c>
      <c r="L920" s="304">
        <f t="shared" ca="1" si="406"/>
        <v>868.40222965565295</v>
      </c>
      <c r="M920" s="306">
        <f t="shared" ca="1" si="422"/>
        <v>-1.4579158830884189</v>
      </c>
      <c r="N920" s="304">
        <f t="shared" ca="1" si="423"/>
        <v>-83.532426986054759</v>
      </c>
      <c r="P920" s="310">
        <f t="shared" ca="1" si="424"/>
        <v>23</v>
      </c>
      <c r="Q920" s="304">
        <f t="shared" ca="1" si="425"/>
        <v>0</v>
      </c>
      <c r="R920" s="306">
        <f t="shared" ca="1" si="426"/>
        <v>0</v>
      </c>
      <c r="S920" s="307">
        <f t="shared" ca="1" si="427"/>
        <v>8.2209999999999983</v>
      </c>
      <c r="T920" s="304">
        <f t="shared" ca="1" si="407"/>
        <v>80.648009999999985</v>
      </c>
      <c r="U920" s="311">
        <f t="shared" ca="1" si="408"/>
        <v>0</v>
      </c>
      <c r="V920" s="306">
        <f t="shared" ca="1" si="409"/>
        <v>1.2267904058167134</v>
      </c>
      <c r="W920" s="304">
        <f t="shared" ca="1" si="410"/>
        <v>59.960925452155394</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2.4539746908692637</v>
      </c>
      <c r="AH920" s="304">
        <f t="shared" ca="1" si="434"/>
        <v>-7.2935911693929318</v>
      </c>
    </row>
    <row r="921" spans="1:34" x14ac:dyDescent="0.2">
      <c r="A921" s="347">
        <f t="shared" ca="1" si="412"/>
        <v>1E-4</v>
      </c>
      <c r="B921" s="304">
        <f t="shared" ca="1" si="413"/>
        <v>34.521200000000881</v>
      </c>
      <c r="D921" s="306">
        <f t="shared" ca="1" si="414"/>
        <v>-0.82156077993490917</v>
      </c>
      <c r="E921" s="307">
        <f t="shared" ca="1" si="415"/>
        <v>-2.5627891961642302</v>
      </c>
      <c r="F921" s="304">
        <f t="shared" ca="1" si="416"/>
        <v>2.6912544619755594</v>
      </c>
      <c r="G921" s="306">
        <f t="shared" ca="1" si="417"/>
        <v>13.862236898788215</v>
      </c>
      <c r="H921" s="307">
        <f t="shared" ca="1" si="418"/>
        <v>-122.28353814225832</v>
      </c>
      <c r="I921" s="304">
        <f t="shared" ca="1" si="419"/>
        <v>123.06675144988297</v>
      </c>
      <c r="J921" s="306">
        <f t="shared" ca="1" si="420"/>
        <v>868.2794076862798</v>
      </c>
      <c r="K921" s="307">
        <f t="shared" ca="1" si="421"/>
        <v>-14.617113101669615</v>
      </c>
      <c r="L921" s="304">
        <f t="shared" ca="1" si="406"/>
        <v>868.40243539931635</v>
      </c>
      <c r="M921" s="306">
        <f t="shared" ca="1" si="422"/>
        <v>-1.4579167809808076</v>
      </c>
      <c r="N921" s="304">
        <f t="shared" ca="1" si="423"/>
        <v>-83.532478431499086</v>
      </c>
      <c r="P921" s="310">
        <f t="shared" ca="1" si="424"/>
        <v>23</v>
      </c>
      <c r="Q921" s="304">
        <f t="shared" ca="1" si="425"/>
        <v>0</v>
      </c>
      <c r="R921" s="306">
        <f t="shared" ca="1" si="426"/>
        <v>0</v>
      </c>
      <c r="S921" s="307">
        <f t="shared" ca="1" si="427"/>
        <v>8.2209999999999983</v>
      </c>
      <c r="T921" s="304">
        <f t="shared" ca="1" si="407"/>
        <v>80.648009999999985</v>
      </c>
      <c r="U921" s="311">
        <f t="shared" ca="1" si="408"/>
        <v>0</v>
      </c>
      <c r="V921" s="306">
        <f t="shared" ca="1" si="409"/>
        <v>1.2267919059795733</v>
      </c>
      <c r="W921" s="304">
        <f t="shared" ca="1" si="410"/>
        <v>59.961237898429779</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2.4539376769083345</v>
      </c>
      <c r="AH921" s="304">
        <f t="shared" ca="1" si="434"/>
        <v>-7.2936291755449956</v>
      </c>
    </row>
    <row r="922" spans="1:34" x14ac:dyDescent="0.2">
      <c r="A922" s="347">
        <f t="shared" ca="1" si="412"/>
        <v>1E-4</v>
      </c>
      <c r="B922" s="304">
        <f t="shared" ca="1" si="413"/>
        <v>34.521300000000885</v>
      </c>
      <c r="D922" s="306">
        <f t="shared" ca="1" si="414"/>
        <v>-0.82155855369997655</v>
      </c>
      <c r="E922" s="307">
        <f t="shared" ca="1" si="415"/>
        <v>-2.5627506944963647</v>
      </c>
      <c r="F922" s="304">
        <f t="shared" ca="1" si="416"/>
        <v>2.691217118572784</v>
      </c>
      <c r="G922" s="306">
        <f t="shared" ca="1" si="417"/>
        <v>13.862154742932844</v>
      </c>
      <c r="H922" s="307">
        <f t="shared" ca="1" si="418"/>
        <v>-122.28379441732777</v>
      </c>
      <c r="I922" s="304">
        <f t="shared" ca="1" si="419"/>
        <v>123.06699683999889</v>
      </c>
      <c r="J922" s="306">
        <f t="shared" ca="1" si="420"/>
        <v>868.2794076862798</v>
      </c>
      <c r="K922" s="307">
        <f t="shared" ca="1" si="421"/>
        <v>-14.629341468297595</v>
      </c>
      <c r="L922" s="304">
        <f t="shared" ca="1" si="406"/>
        <v>868.40264131555523</v>
      </c>
      <c r="M922" s="306">
        <f t="shared" ca="1" si="422"/>
        <v>-1.4579176788642938</v>
      </c>
      <c r="N922" s="304">
        <f t="shared" ca="1" si="423"/>
        <v>-83.532529876433344</v>
      </c>
      <c r="P922" s="310">
        <f t="shared" ca="1" si="424"/>
        <v>23</v>
      </c>
      <c r="Q922" s="304">
        <f t="shared" ca="1" si="425"/>
        <v>0</v>
      </c>
      <c r="R922" s="306">
        <f t="shared" ca="1" si="426"/>
        <v>0</v>
      </c>
      <c r="S922" s="307">
        <f t="shared" ca="1" si="427"/>
        <v>8.2209999999999983</v>
      </c>
      <c r="T922" s="304">
        <f t="shared" ca="1" si="407"/>
        <v>80.648009999999985</v>
      </c>
      <c r="U922" s="311">
        <f t="shared" ca="1" si="408"/>
        <v>0</v>
      </c>
      <c r="V922" s="306">
        <f t="shared" ca="1" si="409"/>
        <v>1.2267934061474128</v>
      </c>
      <c r="W922" s="304">
        <f t="shared" ca="1" si="410"/>
        <v>59.961550342402326</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2.4539006632096934</v>
      </c>
      <c r="AH922" s="304">
        <f t="shared" ca="1" si="434"/>
        <v>-7.293667181417077</v>
      </c>
    </row>
    <row r="923" spans="1:34" x14ac:dyDescent="0.2">
      <c r="A923" s="347">
        <f t="shared" ca="1" si="412"/>
        <v>1E-4</v>
      </c>
      <c r="B923" s="304">
        <f t="shared" ca="1" si="413"/>
        <v>34.521400000000888</v>
      </c>
      <c r="D923" s="306">
        <f t="shared" ca="1" si="414"/>
        <v>-0.82155632742954576</v>
      </c>
      <c r="E923" s="307">
        <f t="shared" ca="1" si="415"/>
        <v>-2.5627121931121808</v>
      </c>
      <c r="F923" s="304">
        <f t="shared" ca="1" si="416"/>
        <v>2.6911797754637958</v>
      </c>
      <c r="G923" s="306">
        <f t="shared" ca="1" si="417"/>
        <v>13.862072587300101</v>
      </c>
      <c r="H923" s="307">
        <f t="shared" ca="1" si="418"/>
        <v>-122.28405068854708</v>
      </c>
      <c r="I923" s="304">
        <f t="shared" ca="1" si="419"/>
        <v>123.06724222641348</v>
      </c>
      <c r="J923" s="306">
        <f t="shared" ca="1" si="420"/>
        <v>868.2794076862798</v>
      </c>
      <c r="K923" s="307">
        <f t="shared" ca="1" si="421"/>
        <v>-14.641569860552888</v>
      </c>
      <c r="L923" s="304">
        <f t="shared" ca="1" si="406"/>
        <v>868.4028474043705</v>
      </c>
      <c r="M923" s="306">
        <f t="shared" ca="1" si="422"/>
        <v>-1.4579185767388783</v>
      </c>
      <c r="N923" s="304">
        <f t="shared" ca="1" si="423"/>
        <v>-83.53258132085756</v>
      </c>
      <c r="P923" s="310">
        <f t="shared" ca="1" si="424"/>
        <v>23</v>
      </c>
      <c r="Q923" s="304">
        <f t="shared" ca="1" si="425"/>
        <v>0</v>
      </c>
      <c r="R923" s="306">
        <f t="shared" ca="1" si="426"/>
        <v>0</v>
      </c>
      <c r="S923" s="307">
        <f t="shared" ca="1" si="427"/>
        <v>8.2209999999999983</v>
      </c>
      <c r="T923" s="304">
        <f t="shared" ca="1" si="407"/>
        <v>80.648009999999985</v>
      </c>
      <c r="U923" s="311">
        <f t="shared" ca="1" si="408"/>
        <v>0</v>
      </c>
      <c r="V923" s="306">
        <f t="shared" ca="1" si="409"/>
        <v>1.2267949063202317</v>
      </c>
      <c r="W923" s="304">
        <f t="shared" ca="1" si="410"/>
        <v>59.961862784073084</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2.4538636497733508</v>
      </c>
      <c r="AH923" s="304">
        <f t="shared" ca="1" si="434"/>
        <v>-7.2937051870091638</v>
      </c>
    </row>
    <row r="924" spans="1:34" x14ac:dyDescent="0.2">
      <c r="A924" s="347">
        <f t="shared" ca="1" si="412"/>
        <v>1E-4</v>
      </c>
      <c r="B924" s="304">
        <f t="shared" ca="1" si="413"/>
        <v>34.521500000000891</v>
      </c>
      <c r="D924" s="306">
        <f t="shared" ca="1" si="414"/>
        <v>-0.82155410112361438</v>
      </c>
      <c r="E924" s="307">
        <f t="shared" ca="1" si="415"/>
        <v>-2.5626736920116731</v>
      </c>
      <c r="F924" s="304">
        <f t="shared" ca="1" si="416"/>
        <v>2.6911424326485895</v>
      </c>
      <c r="G924" s="306">
        <f t="shared" ca="1" si="417"/>
        <v>13.861990431889989</v>
      </c>
      <c r="H924" s="307">
        <f t="shared" ca="1" si="418"/>
        <v>-122.28430695591628</v>
      </c>
      <c r="I924" s="304">
        <f t="shared" ca="1" si="419"/>
        <v>123.06748760912674</v>
      </c>
      <c r="J924" s="306">
        <f t="shared" ca="1" si="420"/>
        <v>868.2794076862798</v>
      </c>
      <c r="K924" s="307">
        <f t="shared" ca="1" si="421"/>
        <v>-14.653798278435112</v>
      </c>
      <c r="L924" s="304">
        <f t="shared" ca="1" si="406"/>
        <v>868.40305366576297</v>
      </c>
      <c r="M924" s="306">
        <f t="shared" ca="1" si="422"/>
        <v>-1.4579194746045607</v>
      </c>
      <c r="N924" s="304">
        <f t="shared" ca="1" si="423"/>
        <v>-83.532632764771733</v>
      </c>
      <c r="P924" s="310">
        <f t="shared" ca="1" si="424"/>
        <v>23</v>
      </c>
      <c r="Q924" s="304">
        <f t="shared" ca="1" si="425"/>
        <v>0</v>
      </c>
      <c r="R924" s="306">
        <f t="shared" ca="1" si="426"/>
        <v>0</v>
      </c>
      <c r="S924" s="307">
        <f t="shared" ca="1" si="427"/>
        <v>8.2209999999999983</v>
      </c>
      <c r="T924" s="304">
        <f t="shared" ca="1" si="407"/>
        <v>80.648009999999985</v>
      </c>
      <c r="U924" s="311">
        <f t="shared" ca="1" si="408"/>
        <v>0</v>
      </c>
      <c r="V924" s="306">
        <f t="shared" ca="1" si="409"/>
        <v>1.226796406498031</v>
      </c>
      <c r="W924" s="304">
        <f t="shared" ca="1" si="410"/>
        <v>59.962175223442046</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2.4538266365993024</v>
      </c>
      <c r="AH924" s="304">
        <f t="shared" ca="1" si="434"/>
        <v>-7.2937431923212621</v>
      </c>
    </row>
    <row r="925" spans="1:34" x14ac:dyDescent="0.2">
      <c r="A925" s="347">
        <f t="shared" ca="1" si="412"/>
        <v>1E-4</v>
      </c>
      <c r="B925" s="304">
        <f t="shared" ca="1" si="413"/>
        <v>34.521600000000895</v>
      </c>
      <c r="D925" s="306">
        <f t="shared" ca="1" si="414"/>
        <v>-0.82155187478218572</v>
      </c>
      <c r="E925" s="307">
        <f t="shared" ca="1" si="415"/>
        <v>-2.5626351911948415</v>
      </c>
      <c r="F925" s="304">
        <f t="shared" ca="1" si="416"/>
        <v>2.6911050901271665</v>
      </c>
      <c r="G925" s="306">
        <f t="shared" ca="1" si="417"/>
        <v>13.861908276702511</v>
      </c>
      <c r="H925" s="307">
        <f t="shared" ca="1" si="418"/>
        <v>-122.2845632194354</v>
      </c>
      <c r="I925" s="304">
        <f t="shared" ca="1" si="419"/>
        <v>123.06773298813872</v>
      </c>
      <c r="J925" s="306">
        <f t="shared" ca="1" si="420"/>
        <v>868.2794076862798</v>
      </c>
      <c r="K925" s="307">
        <f t="shared" ca="1" si="421"/>
        <v>-14.666026721943879</v>
      </c>
      <c r="L925" s="304">
        <f t="shared" ca="1" si="406"/>
        <v>868.40326009973364</v>
      </c>
      <c r="M925" s="306">
        <f t="shared" ca="1" si="422"/>
        <v>-1.4579203724613414</v>
      </c>
      <c r="N925" s="304">
        <f t="shared" ca="1" si="423"/>
        <v>-83.53268420817588</v>
      </c>
      <c r="P925" s="310">
        <f t="shared" ca="1" si="424"/>
        <v>23</v>
      </c>
      <c r="Q925" s="304">
        <f t="shared" ca="1" si="425"/>
        <v>0</v>
      </c>
      <c r="R925" s="306">
        <f t="shared" ca="1" si="426"/>
        <v>0</v>
      </c>
      <c r="S925" s="307">
        <f t="shared" ca="1" si="427"/>
        <v>8.2209999999999983</v>
      </c>
      <c r="T925" s="304">
        <f t="shared" ca="1" si="407"/>
        <v>80.648009999999985</v>
      </c>
      <c r="U925" s="311">
        <f t="shared" ca="1" si="408"/>
        <v>0</v>
      </c>
      <c r="V925" s="306">
        <f t="shared" ca="1" si="409"/>
        <v>1.2267979066808097</v>
      </c>
      <c r="W925" s="304">
        <f t="shared" ca="1" si="410"/>
        <v>59.962487660509204</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2.45378962368755</v>
      </c>
      <c r="AH925" s="304">
        <f t="shared" ca="1" si="434"/>
        <v>-7.2937811973533702</v>
      </c>
    </row>
    <row r="926" spans="1:34" x14ac:dyDescent="0.2">
      <c r="A926" s="347">
        <f t="shared" ca="1" si="412"/>
        <v>1E-4</v>
      </c>
      <c r="B926" s="304">
        <f t="shared" ca="1" si="413"/>
        <v>34.521700000000898</v>
      </c>
      <c r="D926" s="306">
        <f t="shared" ca="1" si="414"/>
        <v>-0.82154964840525979</v>
      </c>
      <c r="E926" s="307">
        <f t="shared" ca="1" si="415"/>
        <v>-2.562596690661687</v>
      </c>
      <c r="F926" s="304">
        <f t="shared" ca="1" si="416"/>
        <v>2.6910677478995275</v>
      </c>
      <c r="G926" s="306">
        <f t="shared" ca="1" si="417"/>
        <v>13.861826121737671</v>
      </c>
      <c r="H926" s="307">
        <f t="shared" ca="1" si="418"/>
        <v>-122.28481947910447</v>
      </c>
      <c r="I926" s="304">
        <f t="shared" ca="1" si="419"/>
        <v>123.06797836344943</v>
      </c>
      <c r="J926" s="306">
        <f t="shared" ca="1" si="420"/>
        <v>868.2794076862798</v>
      </c>
      <c r="K926" s="307">
        <f t="shared" ca="1" si="421"/>
        <v>-14.678255191078806</v>
      </c>
      <c r="L926" s="304">
        <f t="shared" ca="1" si="406"/>
        <v>868.40346670628355</v>
      </c>
      <c r="M926" s="306">
        <f t="shared" ca="1" si="422"/>
        <v>-1.4579212703092206</v>
      </c>
      <c r="N926" s="304">
        <f t="shared" ca="1" si="423"/>
        <v>-83.532735651069999</v>
      </c>
      <c r="P926" s="310">
        <f t="shared" ca="1" si="424"/>
        <v>23</v>
      </c>
      <c r="Q926" s="304">
        <f t="shared" ca="1" si="425"/>
        <v>0</v>
      </c>
      <c r="R926" s="306">
        <f t="shared" ca="1" si="426"/>
        <v>0</v>
      </c>
      <c r="S926" s="307">
        <f t="shared" ca="1" si="427"/>
        <v>8.2209999999999983</v>
      </c>
      <c r="T926" s="304">
        <f t="shared" ca="1" si="407"/>
        <v>80.648009999999985</v>
      </c>
      <c r="U926" s="311">
        <f t="shared" ca="1" si="408"/>
        <v>0</v>
      </c>
      <c r="V926" s="306">
        <f t="shared" ca="1" si="409"/>
        <v>1.2267994068685679</v>
      </c>
      <c r="W926" s="304">
        <f t="shared" ca="1" si="410"/>
        <v>59.962800095274538</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2.4537526110380936</v>
      </c>
      <c r="AH926" s="304">
        <f t="shared" ca="1" si="434"/>
        <v>-7.293819202105488</v>
      </c>
    </row>
    <row r="927" spans="1:34" x14ac:dyDescent="0.2">
      <c r="A927" s="347">
        <f t="shared" ca="1" si="412"/>
        <v>1E-4</v>
      </c>
      <c r="B927" s="304">
        <f t="shared" ca="1" si="413"/>
        <v>34.521800000000901</v>
      </c>
      <c r="D927" s="306">
        <f t="shared" ca="1" si="414"/>
        <v>-0.82154742199283637</v>
      </c>
      <c r="E927" s="307">
        <f t="shared" ca="1" si="415"/>
        <v>-2.5625581904122141</v>
      </c>
      <c r="F927" s="304">
        <f t="shared" ca="1" si="416"/>
        <v>2.6910304059656771</v>
      </c>
      <c r="G927" s="306">
        <f t="shared" ca="1" si="417"/>
        <v>13.861743966995473</v>
      </c>
      <c r="H927" s="307">
        <f t="shared" ca="1" si="418"/>
        <v>-122.28507573492351</v>
      </c>
      <c r="I927" s="304">
        <f t="shared" ca="1" si="419"/>
        <v>123.06822373505889</v>
      </c>
      <c r="J927" s="306">
        <f t="shared" ca="1" si="420"/>
        <v>868.2794076862798</v>
      </c>
      <c r="K927" s="307">
        <f t="shared" ca="1" si="421"/>
        <v>-14.690483685839508</v>
      </c>
      <c r="L927" s="304">
        <f t="shared" ca="1" si="406"/>
        <v>868.40367348541361</v>
      </c>
      <c r="M927" s="306">
        <f t="shared" ca="1" si="422"/>
        <v>-1.4579221681481982</v>
      </c>
      <c r="N927" s="304">
        <f t="shared" ca="1" si="423"/>
        <v>-83.53278709345409</v>
      </c>
      <c r="P927" s="310">
        <f t="shared" ca="1" si="424"/>
        <v>23</v>
      </c>
      <c r="Q927" s="304">
        <f t="shared" ca="1" si="425"/>
        <v>0</v>
      </c>
      <c r="R927" s="306">
        <f t="shared" ca="1" si="426"/>
        <v>0</v>
      </c>
      <c r="S927" s="307">
        <f t="shared" ca="1" si="427"/>
        <v>8.2209999999999983</v>
      </c>
      <c r="T927" s="304">
        <f t="shared" ca="1" si="407"/>
        <v>80.648009999999985</v>
      </c>
      <c r="U927" s="311">
        <f t="shared" ca="1" si="408"/>
        <v>0</v>
      </c>
      <c r="V927" s="306">
        <f t="shared" ca="1" si="409"/>
        <v>1.2268009070613057</v>
      </c>
      <c r="W927" s="304">
        <f t="shared" ca="1" si="410"/>
        <v>59.963112527738062</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2.4537155986509349</v>
      </c>
      <c r="AH927" s="304">
        <f t="shared" ca="1" si="434"/>
        <v>-7.2938572065776119</v>
      </c>
    </row>
    <row r="928" spans="1:34" x14ac:dyDescent="0.2">
      <c r="A928" s="347">
        <f t="shared" ca="1" si="412"/>
        <v>1E-4</v>
      </c>
      <c r="B928" s="304">
        <f t="shared" ca="1" si="413"/>
        <v>34.521900000000905</v>
      </c>
      <c r="D928" s="306">
        <f t="shared" ca="1" si="414"/>
        <v>-0.82154519554491756</v>
      </c>
      <c r="E928" s="307">
        <f t="shared" ca="1" si="415"/>
        <v>-2.5625196904464183</v>
      </c>
      <c r="F928" s="304">
        <f t="shared" ca="1" si="416"/>
        <v>2.6909930643256113</v>
      </c>
      <c r="G928" s="306">
        <f t="shared" ca="1" si="417"/>
        <v>13.861661812475917</v>
      </c>
      <c r="H928" s="307">
        <f t="shared" ca="1" si="418"/>
        <v>-122.28533198689256</v>
      </c>
      <c r="I928" s="304">
        <f t="shared" ca="1" si="419"/>
        <v>123.06846910296716</v>
      </c>
      <c r="J928" s="306">
        <f t="shared" ca="1" si="420"/>
        <v>868.2794076862798</v>
      </c>
      <c r="K928" s="307">
        <f t="shared" ca="1" si="421"/>
        <v>-14.702712206225598</v>
      </c>
      <c r="L928" s="304">
        <f t="shared" ca="1" si="406"/>
        <v>868.40388043712471</v>
      </c>
      <c r="M928" s="306">
        <f t="shared" ca="1" si="422"/>
        <v>-1.4579230659782745</v>
      </c>
      <c r="N928" s="304">
        <f t="shared" ca="1" si="423"/>
        <v>-83.532838535328182</v>
      </c>
      <c r="P928" s="310">
        <f t="shared" ca="1" si="424"/>
        <v>23</v>
      </c>
      <c r="Q928" s="304">
        <f t="shared" ca="1" si="425"/>
        <v>0</v>
      </c>
      <c r="R928" s="306">
        <f t="shared" ca="1" si="426"/>
        <v>0</v>
      </c>
      <c r="S928" s="307">
        <f t="shared" ca="1" si="427"/>
        <v>8.2209999999999983</v>
      </c>
      <c r="T928" s="304">
        <f t="shared" ca="1" si="407"/>
        <v>80.648009999999985</v>
      </c>
      <c r="U928" s="311">
        <f t="shared" ca="1" si="408"/>
        <v>0</v>
      </c>
      <c r="V928" s="306">
        <f t="shared" ca="1" si="409"/>
        <v>1.2268024072590229</v>
      </c>
      <c r="W928" s="304">
        <f t="shared" ca="1" si="410"/>
        <v>59.96342495789974</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2.4536785865260748</v>
      </c>
      <c r="AH928" s="304">
        <f t="shared" ca="1" si="434"/>
        <v>-7.2938952107697448</v>
      </c>
    </row>
    <row r="929" spans="1:34" x14ac:dyDescent="0.2">
      <c r="A929" s="347">
        <f t="shared" ca="1" si="412"/>
        <v>1E-4</v>
      </c>
      <c r="B929" s="304">
        <f t="shared" ca="1" si="413"/>
        <v>34.522000000000908</v>
      </c>
      <c r="D929" s="306">
        <f t="shared" ca="1" si="414"/>
        <v>-0.82154296906150315</v>
      </c>
      <c r="E929" s="307">
        <f t="shared" ca="1" si="415"/>
        <v>-2.5624811907643057</v>
      </c>
      <c r="F929" s="304">
        <f t="shared" ca="1" si="416"/>
        <v>2.6909557229793366</v>
      </c>
      <c r="G929" s="306">
        <f t="shared" ca="1" si="417"/>
        <v>13.861579658179011</v>
      </c>
      <c r="H929" s="307">
        <f t="shared" ca="1" si="418"/>
        <v>-122.28558823501163</v>
      </c>
      <c r="I929" s="304">
        <f t="shared" ca="1" si="419"/>
        <v>123.06871446717422</v>
      </c>
      <c r="J929" s="306">
        <f t="shared" ca="1" si="420"/>
        <v>868.2794076862798</v>
      </c>
      <c r="K929" s="307">
        <f t="shared" ca="1" si="421"/>
        <v>-14.714940752236693</v>
      </c>
      <c r="L929" s="304">
        <f t="shared" ca="1" si="406"/>
        <v>868.4040875614179</v>
      </c>
      <c r="M929" s="306">
        <f t="shared" ca="1" si="422"/>
        <v>-1.4579239637994494</v>
      </c>
      <c r="N929" s="304">
        <f t="shared" ca="1" si="423"/>
        <v>-83.532889976692275</v>
      </c>
      <c r="P929" s="310">
        <f t="shared" ca="1" si="424"/>
        <v>23</v>
      </c>
      <c r="Q929" s="304">
        <f t="shared" ca="1" si="425"/>
        <v>0</v>
      </c>
      <c r="R929" s="306">
        <f t="shared" ca="1" si="426"/>
        <v>0</v>
      </c>
      <c r="S929" s="307">
        <f t="shared" ca="1" si="427"/>
        <v>8.2209999999999983</v>
      </c>
      <c r="T929" s="304">
        <f t="shared" ca="1" si="407"/>
        <v>80.648009999999985</v>
      </c>
      <c r="U929" s="311">
        <f t="shared" ca="1" si="408"/>
        <v>0</v>
      </c>
      <c r="V929" s="306">
        <f t="shared" ca="1" si="409"/>
        <v>1.2268039074617203</v>
      </c>
      <c r="W929" s="304">
        <f t="shared" ca="1" si="410"/>
        <v>59.9637373857596</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2.4536415746635178</v>
      </c>
      <c r="AH929" s="304">
        <f t="shared" ca="1" si="434"/>
        <v>-7.293933214681882</v>
      </c>
    </row>
    <row r="930" spans="1:34" x14ac:dyDescent="0.2">
      <c r="A930" s="347">
        <f t="shared" ca="1" si="412"/>
        <v>1E-4</v>
      </c>
      <c r="B930" s="304">
        <f t="shared" ca="1" si="413"/>
        <v>34.522100000000911</v>
      </c>
      <c r="D930" s="306">
        <f t="shared" ca="1" si="414"/>
        <v>-0.8215407425425949</v>
      </c>
      <c r="E930" s="307">
        <f t="shared" ca="1" si="415"/>
        <v>-2.5624426913658729</v>
      </c>
      <c r="F930" s="304">
        <f t="shared" ca="1" si="416"/>
        <v>2.6909183819268501</v>
      </c>
      <c r="G930" s="306">
        <f t="shared" ca="1" si="417"/>
        <v>13.861497504104756</v>
      </c>
      <c r="H930" s="307">
        <f t="shared" ca="1" si="418"/>
        <v>-122.28584447928077</v>
      </c>
      <c r="I930" s="304">
        <f t="shared" ca="1" si="419"/>
        <v>123.06895982768013</v>
      </c>
      <c r="J930" s="306">
        <f t="shared" ca="1" si="420"/>
        <v>868.2794076862798</v>
      </c>
      <c r="K930" s="307">
        <f t="shared" ca="1" si="421"/>
        <v>-14.727169323872408</v>
      </c>
      <c r="L930" s="304">
        <f t="shared" ca="1" si="406"/>
        <v>868.40429485829407</v>
      </c>
      <c r="M930" s="306">
        <f t="shared" ca="1" si="422"/>
        <v>-1.4579248616117235</v>
      </c>
      <c r="N930" s="304">
        <f t="shared" ca="1" si="423"/>
        <v>-83.532941417546368</v>
      </c>
      <c r="P930" s="310">
        <f t="shared" ca="1" si="424"/>
        <v>23</v>
      </c>
      <c r="Q930" s="304">
        <f t="shared" ca="1" si="425"/>
        <v>0</v>
      </c>
      <c r="R930" s="306">
        <f t="shared" ca="1" si="426"/>
        <v>0</v>
      </c>
      <c r="S930" s="307">
        <f t="shared" ca="1" si="427"/>
        <v>8.2209999999999983</v>
      </c>
      <c r="T930" s="304">
        <f t="shared" ca="1" si="407"/>
        <v>80.648009999999985</v>
      </c>
      <c r="U930" s="311">
        <f t="shared" ca="1" si="408"/>
        <v>0</v>
      </c>
      <c r="V930" s="306">
        <f t="shared" ca="1" si="409"/>
        <v>1.2268054076693968</v>
      </c>
      <c r="W930" s="304">
        <f t="shared" ca="1" si="410"/>
        <v>59.964049811317622</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2.4536045630632612</v>
      </c>
      <c r="AH930" s="304">
        <f t="shared" ca="1" si="434"/>
        <v>-7.2939712183140264</v>
      </c>
    </row>
    <row r="931" spans="1:34" x14ac:dyDescent="0.2">
      <c r="A931" s="347">
        <f t="shared" ca="1" si="412"/>
        <v>1E-4</v>
      </c>
      <c r="B931" s="304">
        <f t="shared" ca="1" si="413"/>
        <v>34.522200000000915</v>
      </c>
      <c r="D931" s="306">
        <f t="shared" ca="1" si="414"/>
        <v>-0.8215385159881915</v>
      </c>
      <c r="E931" s="307">
        <f t="shared" ca="1" si="415"/>
        <v>-2.5624041922511207</v>
      </c>
      <c r="F931" s="304">
        <f t="shared" ca="1" si="416"/>
        <v>2.6908810411681521</v>
      </c>
      <c r="G931" s="306">
        <f t="shared" ca="1" si="417"/>
        <v>13.861415350253157</v>
      </c>
      <c r="H931" s="307">
        <f t="shared" ca="1" si="418"/>
        <v>-122.28610071969999</v>
      </c>
      <c r="I931" s="304">
        <f t="shared" ca="1" si="419"/>
        <v>123.0692051844849</v>
      </c>
      <c r="J931" s="306">
        <f t="shared" ca="1" si="420"/>
        <v>868.2794076862798</v>
      </c>
      <c r="K931" s="307">
        <f t="shared" ca="1" si="421"/>
        <v>-14.739397921132356</v>
      </c>
      <c r="L931" s="304">
        <f t="shared" ca="1" si="406"/>
        <v>868.40450232775413</v>
      </c>
      <c r="M931" s="306">
        <f t="shared" ca="1" si="422"/>
        <v>-1.4579257594150965</v>
      </c>
      <c r="N931" s="304">
        <f t="shared" ca="1" si="423"/>
        <v>-83.532992857890477</v>
      </c>
      <c r="P931" s="310">
        <f t="shared" ca="1" si="424"/>
        <v>23</v>
      </c>
      <c r="Q931" s="304">
        <f t="shared" ca="1" si="425"/>
        <v>0</v>
      </c>
      <c r="R931" s="306">
        <f t="shared" ca="1" si="426"/>
        <v>0</v>
      </c>
      <c r="S931" s="307">
        <f t="shared" ca="1" si="427"/>
        <v>8.2209999999999983</v>
      </c>
      <c r="T931" s="304">
        <f t="shared" ca="1" si="407"/>
        <v>80.648009999999985</v>
      </c>
      <c r="U931" s="311">
        <f t="shared" ca="1" si="408"/>
        <v>0</v>
      </c>
      <c r="V931" s="306">
        <f t="shared" ca="1" si="409"/>
        <v>1.2268069078820529</v>
      </c>
      <c r="W931" s="304">
        <f t="shared" ca="1" si="410"/>
        <v>59.964362234573805</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2.4535675517253086</v>
      </c>
      <c r="AH931" s="304">
        <f t="shared" ca="1" si="434"/>
        <v>-7.294009221666176</v>
      </c>
    </row>
    <row r="932" spans="1:34" x14ac:dyDescent="0.2">
      <c r="A932" s="347">
        <f t="shared" ca="1" si="412"/>
        <v>1E-4</v>
      </c>
      <c r="B932" s="304">
        <f t="shared" ca="1" si="413"/>
        <v>34.522300000000918</v>
      </c>
      <c r="D932" s="306">
        <f t="shared" ca="1" si="414"/>
        <v>-0.82153628939829615</v>
      </c>
      <c r="E932" s="307">
        <f t="shared" ca="1" si="415"/>
        <v>-2.5623656934200501</v>
      </c>
      <c r="F932" s="304">
        <f t="shared" ca="1" si="416"/>
        <v>2.6908437007032453</v>
      </c>
      <c r="G932" s="306">
        <f t="shared" ca="1" si="417"/>
        <v>13.861333196624217</v>
      </c>
      <c r="H932" s="307">
        <f t="shared" ca="1" si="418"/>
        <v>-122.28635695626933</v>
      </c>
      <c r="I932" s="304">
        <f t="shared" ca="1" si="419"/>
        <v>123.06945053758857</v>
      </c>
      <c r="J932" s="306">
        <f t="shared" ca="1" si="420"/>
        <v>868.2794076862798</v>
      </c>
      <c r="K932" s="307">
        <f t="shared" ca="1" si="421"/>
        <v>-14.751626544016155</v>
      </c>
      <c r="L932" s="304">
        <f t="shared" ca="1" si="406"/>
        <v>868.40470996979911</v>
      </c>
      <c r="M932" s="306">
        <f t="shared" ca="1" si="422"/>
        <v>-1.4579266572095686</v>
      </c>
      <c r="N932" s="304">
        <f t="shared" ca="1" si="423"/>
        <v>-83.533044297724601</v>
      </c>
      <c r="P932" s="310">
        <f t="shared" ca="1" si="424"/>
        <v>23</v>
      </c>
      <c r="Q932" s="304">
        <f t="shared" ca="1" si="425"/>
        <v>0</v>
      </c>
      <c r="R932" s="306">
        <f t="shared" ca="1" si="426"/>
        <v>0</v>
      </c>
      <c r="S932" s="307">
        <f t="shared" ca="1" si="427"/>
        <v>8.2209999999999983</v>
      </c>
      <c r="T932" s="304">
        <f t="shared" ca="1" si="407"/>
        <v>80.648009999999985</v>
      </c>
      <c r="U932" s="311">
        <f t="shared" ca="1" si="408"/>
        <v>0</v>
      </c>
      <c r="V932" s="306">
        <f t="shared" ca="1" si="409"/>
        <v>1.2268084080996884</v>
      </c>
      <c r="W932" s="304">
        <f t="shared" ca="1" si="410"/>
        <v>59.964674655528114</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2.4535305406496564</v>
      </c>
      <c r="AH932" s="304">
        <f t="shared" ca="1" si="434"/>
        <v>-7.294047224738331</v>
      </c>
    </row>
    <row r="933" spans="1:34" x14ac:dyDescent="0.2">
      <c r="A933" s="347">
        <f t="shared" ca="1" si="412"/>
        <v>1E-4</v>
      </c>
      <c r="B933" s="304">
        <f t="shared" ca="1" si="413"/>
        <v>34.522400000000921</v>
      </c>
      <c r="D933" s="306">
        <f t="shared" ca="1" si="414"/>
        <v>-0.82153406277290852</v>
      </c>
      <c r="E933" s="307">
        <f t="shared" ca="1" si="415"/>
        <v>-2.562327194872668</v>
      </c>
      <c r="F933" s="304">
        <f t="shared" ca="1" si="416"/>
        <v>2.6908063605321355</v>
      </c>
      <c r="G933" s="306">
        <f t="shared" ca="1" si="417"/>
        <v>13.861251043217941</v>
      </c>
      <c r="H933" s="307">
        <f t="shared" ca="1" si="418"/>
        <v>-122.28661318898882</v>
      </c>
      <c r="I933" s="304">
        <f t="shared" ca="1" si="419"/>
        <v>123.06969588699114</v>
      </c>
      <c r="J933" s="306">
        <f t="shared" ca="1" si="420"/>
        <v>868.2794076862798</v>
      </c>
      <c r="K933" s="307">
        <f t="shared" ca="1" si="421"/>
        <v>-14.763855192523417</v>
      </c>
      <c r="L933" s="304">
        <f t="shared" ca="1" si="406"/>
        <v>868.40491778443004</v>
      </c>
      <c r="M933" s="306">
        <f t="shared" ca="1" si="422"/>
        <v>-1.45792755499514</v>
      </c>
      <c r="N933" s="304">
        <f t="shared" ca="1" si="423"/>
        <v>-83.53309573704874</v>
      </c>
      <c r="P933" s="310">
        <f t="shared" ca="1" si="424"/>
        <v>23</v>
      </c>
      <c r="Q933" s="304">
        <f t="shared" ca="1" si="425"/>
        <v>0</v>
      </c>
      <c r="R933" s="306">
        <f t="shared" ca="1" si="426"/>
        <v>0</v>
      </c>
      <c r="S933" s="307">
        <f t="shared" ca="1" si="427"/>
        <v>8.2209999999999983</v>
      </c>
      <c r="T933" s="304">
        <f t="shared" ca="1" si="407"/>
        <v>80.648009999999985</v>
      </c>
      <c r="U933" s="311">
        <f t="shared" ca="1" si="408"/>
        <v>0</v>
      </c>
      <c r="V933" s="306">
        <f t="shared" ca="1" si="409"/>
        <v>1.2268099083223032</v>
      </c>
      <c r="W933" s="304">
        <f t="shared" ca="1" si="410"/>
        <v>59.964987074180563</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2.4534935298363134</v>
      </c>
      <c r="AH933" s="304">
        <f t="shared" ca="1" si="434"/>
        <v>-7.2940852275304859</v>
      </c>
    </row>
    <row r="934" spans="1:34" x14ac:dyDescent="0.2">
      <c r="A934" s="347">
        <f t="shared" ca="1" si="412"/>
        <v>1E-4</v>
      </c>
      <c r="B934" s="304">
        <f t="shared" ca="1" si="413"/>
        <v>34.522500000000925</v>
      </c>
      <c r="D934" s="306">
        <f t="shared" ca="1" si="414"/>
        <v>-0.82153183611202896</v>
      </c>
      <c r="E934" s="307">
        <f t="shared" ca="1" si="415"/>
        <v>-2.5622886966089684</v>
      </c>
      <c r="F934" s="304">
        <f t="shared" ca="1" si="416"/>
        <v>2.6907690206548178</v>
      </c>
      <c r="G934" s="306">
        <f t="shared" ca="1" si="417"/>
        <v>13.86116889003433</v>
      </c>
      <c r="H934" s="307">
        <f t="shared" ca="1" si="418"/>
        <v>-122.28686941785848</v>
      </c>
      <c r="I934" s="304">
        <f t="shared" ca="1" si="419"/>
        <v>123.06994123269267</v>
      </c>
      <c r="J934" s="306">
        <f t="shared" ca="1" si="420"/>
        <v>868.2794076862798</v>
      </c>
      <c r="K934" s="307">
        <f t="shared" ca="1" si="421"/>
        <v>-14.77608386665376</v>
      </c>
      <c r="L934" s="304">
        <f t="shared" ca="1" si="406"/>
        <v>868.4051257716477</v>
      </c>
      <c r="M934" s="306">
        <f t="shared" ca="1" si="422"/>
        <v>-1.457928452771811</v>
      </c>
      <c r="N934" s="304">
        <f t="shared" ca="1" si="423"/>
        <v>-83.533147175862936</v>
      </c>
      <c r="P934" s="310">
        <f t="shared" ca="1" si="424"/>
        <v>23</v>
      </c>
      <c r="Q934" s="304">
        <f t="shared" ca="1" si="425"/>
        <v>0</v>
      </c>
      <c r="R934" s="306">
        <f t="shared" ca="1" si="426"/>
        <v>0</v>
      </c>
      <c r="S934" s="307">
        <f t="shared" ca="1" si="427"/>
        <v>8.2209999999999983</v>
      </c>
      <c r="T934" s="304">
        <f t="shared" ca="1" si="407"/>
        <v>80.648009999999985</v>
      </c>
      <c r="U934" s="311">
        <f t="shared" ca="1" si="408"/>
        <v>0</v>
      </c>
      <c r="V934" s="306">
        <f t="shared" ca="1" si="409"/>
        <v>1.2268114085498978</v>
      </c>
      <c r="W934" s="304">
        <f t="shared" ca="1" si="410"/>
        <v>59.965299490531166</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2.4534565192852771</v>
      </c>
      <c r="AH934" s="304">
        <f t="shared" ca="1" si="434"/>
        <v>-7.2941232300426435</v>
      </c>
    </row>
    <row r="935" spans="1:34" x14ac:dyDescent="0.2">
      <c r="A935" s="347">
        <f t="shared" ca="1" si="412"/>
        <v>1E-4</v>
      </c>
      <c r="B935" s="304">
        <f t="shared" ca="1" si="413"/>
        <v>34.522600000000928</v>
      </c>
      <c r="D935" s="306">
        <f t="shared" ca="1" si="414"/>
        <v>-0.82152960941565778</v>
      </c>
      <c r="E935" s="307">
        <f t="shared" ca="1" si="415"/>
        <v>-2.5622501986289521</v>
      </c>
      <c r="F935" s="304">
        <f t="shared" ca="1" si="416"/>
        <v>2.6907316810712931</v>
      </c>
      <c r="G935" s="306">
        <f t="shared" ca="1" si="417"/>
        <v>13.861086737073389</v>
      </c>
      <c r="H935" s="307">
        <f t="shared" ca="1" si="418"/>
        <v>-122.28712564287835</v>
      </c>
      <c r="I935" s="304">
        <f t="shared" ca="1" si="419"/>
        <v>123.07018657469317</v>
      </c>
      <c r="J935" s="306">
        <f t="shared" ca="1" si="420"/>
        <v>868.2794076862798</v>
      </c>
      <c r="K935" s="307">
        <f t="shared" ca="1" si="421"/>
        <v>-14.788312566406796</v>
      </c>
      <c r="L935" s="304">
        <f t="shared" ca="1" si="406"/>
        <v>868.40533393145313</v>
      </c>
      <c r="M935" s="306">
        <f t="shared" ca="1" si="422"/>
        <v>-1.4579293505395814</v>
      </c>
      <c r="N935" s="304">
        <f t="shared" ca="1" si="423"/>
        <v>-83.533198614167162</v>
      </c>
      <c r="P935" s="310">
        <f t="shared" ca="1" si="424"/>
        <v>23</v>
      </c>
      <c r="Q935" s="304">
        <f t="shared" ca="1" si="425"/>
        <v>0</v>
      </c>
      <c r="R935" s="306">
        <f t="shared" ca="1" si="426"/>
        <v>0</v>
      </c>
      <c r="S935" s="307">
        <f t="shared" ca="1" si="427"/>
        <v>8.2209999999999983</v>
      </c>
      <c r="T935" s="304">
        <f t="shared" ca="1" si="407"/>
        <v>80.648009999999985</v>
      </c>
      <c r="U935" s="311">
        <f t="shared" ca="1" si="408"/>
        <v>0</v>
      </c>
      <c r="V935" s="306">
        <f t="shared" ca="1" si="409"/>
        <v>1.2268129087824715</v>
      </c>
      <c r="W935" s="304">
        <f t="shared" ca="1" si="410"/>
        <v>59.965611904579902</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2.4534195089965438</v>
      </c>
      <c r="AH935" s="304">
        <f t="shared" ca="1" si="434"/>
        <v>-7.2941612322748055</v>
      </c>
    </row>
    <row r="936" spans="1:34" x14ac:dyDescent="0.2">
      <c r="A936" s="347">
        <f t="shared" ca="1" si="412"/>
        <v>1E-4</v>
      </c>
      <c r="B936" s="304">
        <f t="shared" ca="1" si="413"/>
        <v>34.522700000000931</v>
      </c>
      <c r="D936" s="306">
        <f t="shared" ca="1" si="414"/>
        <v>-0.82152738268379832</v>
      </c>
      <c r="E936" s="307">
        <f t="shared" ca="1" si="415"/>
        <v>-2.5622117009326217</v>
      </c>
      <c r="F936" s="304">
        <f t="shared" ca="1" si="416"/>
        <v>2.690694341781565</v>
      </c>
      <c r="G936" s="306">
        <f t="shared" ca="1" si="417"/>
        <v>13.86100458433512</v>
      </c>
      <c r="H936" s="307">
        <f t="shared" ca="1" si="418"/>
        <v>-122.28738186404844</v>
      </c>
      <c r="I936" s="304">
        <f t="shared" ca="1" si="419"/>
        <v>123.07043191299266</v>
      </c>
      <c r="J936" s="306">
        <f t="shared" ca="1" si="420"/>
        <v>868.2794076862798</v>
      </c>
      <c r="K936" s="307">
        <f t="shared" ca="1" si="421"/>
        <v>-14.800541291782142</v>
      </c>
      <c r="L936" s="304">
        <f t="shared" ca="1" si="406"/>
        <v>868.40554226384722</v>
      </c>
      <c r="M936" s="306">
        <f t="shared" ca="1" si="422"/>
        <v>-1.4579302482984517</v>
      </c>
      <c r="N936" s="304">
        <f t="shared" ca="1" si="423"/>
        <v>-83.53325005196146</v>
      </c>
      <c r="P936" s="310">
        <f t="shared" ca="1" si="424"/>
        <v>23</v>
      </c>
      <c r="Q936" s="304">
        <f t="shared" ca="1" si="425"/>
        <v>0</v>
      </c>
      <c r="R936" s="306">
        <f t="shared" ca="1" si="426"/>
        <v>0</v>
      </c>
      <c r="S936" s="307">
        <f t="shared" ca="1" si="427"/>
        <v>8.2209999999999983</v>
      </c>
      <c r="T936" s="304">
        <f t="shared" ca="1" si="407"/>
        <v>80.648009999999985</v>
      </c>
      <c r="U936" s="311">
        <f t="shared" ca="1" si="408"/>
        <v>0</v>
      </c>
      <c r="V936" s="306">
        <f t="shared" ca="1" si="409"/>
        <v>1.2268144090200244</v>
      </c>
      <c r="W936" s="304">
        <f t="shared" ca="1" si="410"/>
        <v>59.965924316326749</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2.4533824989701181</v>
      </c>
      <c r="AH936" s="304">
        <f t="shared" ca="1" si="434"/>
        <v>-7.2941992342269693</v>
      </c>
    </row>
    <row r="937" spans="1:34" x14ac:dyDescent="0.2">
      <c r="A937" s="347">
        <f t="shared" ca="1" si="412"/>
        <v>1E-4</v>
      </c>
      <c r="B937" s="304">
        <f t="shared" ca="1" si="413"/>
        <v>34.522800000000935</v>
      </c>
      <c r="D937" s="306">
        <f t="shared" ca="1" si="414"/>
        <v>-0.82152515591644704</v>
      </c>
      <c r="E937" s="307">
        <f t="shared" ca="1" si="415"/>
        <v>-2.5621732035199782</v>
      </c>
      <c r="F937" s="304">
        <f t="shared" ca="1" si="416"/>
        <v>2.6906570027856338</v>
      </c>
      <c r="G937" s="306">
        <f t="shared" ca="1" si="417"/>
        <v>13.860922431819528</v>
      </c>
      <c r="H937" s="307">
        <f t="shared" ca="1" si="418"/>
        <v>-122.2876380813688</v>
      </c>
      <c r="I937" s="304">
        <f t="shared" ca="1" si="419"/>
        <v>123.07067724759119</v>
      </c>
      <c r="J937" s="306">
        <f t="shared" ca="1" si="420"/>
        <v>868.2794076862798</v>
      </c>
      <c r="K937" s="307">
        <f t="shared" ca="1" si="421"/>
        <v>-14.812770042779412</v>
      </c>
      <c r="L937" s="304">
        <f t="shared" ca="1" si="406"/>
        <v>868.40575076883101</v>
      </c>
      <c r="M937" s="306">
        <f t="shared" ca="1" si="422"/>
        <v>-1.4579311460484217</v>
      </c>
      <c r="N937" s="304">
        <f t="shared" ca="1" si="423"/>
        <v>-83.533301489245787</v>
      </c>
      <c r="P937" s="310">
        <f t="shared" ca="1" si="424"/>
        <v>23</v>
      </c>
      <c r="Q937" s="304">
        <f t="shared" ca="1" si="425"/>
        <v>0</v>
      </c>
      <c r="R937" s="306">
        <f t="shared" ca="1" si="426"/>
        <v>0</v>
      </c>
      <c r="S937" s="307">
        <f t="shared" ca="1" si="427"/>
        <v>8.2209999999999983</v>
      </c>
      <c r="T937" s="304">
        <f t="shared" ca="1" si="407"/>
        <v>80.648009999999985</v>
      </c>
      <c r="U937" s="311">
        <f t="shared" ca="1" si="408"/>
        <v>0</v>
      </c>
      <c r="V937" s="306">
        <f t="shared" ca="1" si="409"/>
        <v>1.2268159092625568</v>
      </c>
      <c r="W937" s="304">
        <f t="shared" ca="1" si="410"/>
        <v>59.966236725771729</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2.4533454892060043</v>
      </c>
      <c r="AH937" s="304">
        <f t="shared" ca="1" si="434"/>
        <v>-7.2942372358991321</v>
      </c>
    </row>
    <row r="938" spans="1:34" x14ac:dyDescent="0.2">
      <c r="A938" s="347">
        <f t="shared" ca="1" si="412"/>
        <v>1E-4</v>
      </c>
      <c r="B938" s="304">
        <f t="shared" ca="1" si="413"/>
        <v>34.522900000000938</v>
      </c>
      <c r="D938" s="306">
        <f t="shared" ca="1" si="414"/>
        <v>-0.82152292911360913</v>
      </c>
      <c r="E938" s="307">
        <f t="shared" ca="1" si="415"/>
        <v>-2.5621347063910207</v>
      </c>
      <c r="F938" s="304">
        <f t="shared" ca="1" si="416"/>
        <v>2.6906196640834996</v>
      </c>
      <c r="G938" s="306">
        <f t="shared" ca="1" si="417"/>
        <v>13.860840279526617</v>
      </c>
      <c r="H938" s="307">
        <f t="shared" ca="1" si="418"/>
        <v>-122.28789429483943</v>
      </c>
      <c r="I938" s="304">
        <f t="shared" ca="1" si="419"/>
        <v>123.07092257848875</v>
      </c>
      <c r="J938" s="306">
        <f t="shared" ca="1" si="420"/>
        <v>868.2794076862798</v>
      </c>
      <c r="K938" s="307">
        <f t="shared" ca="1" si="421"/>
        <v>-14.824998819398223</v>
      </c>
      <c r="L938" s="304">
        <f t="shared" ca="1" si="406"/>
        <v>868.40595944640552</v>
      </c>
      <c r="M938" s="306">
        <f t="shared" ca="1" si="422"/>
        <v>-1.4579320437894918</v>
      </c>
      <c r="N938" s="304">
        <f t="shared" ca="1" si="423"/>
        <v>-83.5333529260202</v>
      </c>
      <c r="P938" s="310">
        <f t="shared" ca="1" si="424"/>
        <v>23</v>
      </c>
      <c r="Q938" s="304">
        <f t="shared" ca="1" si="425"/>
        <v>0</v>
      </c>
      <c r="R938" s="306">
        <f t="shared" ca="1" si="426"/>
        <v>0</v>
      </c>
      <c r="S938" s="307">
        <f t="shared" ca="1" si="427"/>
        <v>8.2209999999999983</v>
      </c>
      <c r="T938" s="304">
        <f t="shared" ca="1" si="407"/>
        <v>80.648009999999985</v>
      </c>
      <c r="U938" s="311">
        <f t="shared" ca="1" si="408"/>
        <v>0</v>
      </c>
      <c r="V938" s="306">
        <f t="shared" ca="1" si="409"/>
        <v>1.2268174095100681</v>
      </c>
      <c r="W938" s="304">
        <f t="shared" ca="1" si="410"/>
        <v>59.966549132914786</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2.4533084797041989</v>
      </c>
      <c r="AH938" s="304">
        <f t="shared" ca="1" si="434"/>
        <v>-7.2942752372912958</v>
      </c>
    </row>
    <row r="939" spans="1:34" x14ac:dyDescent="0.2">
      <c r="A939" s="347">
        <f t="shared" ca="1" si="412"/>
        <v>1E-4</v>
      </c>
      <c r="B939" s="304">
        <f t="shared" ca="1" si="413"/>
        <v>34.523000000000941</v>
      </c>
      <c r="D939" s="306">
        <f t="shared" ca="1" si="414"/>
        <v>-0.82152070227528073</v>
      </c>
      <c r="E939" s="307">
        <f t="shared" ca="1" si="415"/>
        <v>-2.5620962095457553</v>
      </c>
      <c r="F939" s="304">
        <f t="shared" ca="1" si="416"/>
        <v>2.6905823256751682</v>
      </c>
      <c r="G939" s="306">
        <f t="shared" ca="1" si="417"/>
        <v>13.860758127456389</v>
      </c>
      <c r="H939" s="307">
        <f t="shared" ca="1" si="418"/>
        <v>-122.28815050446039</v>
      </c>
      <c r="I939" s="304">
        <f t="shared" ca="1" si="419"/>
        <v>123.07116790568539</v>
      </c>
      <c r="J939" s="306">
        <f t="shared" ca="1" si="420"/>
        <v>868.2794076862798</v>
      </c>
      <c r="K939" s="307">
        <f t="shared" ca="1" si="421"/>
        <v>-14.837227621638188</v>
      </c>
      <c r="L939" s="304">
        <f t="shared" ca="1" si="406"/>
        <v>868.40616829657142</v>
      </c>
      <c r="M939" s="306">
        <f t="shared" ca="1" si="422"/>
        <v>-1.457932941521662</v>
      </c>
      <c r="N939" s="304">
        <f t="shared" ca="1" si="423"/>
        <v>-83.533404362284685</v>
      </c>
      <c r="P939" s="310">
        <f t="shared" ca="1" si="424"/>
        <v>23</v>
      </c>
      <c r="Q939" s="304">
        <f t="shared" ca="1" si="425"/>
        <v>0</v>
      </c>
      <c r="R939" s="306">
        <f t="shared" ca="1" si="426"/>
        <v>0</v>
      </c>
      <c r="S939" s="307">
        <f t="shared" ca="1" si="427"/>
        <v>8.2209999999999983</v>
      </c>
      <c r="T939" s="304">
        <f t="shared" ca="1" si="407"/>
        <v>80.648009999999985</v>
      </c>
      <c r="U939" s="311">
        <f t="shared" ca="1" si="408"/>
        <v>0</v>
      </c>
      <c r="V939" s="306">
        <f t="shared" ca="1" si="409"/>
        <v>1.2268189097625595</v>
      </c>
      <c r="W939" s="304">
        <f t="shared" ca="1" si="410"/>
        <v>59.966861537755989</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2.4532714704647134</v>
      </c>
      <c r="AH939" s="304">
        <f t="shared" ca="1" si="434"/>
        <v>-7.2943132384034541</v>
      </c>
    </row>
    <row r="940" spans="1:34" x14ac:dyDescent="0.2">
      <c r="A940" s="347">
        <f t="shared" ca="1" si="412"/>
        <v>1E-4</v>
      </c>
      <c r="B940" s="304">
        <f t="shared" ca="1" si="413"/>
        <v>34.523100000000944</v>
      </c>
      <c r="D940" s="306">
        <f t="shared" ca="1" si="414"/>
        <v>-0.82151847540146661</v>
      </c>
      <c r="E940" s="307">
        <f t="shared" ca="1" si="415"/>
        <v>-2.5620577129841733</v>
      </c>
      <c r="F940" s="304">
        <f t="shared" ca="1" si="416"/>
        <v>2.690544987560632</v>
      </c>
      <c r="G940" s="306">
        <f t="shared" ca="1" si="417"/>
        <v>13.860675975608849</v>
      </c>
      <c r="H940" s="307">
        <f t="shared" ca="1" si="418"/>
        <v>-122.28840671023168</v>
      </c>
      <c r="I940" s="304">
        <f t="shared" ca="1" si="419"/>
        <v>123.07141322918112</v>
      </c>
      <c r="J940" s="306">
        <f t="shared" ca="1" si="420"/>
        <v>868.2794076862798</v>
      </c>
      <c r="K940" s="307">
        <f t="shared" ca="1" si="421"/>
        <v>-14.849456449498923</v>
      </c>
      <c r="L940" s="304">
        <f t="shared" ca="1" si="406"/>
        <v>868.40637731932998</v>
      </c>
      <c r="M940" s="306">
        <f t="shared" ca="1" si="422"/>
        <v>-1.4579338392449321</v>
      </c>
      <c r="N940" s="304">
        <f t="shared" ca="1" si="423"/>
        <v>-83.533455798039242</v>
      </c>
      <c r="P940" s="310">
        <f t="shared" ca="1" si="424"/>
        <v>23</v>
      </c>
      <c r="Q940" s="304">
        <f t="shared" ca="1" si="425"/>
        <v>0</v>
      </c>
      <c r="R940" s="306">
        <f t="shared" ca="1" si="426"/>
        <v>0</v>
      </c>
      <c r="S940" s="307">
        <f t="shared" ca="1" si="427"/>
        <v>8.2209999999999983</v>
      </c>
      <c r="T940" s="304">
        <f t="shared" ca="1" si="407"/>
        <v>80.648009999999985</v>
      </c>
      <c r="U940" s="311">
        <f t="shared" ca="1" si="408"/>
        <v>0</v>
      </c>
      <c r="V940" s="306">
        <f t="shared" ca="1" si="409"/>
        <v>1.2268204100200293</v>
      </c>
      <c r="W940" s="304">
        <f t="shared" ca="1" si="410"/>
        <v>59.967173940295247</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2.4532344614875319</v>
      </c>
      <c r="AH940" s="304">
        <f t="shared" ca="1" si="434"/>
        <v>-7.294351239235616</v>
      </c>
    </row>
    <row r="941" spans="1:34" x14ac:dyDescent="0.2">
      <c r="A941" s="347">
        <f t="shared" ca="1" si="412"/>
        <v>1E-4</v>
      </c>
      <c r="B941" s="304">
        <f t="shared" ca="1" si="413"/>
        <v>34.523200000000948</v>
      </c>
      <c r="D941" s="306">
        <f t="shared" ca="1" si="414"/>
        <v>-0.82151624849216676</v>
      </c>
      <c r="E941" s="307">
        <f t="shared" ca="1" si="415"/>
        <v>-2.562019216706287</v>
      </c>
      <c r="F941" s="304">
        <f t="shared" ca="1" si="416"/>
        <v>2.6905076497399039</v>
      </c>
      <c r="G941" s="306">
        <f t="shared" ca="1" si="417"/>
        <v>13.860593823984001</v>
      </c>
      <c r="H941" s="307">
        <f t="shared" ca="1" si="418"/>
        <v>-122.28866291215336</v>
      </c>
      <c r="I941" s="304">
        <f t="shared" ca="1" si="419"/>
        <v>123.07165854897599</v>
      </c>
      <c r="J941" s="306">
        <f t="shared" ca="1" si="420"/>
        <v>868.2794076862798</v>
      </c>
      <c r="K941" s="307">
        <f t="shared" ca="1" si="421"/>
        <v>-14.861685302980042</v>
      </c>
      <c r="L941" s="304">
        <f t="shared" ca="1" si="406"/>
        <v>868.40658651468186</v>
      </c>
      <c r="M941" s="306">
        <f t="shared" ca="1" si="422"/>
        <v>-1.457934736959303</v>
      </c>
      <c r="N941" s="304">
        <f t="shared" ca="1" si="423"/>
        <v>-83.533507233283899</v>
      </c>
      <c r="P941" s="310">
        <f t="shared" ca="1" si="424"/>
        <v>23</v>
      </c>
      <c r="Q941" s="304">
        <f t="shared" ca="1" si="425"/>
        <v>0</v>
      </c>
      <c r="R941" s="306">
        <f t="shared" ca="1" si="426"/>
        <v>0</v>
      </c>
      <c r="S941" s="307">
        <f t="shared" ca="1" si="427"/>
        <v>8.2209999999999983</v>
      </c>
      <c r="T941" s="304">
        <f t="shared" ca="1" si="407"/>
        <v>80.648009999999985</v>
      </c>
      <c r="U941" s="311">
        <f t="shared" ca="1" si="408"/>
        <v>0</v>
      </c>
      <c r="V941" s="306">
        <f t="shared" ca="1" si="409"/>
        <v>1.2268219102824789</v>
      </c>
      <c r="W941" s="304">
        <f t="shared" ca="1" si="410"/>
        <v>59.967486340532652</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2.4531974527726712</v>
      </c>
      <c r="AH941" s="304">
        <f t="shared" ca="1" si="434"/>
        <v>-7.2943892397877699</v>
      </c>
    </row>
    <row r="942" spans="1:34" x14ac:dyDescent="0.2">
      <c r="A942" s="347">
        <f t="shared" ca="1" si="412"/>
        <v>1E-4</v>
      </c>
      <c r="B942" s="304">
        <f t="shared" ca="1" si="413"/>
        <v>34.523300000000951</v>
      </c>
      <c r="D942" s="306">
        <f t="shared" ca="1" si="414"/>
        <v>-0.82151402154737974</v>
      </c>
      <c r="E942" s="307">
        <f t="shared" ca="1" si="415"/>
        <v>-2.561980720712083</v>
      </c>
      <c r="F942" s="304">
        <f t="shared" ca="1" si="416"/>
        <v>2.6904703122129696</v>
      </c>
      <c r="G942" s="306">
        <f t="shared" ca="1" si="417"/>
        <v>13.860511672581845</v>
      </c>
      <c r="H942" s="307">
        <f t="shared" ca="1" si="418"/>
        <v>-122.28891911022542</v>
      </c>
      <c r="I942" s="304">
        <f t="shared" ca="1" si="419"/>
        <v>123.07190386507001</v>
      </c>
      <c r="J942" s="306">
        <f t="shared" ca="1" si="420"/>
        <v>868.2794076862798</v>
      </c>
      <c r="K942" s="307">
        <f t="shared" ca="1" si="421"/>
        <v>-14.873914182081162</v>
      </c>
      <c r="L942" s="304">
        <f t="shared" ca="1" si="406"/>
        <v>868.40679588262833</v>
      </c>
      <c r="M942" s="306">
        <f t="shared" ca="1" si="422"/>
        <v>-1.457935634664774</v>
      </c>
      <c r="N942" s="304">
        <f t="shared" ca="1" si="423"/>
        <v>-83.533558668018628</v>
      </c>
      <c r="P942" s="310">
        <f t="shared" ca="1" si="424"/>
        <v>23</v>
      </c>
      <c r="Q942" s="304">
        <f t="shared" ca="1" si="425"/>
        <v>0</v>
      </c>
      <c r="R942" s="306">
        <f t="shared" ca="1" si="426"/>
        <v>0</v>
      </c>
      <c r="S942" s="307">
        <f t="shared" ca="1" si="427"/>
        <v>8.2209999999999983</v>
      </c>
      <c r="T942" s="304">
        <f t="shared" ca="1" si="407"/>
        <v>80.648009999999985</v>
      </c>
      <c r="U942" s="311">
        <f t="shared" ca="1" si="408"/>
        <v>0</v>
      </c>
      <c r="V942" s="306">
        <f t="shared" ca="1" si="409"/>
        <v>1.2268234105499067</v>
      </c>
      <c r="W942" s="304">
        <f t="shared" ca="1" si="410"/>
        <v>59.967798738468083</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2.4531604443201163</v>
      </c>
      <c r="AH942" s="304">
        <f t="shared" ca="1" si="434"/>
        <v>-7.2944272400599273</v>
      </c>
    </row>
    <row r="943" spans="1:34" x14ac:dyDescent="0.2">
      <c r="A943" s="347">
        <f t="shared" ca="1" si="412"/>
        <v>1E-4</v>
      </c>
      <c r="B943" s="304">
        <f t="shared" ca="1" si="413"/>
        <v>34.523400000000954</v>
      </c>
      <c r="D943" s="306">
        <f t="shared" ca="1" si="414"/>
        <v>-0.82151179456710866</v>
      </c>
      <c r="E943" s="307">
        <f t="shared" ca="1" si="415"/>
        <v>-2.5619422250015784</v>
      </c>
      <c r="F943" s="304">
        <f t="shared" ca="1" si="416"/>
        <v>2.690432974979847</v>
      </c>
      <c r="G943" s="306">
        <f t="shared" ca="1" si="417"/>
        <v>13.860429521402388</v>
      </c>
      <c r="H943" s="307">
        <f t="shared" ca="1" si="418"/>
        <v>-122.28917530444792</v>
      </c>
      <c r="I943" s="304">
        <f t="shared" ca="1" si="419"/>
        <v>123.07214917746322</v>
      </c>
      <c r="J943" s="306">
        <f t="shared" ca="1" si="420"/>
        <v>868.2794076862798</v>
      </c>
      <c r="K943" s="307">
        <f t="shared" ca="1" si="421"/>
        <v>-14.886143086801896</v>
      </c>
      <c r="L943" s="304">
        <f t="shared" ca="1" si="406"/>
        <v>868.40700542316995</v>
      </c>
      <c r="M943" s="306">
        <f t="shared" ca="1" si="422"/>
        <v>-1.457936532361346</v>
      </c>
      <c r="N943" s="304">
        <f t="shared" ca="1" si="423"/>
        <v>-83.533610102243486</v>
      </c>
      <c r="P943" s="310">
        <f t="shared" ca="1" si="424"/>
        <v>23</v>
      </c>
      <c r="Q943" s="304">
        <f t="shared" ca="1" si="425"/>
        <v>0</v>
      </c>
      <c r="R943" s="306">
        <f t="shared" ca="1" si="426"/>
        <v>0</v>
      </c>
      <c r="S943" s="307">
        <f t="shared" ca="1" si="427"/>
        <v>8.2209999999999983</v>
      </c>
      <c r="T943" s="304">
        <f t="shared" ca="1" si="407"/>
        <v>80.648009999999985</v>
      </c>
      <c r="U943" s="311">
        <f t="shared" ca="1" si="408"/>
        <v>0</v>
      </c>
      <c r="V943" s="306">
        <f t="shared" ca="1" si="409"/>
        <v>1.2268249108223146</v>
      </c>
      <c r="W943" s="304">
        <f t="shared" ca="1" si="410"/>
        <v>59.968111134101655</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2.4531234361298875</v>
      </c>
      <c r="AH943" s="304">
        <f t="shared" ca="1" si="434"/>
        <v>-7.2944652400520731</v>
      </c>
    </row>
    <row r="944" spans="1:34" x14ac:dyDescent="0.2">
      <c r="A944" s="347">
        <f t="shared" ca="1" si="412"/>
        <v>1E-4</v>
      </c>
      <c r="B944" s="304">
        <f t="shared" ca="1" si="413"/>
        <v>34.523500000000958</v>
      </c>
      <c r="D944" s="306">
        <f t="shared" ca="1" si="414"/>
        <v>-0.82150956755135218</v>
      </c>
      <c r="E944" s="307">
        <f t="shared" ca="1" si="415"/>
        <v>-2.561903729574758</v>
      </c>
      <c r="F944" s="304">
        <f t="shared" ca="1" si="416"/>
        <v>2.6903956380405214</v>
      </c>
      <c r="G944" s="306">
        <f t="shared" ca="1" si="417"/>
        <v>13.860347370445632</v>
      </c>
      <c r="H944" s="307">
        <f t="shared" ca="1" si="418"/>
        <v>-122.28943149482087</v>
      </c>
      <c r="I944" s="304">
        <f t="shared" ca="1" si="419"/>
        <v>123.07239448615562</v>
      </c>
      <c r="J944" s="306">
        <f t="shared" ca="1" si="420"/>
        <v>868.2794076862798</v>
      </c>
      <c r="K944" s="307">
        <f t="shared" ca="1" si="421"/>
        <v>-14.89837201714186</v>
      </c>
      <c r="L944" s="304">
        <f t="shared" ca="1" si="406"/>
        <v>868.40721513630808</v>
      </c>
      <c r="M944" s="306">
        <f t="shared" ca="1" si="422"/>
        <v>-1.4579374300490187</v>
      </c>
      <c r="N944" s="304">
        <f t="shared" ca="1" si="423"/>
        <v>-83.533661535958458</v>
      </c>
      <c r="P944" s="310">
        <f t="shared" ca="1" si="424"/>
        <v>23</v>
      </c>
      <c r="Q944" s="304">
        <f t="shared" ca="1" si="425"/>
        <v>0</v>
      </c>
      <c r="R944" s="306">
        <f t="shared" ca="1" si="426"/>
        <v>0</v>
      </c>
      <c r="S944" s="307">
        <f t="shared" ca="1" si="427"/>
        <v>8.2209999999999983</v>
      </c>
      <c r="T944" s="304">
        <f t="shared" ca="1" si="407"/>
        <v>80.648009999999985</v>
      </c>
      <c r="U944" s="311">
        <f t="shared" ca="1" si="408"/>
        <v>0</v>
      </c>
      <c r="V944" s="306">
        <f t="shared" ca="1" si="409"/>
        <v>1.2268264110997009</v>
      </c>
      <c r="W944" s="304">
        <f t="shared" ca="1" si="410"/>
        <v>59.968423527433245</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2.4530864282019689</v>
      </c>
      <c r="AH944" s="304">
        <f t="shared" ca="1" si="434"/>
        <v>-7.2945032397642215</v>
      </c>
    </row>
    <row r="945" spans="1:34" x14ac:dyDescent="0.2">
      <c r="A945" s="347">
        <f t="shared" ca="1" si="412"/>
        <v>1E-4</v>
      </c>
      <c r="B945" s="304">
        <f t="shared" ca="1" si="413"/>
        <v>34.523600000000961</v>
      </c>
      <c r="D945" s="306">
        <f t="shared" ca="1" si="414"/>
        <v>-0.82150734050011198</v>
      </c>
      <c r="E945" s="307">
        <f t="shared" ca="1" si="415"/>
        <v>-2.5618652344316359</v>
      </c>
      <c r="F945" s="304">
        <f t="shared" ca="1" si="416"/>
        <v>2.690358301395007</v>
      </c>
      <c r="G945" s="306">
        <f t="shared" ca="1" si="417"/>
        <v>13.860265219711582</v>
      </c>
      <c r="H945" s="307">
        <f t="shared" ca="1" si="418"/>
        <v>-122.28968768134432</v>
      </c>
      <c r="I945" s="304">
        <f t="shared" ca="1" si="419"/>
        <v>123.07263979114725</v>
      </c>
      <c r="J945" s="306">
        <f t="shared" ca="1" si="420"/>
        <v>868.2794076862798</v>
      </c>
      <c r="K945" s="307">
        <f t="shared" ca="1" si="421"/>
        <v>-14.910600973100667</v>
      </c>
      <c r="L945" s="304">
        <f t="shared" ca="1" si="406"/>
        <v>868.4074250220433</v>
      </c>
      <c r="M945" s="306">
        <f t="shared" ca="1" si="422"/>
        <v>-1.457938327727792</v>
      </c>
      <c r="N945" s="304">
        <f t="shared" ca="1" si="423"/>
        <v>-83.533712969163531</v>
      </c>
      <c r="P945" s="310">
        <f t="shared" ca="1" si="424"/>
        <v>23</v>
      </c>
      <c r="Q945" s="304">
        <f t="shared" ca="1" si="425"/>
        <v>0</v>
      </c>
      <c r="R945" s="306">
        <f t="shared" ca="1" si="426"/>
        <v>0</v>
      </c>
      <c r="S945" s="307">
        <f t="shared" ca="1" si="427"/>
        <v>8.2209999999999983</v>
      </c>
      <c r="T945" s="304">
        <f t="shared" ca="1" si="407"/>
        <v>80.648009999999985</v>
      </c>
      <c r="U945" s="311">
        <f t="shared" ca="1" si="408"/>
        <v>0</v>
      </c>
      <c r="V945" s="306">
        <f t="shared" ca="1" si="409"/>
        <v>1.2268279113820664</v>
      </c>
      <c r="W945" s="304">
        <f t="shared" ca="1" si="410"/>
        <v>59.968735918462912</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2.4530494205363755</v>
      </c>
      <c r="AH945" s="304">
        <f t="shared" ca="1" si="434"/>
        <v>-7.2945412391963576</v>
      </c>
    </row>
    <row r="946" spans="1:34" x14ac:dyDescent="0.2">
      <c r="A946" s="347">
        <f t="shared" ca="1" si="412"/>
        <v>1E-4</v>
      </c>
      <c r="B946" s="304">
        <f t="shared" ca="1" si="413"/>
        <v>34.523700000000964</v>
      </c>
      <c r="D946" s="306">
        <f t="shared" ca="1" si="414"/>
        <v>-0.82150511341339072</v>
      </c>
      <c r="E946" s="307">
        <f t="shared" ca="1" si="415"/>
        <v>-2.561826739572207</v>
      </c>
      <c r="F946" s="304">
        <f t="shared" ca="1" si="416"/>
        <v>2.6903209650432998</v>
      </c>
      <c r="G946" s="306">
        <f t="shared" ca="1" si="417"/>
        <v>13.860183069200241</v>
      </c>
      <c r="H946" s="307">
        <f t="shared" ca="1" si="418"/>
        <v>-122.28994386401827</v>
      </c>
      <c r="I946" s="304">
        <f t="shared" ca="1" si="419"/>
        <v>123.07288509243814</v>
      </c>
      <c r="J946" s="306">
        <f t="shared" ca="1" si="420"/>
        <v>868.2794076862798</v>
      </c>
      <c r="K946" s="307">
        <f t="shared" ca="1" si="421"/>
        <v>-14.922829954677935</v>
      </c>
      <c r="L946" s="304">
        <f t="shared" ca="1" si="406"/>
        <v>868.40763508037696</v>
      </c>
      <c r="M946" s="306">
        <f t="shared" ca="1" si="422"/>
        <v>-1.4579392253976666</v>
      </c>
      <c r="N946" s="304">
        <f t="shared" ca="1" si="423"/>
        <v>-83.533764401858733</v>
      </c>
      <c r="P946" s="310">
        <f t="shared" ca="1" si="424"/>
        <v>23</v>
      </c>
      <c r="Q946" s="304">
        <f t="shared" ca="1" si="425"/>
        <v>0</v>
      </c>
      <c r="R946" s="306">
        <f t="shared" ca="1" si="426"/>
        <v>0</v>
      </c>
      <c r="S946" s="307">
        <f t="shared" ca="1" si="427"/>
        <v>8.2209999999999983</v>
      </c>
      <c r="T946" s="304">
        <f t="shared" ca="1" si="407"/>
        <v>80.648009999999985</v>
      </c>
      <c r="U946" s="311">
        <f t="shared" ca="1" si="408"/>
        <v>0</v>
      </c>
      <c r="V946" s="306">
        <f t="shared" ca="1" si="409"/>
        <v>1.2268294116694112</v>
      </c>
      <c r="W946" s="304">
        <f t="shared" ca="1" si="410"/>
        <v>59.969048307190675</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2.4530124131331021</v>
      </c>
      <c r="AH946" s="304">
        <f t="shared" ca="1" si="434"/>
        <v>-7.2945792383484882</v>
      </c>
    </row>
    <row r="947" spans="1:34" x14ac:dyDescent="0.2">
      <c r="A947" s="347">
        <f t="shared" ca="1" si="412"/>
        <v>1E-4</v>
      </c>
      <c r="B947" s="304">
        <f t="shared" ca="1" si="413"/>
        <v>34.523800000000968</v>
      </c>
      <c r="D947" s="306">
        <f t="shared" ca="1" si="414"/>
        <v>-0.8215028862911854</v>
      </c>
      <c r="E947" s="307">
        <f t="shared" ca="1" si="415"/>
        <v>-2.5617882449964684</v>
      </c>
      <c r="F947" s="304">
        <f t="shared" ca="1" si="416"/>
        <v>2.6902836289853962</v>
      </c>
      <c r="G947" s="306">
        <f t="shared" ca="1" si="417"/>
        <v>13.860100918911613</v>
      </c>
      <c r="H947" s="307">
        <f t="shared" ca="1" si="418"/>
        <v>-122.29020004284277</v>
      </c>
      <c r="I947" s="304">
        <f t="shared" ca="1" si="419"/>
        <v>123.07313039002834</v>
      </c>
      <c r="J947" s="306">
        <f t="shared" ca="1" si="420"/>
        <v>868.2794076862798</v>
      </c>
      <c r="K947" s="307">
        <f t="shared" ca="1" si="421"/>
        <v>-14.935058961873278</v>
      </c>
      <c r="L947" s="304">
        <f t="shared" ca="1" si="406"/>
        <v>868.40784531130964</v>
      </c>
      <c r="M947" s="306">
        <f t="shared" ca="1" si="422"/>
        <v>-1.4579401230586422</v>
      </c>
      <c r="N947" s="304">
        <f t="shared" ca="1" si="423"/>
        <v>-83.533815834044077</v>
      </c>
      <c r="P947" s="310">
        <f t="shared" ca="1" si="424"/>
        <v>23</v>
      </c>
      <c r="Q947" s="304">
        <f t="shared" ca="1" si="425"/>
        <v>0</v>
      </c>
      <c r="R947" s="306">
        <f t="shared" ca="1" si="426"/>
        <v>0</v>
      </c>
      <c r="S947" s="307">
        <f t="shared" ca="1" si="427"/>
        <v>8.2209999999999983</v>
      </c>
      <c r="T947" s="304">
        <f t="shared" ca="1" si="407"/>
        <v>80.648009999999985</v>
      </c>
      <c r="U947" s="311">
        <f t="shared" ca="1" si="408"/>
        <v>0</v>
      </c>
      <c r="V947" s="306">
        <f t="shared" ca="1" si="409"/>
        <v>1.2268309119617349</v>
      </c>
      <c r="W947" s="304">
        <f t="shared" ca="1" si="410"/>
        <v>59.969360693616487</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2.4529754059921425</v>
      </c>
      <c r="AH947" s="304">
        <f t="shared" ca="1" si="434"/>
        <v>-7.2946172372206162</v>
      </c>
    </row>
    <row r="948" spans="1:34" x14ac:dyDescent="0.2">
      <c r="A948" s="347">
        <f t="shared" ca="1" si="412"/>
        <v>1E-4</v>
      </c>
      <c r="B948" s="304">
        <f t="shared" ca="1" si="413"/>
        <v>34.523900000000971</v>
      </c>
      <c r="D948" s="306">
        <f t="shared" ca="1" si="414"/>
        <v>-0.82150065913350057</v>
      </c>
      <c r="E948" s="307">
        <f t="shared" ca="1" si="415"/>
        <v>-2.5617497507044256</v>
      </c>
      <c r="F948" s="304">
        <f t="shared" ca="1" si="416"/>
        <v>2.6902462932213034</v>
      </c>
      <c r="G948" s="306">
        <f t="shared" ca="1" si="417"/>
        <v>13.8600187688457</v>
      </c>
      <c r="H948" s="307">
        <f t="shared" ca="1" si="418"/>
        <v>-122.29045621781783</v>
      </c>
      <c r="I948" s="304">
        <f t="shared" ca="1" si="419"/>
        <v>123.07337568391783</v>
      </c>
      <c r="J948" s="306">
        <f t="shared" ca="1" si="420"/>
        <v>868.2794076862798</v>
      </c>
      <c r="K948" s="307">
        <f t="shared" ca="1" si="421"/>
        <v>-14.947287994686311</v>
      </c>
      <c r="L948" s="304">
        <f t="shared" ca="1" si="406"/>
        <v>868.40805571484248</v>
      </c>
      <c r="M948" s="306">
        <f t="shared" ca="1" si="422"/>
        <v>-1.4579410207107191</v>
      </c>
      <c r="N948" s="304">
        <f t="shared" ca="1" si="423"/>
        <v>-83.53386726571955</v>
      </c>
      <c r="P948" s="310">
        <f t="shared" ca="1" si="424"/>
        <v>23</v>
      </c>
      <c r="Q948" s="304">
        <f t="shared" ca="1" si="425"/>
        <v>0</v>
      </c>
      <c r="R948" s="306">
        <f t="shared" ca="1" si="426"/>
        <v>0</v>
      </c>
      <c r="S948" s="307">
        <f t="shared" ca="1" si="427"/>
        <v>8.2209999999999983</v>
      </c>
      <c r="T948" s="304">
        <f t="shared" ca="1" si="407"/>
        <v>80.648009999999985</v>
      </c>
      <c r="U948" s="311">
        <f t="shared" ca="1" si="408"/>
        <v>0</v>
      </c>
      <c r="V948" s="306">
        <f t="shared" ca="1" si="409"/>
        <v>1.2268324122590375</v>
      </c>
      <c r="W948" s="304">
        <f t="shared" ca="1" si="410"/>
        <v>59.969673077740353</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2.4529383991135063</v>
      </c>
      <c r="AH948" s="304">
        <f t="shared" ca="1" si="434"/>
        <v>-7.2946552358127352</v>
      </c>
    </row>
    <row r="949" spans="1:34" x14ac:dyDescent="0.2">
      <c r="A949" s="347">
        <f t="shared" ca="1" si="412"/>
        <v>1E-4</v>
      </c>
      <c r="B949" s="304">
        <f t="shared" ca="1" si="413"/>
        <v>34.524000000000974</v>
      </c>
      <c r="D949" s="306">
        <f t="shared" ca="1" si="414"/>
        <v>-0.82149843194033467</v>
      </c>
      <c r="E949" s="307">
        <f t="shared" ca="1" si="415"/>
        <v>-2.5617112566960749</v>
      </c>
      <c r="F949" s="304">
        <f t="shared" ca="1" si="416"/>
        <v>2.6902089577510169</v>
      </c>
      <c r="G949" s="306">
        <f t="shared" ca="1" si="417"/>
        <v>13.859936619002506</v>
      </c>
      <c r="H949" s="307">
        <f t="shared" ca="1" si="418"/>
        <v>-122.2907123889435</v>
      </c>
      <c r="I949" s="304">
        <f t="shared" ca="1" si="419"/>
        <v>123.07362097410666</v>
      </c>
      <c r="J949" s="306">
        <f t="shared" ca="1" si="420"/>
        <v>868.2794076862798</v>
      </c>
      <c r="K949" s="307">
        <f t="shared" ca="1" si="421"/>
        <v>-14.959517053116649</v>
      </c>
      <c r="L949" s="304">
        <f t="shared" ca="1" si="406"/>
        <v>868.40826629097637</v>
      </c>
      <c r="M949" s="306">
        <f t="shared" ca="1" si="422"/>
        <v>-1.4579419183538975</v>
      </c>
      <c r="N949" s="304">
        <f t="shared" ca="1" si="423"/>
        <v>-83.533918696885181</v>
      </c>
      <c r="P949" s="310">
        <f t="shared" ca="1" si="424"/>
        <v>23</v>
      </c>
      <c r="Q949" s="304">
        <f t="shared" ca="1" si="425"/>
        <v>0</v>
      </c>
      <c r="R949" s="306">
        <f t="shared" ca="1" si="426"/>
        <v>0</v>
      </c>
      <c r="S949" s="307">
        <f t="shared" ca="1" si="427"/>
        <v>8.2209999999999983</v>
      </c>
      <c r="T949" s="304">
        <f t="shared" ca="1" si="407"/>
        <v>80.648009999999985</v>
      </c>
      <c r="U949" s="311">
        <f t="shared" ca="1" si="408"/>
        <v>0</v>
      </c>
      <c r="V949" s="306">
        <f t="shared" ca="1" si="409"/>
        <v>1.2268339125613188</v>
      </c>
      <c r="W949" s="304">
        <f t="shared" ca="1" si="410"/>
        <v>59.969985459562231</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2.4529013924971919</v>
      </c>
      <c r="AH949" s="304">
        <f t="shared" ca="1" si="434"/>
        <v>-7.2946932341248472</v>
      </c>
    </row>
    <row r="950" spans="1:34" x14ac:dyDescent="0.2">
      <c r="A950" s="347">
        <f t="shared" ca="1" si="412"/>
        <v>1E-4</v>
      </c>
      <c r="B950" s="304">
        <f t="shared" ca="1" si="413"/>
        <v>34.524100000000978</v>
      </c>
      <c r="D950" s="306">
        <f t="shared" ca="1" si="414"/>
        <v>-0.82149620471168727</v>
      </c>
      <c r="E950" s="307">
        <f t="shared" ca="1" si="415"/>
        <v>-2.5616727629714271</v>
      </c>
      <c r="F950" s="304">
        <f t="shared" ca="1" si="416"/>
        <v>2.6901716225745469</v>
      </c>
      <c r="G950" s="306">
        <f t="shared" ca="1" si="417"/>
        <v>13.859854469382034</v>
      </c>
      <c r="H950" s="307">
        <f t="shared" ca="1" si="418"/>
        <v>-122.2909685562198</v>
      </c>
      <c r="I950" s="304">
        <f t="shared" ca="1" si="419"/>
        <v>123.07386626059485</v>
      </c>
      <c r="J950" s="306">
        <f t="shared" ca="1" si="420"/>
        <v>868.2794076862798</v>
      </c>
      <c r="K950" s="307">
        <f t="shared" ca="1" si="421"/>
        <v>-14.971746137163906</v>
      </c>
      <c r="L950" s="304">
        <f t="shared" ca="1" si="406"/>
        <v>868.40847703971235</v>
      </c>
      <c r="M950" s="306">
        <f t="shared" ca="1" si="422"/>
        <v>-1.4579428159881775</v>
      </c>
      <c r="N950" s="304">
        <f t="shared" ca="1" si="423"/>
        <v>-83.533970127540968</v>
      </c>
      <c r="P950" s="310">
        <f t="shared" ca="1" si="424"/>
        <v>23</v>
      </c>
      <c r="Q950" s="304">
        <f t="shared" ca="1" si="425"/>
        <v>0</v>
      </c>
      <c r="R950" s="306">
        <f t="shared" ca="1" si="426"/>
        <v>0</v>
      </c>
      <c r="S950" s="307">
        <f t="shared" ca="1" si="427"/>
        <v>8.2209999999999983</v>
      </c>
      <c r="T950" s="304">
        <f t="shared" ca="1" si="407"/>
        <v>80.648009999999985</v>
      </c>
      <c r="U950" s="311">
        <f t="shared" ca="1" si="408"/>
        <v>0</v>
      </c>
      <c r="V950" s="306">
        <f t="shared" ca="1" si="409"/>
        <v>1.2268354128685792</v>
      </c>
      <c r="W950" s="304">
        <f t="shared" ca="1" si="410"/>
        <v>59.970297839082171</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2.452864386143208</v>
      </c>
      <c r="AH950" s="304">
        <f t="shared" ca="1" si="434"/>
        <v>-7.2947312321569449</v>
      </c>
    </row>
    <row r="951" spans="1:34" x14ac:dyDescent="0.2">
      <c r="A951" s="347">
        <f t="shared" ca="1" si="412"/>
        <v>1E-4</v>
      </c>
      <c r="B951" s="304">
        <f t="shared" ca="1" si="413"/>
        <v>34.524200000000981</v>
      </c>
      <c r="D951" s="306">
        <f t="shared" ca="1" si="414"/>
        <v>-0.82149397744756103</v>
      </c>
      <c r="E951" s="307">
        <f t="shared" ca="1" si="415"/>
        <v>-2.5616342695304724</v>
      </c>
      <c r="F951" s="304">
        <f t="shared" ca="1" si="416"/>
        <v>2.6901342876918859</v>
      </c>
      <c r="G951" s="306">
        <f t="shared" ca="1" si="417"/>
        <v>13.859772319984289</v>
      </c>
      <c r="H951" s="307">
        <f t="shared" ca="1" si="418"/>
        <v>-122.29122471964675</v>
      </c>
      <c r="I951" s="304">
        <f t="shared" ca="1" si="419"/>
        <v>123.07411154338243</v>
      </c>
      <c r="J951" s="306">
        <f t="shared" ca="1" si="420"/>
        <v>868.2794076862798</v>
      </c>
      <c r="K951" s="307">
        <f t="shared" ca="1" si="421"/>
        <v>-14.983975246827701</v>
      </c>
      <c r="L951" s="304">
        <f t="shared" ca="1" si="406"/>
        <v>868.40868796105121</v>
      </c>
      <c r="M951" s="306">
        <f t="shared" ca="1" si="422"/>
        <v>-1.4579437136135591</v>
      </c>
      <c r="N951" s="304">
        <f t="shared" ca="1" si="423"/>
        <v>-83.534021557686927</v>
      </c>
      <c r="P951" s="310">
        <f t="shared" ca="1" si="424"/>
        <v>23</v>
      </c>
      <c r="Q951" s="304">
        <f t="shared" ca="1" si="425"/>
        <v>0</v>
      </c>
      <c r="R951" s="306">
        <f t="shared" ca="1" si="426"/>
        <v>0</v>
      </c>
      <c r="S951" s="307">
        <f t="shared" ca="1" si="427"/>
        <v>8.2209999999999983</v>
      </c>
      <c r="T951" s="304">
        <f t="shared" ca="1" si="407"/>
        <v>80.648009999999985</v>
      </c>
      <c r="U951" s="311">
        <f t="shared" ca="1" si="408"/>
        <v>0</v>
      </c>
      <c r="V951" s="306">
        <f t="shared" ca="1" si="409"/>
        <v>1.2268369131808181</v>
      </c>
      <c r="W951" s="304">
        <f t="shared" ca="1" si="410"/>
        <v>59.970610216300109</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2.4528273800515459</v>
      </c>
      <c r="AH951" s="304">
        <f t="shared" ca="1" si="434"/>
        <v>-7.2947692299090354</v>
      </c>
    </row>
    <row r="952" spans="1:34" x14ac:dyDescent="0.2">
      <c r="A952" s="347">
        <f t="shared" ca="1" si="412"/>
        <v>1E-4</v>
      </c>
      <c r="B952" s="304">
        <f t="shared" ca="1" si="413"/>
        <v>34.524300000000984</v>
      </c>
      <c r="D952" s="306">
        <f t="shared" ca="1" si="414"/>
        <v>-0.82149175014795672</v>
      </c>
      <c r="E952" s="307">
        <f t="shared" ca="1" si="415"/>
        <v>-2.5615957763732204</v>
      </c>
      <c r="F952" s="304">
        <f t="shared" ca="1" si="416"/>
        <v>2.6900969531030428</v>
      </c>
      <c r="G952" s="306">
        <f t="shared" ca="1" si="417"/>
        <v>13.859690170809275</v>
      </c>
      <c r="H952" s="307">
        <f t="shared" ca="1" si="418"/>
        <v>-122.29148087922438</v>
      </c>
      <c r="I952" s="304">
        <f t="shared" ca="1" si="419"/>
        <v>123.07435682246944</v>
      </c>
      <c r="J952" s="306">
        <f t="shared" ca="1" si="420"/>
        <v>868.2794076862798</v>
      </c>
      <c r="K952" s="307">
        <f t="shared" ca="1" si="421"/>
        <v>-14.996204382107644</v>
      </c>
      <c r="L952" s="304">
        <f t="shared" ca="1" si="406"/>
        <v>868.40889905499409</v>
      </c>
      <c r="M952" s="306">
        <f t="shared" ca="1" si="422"/>
        <v>-1.4579446112300425</v>
      </c>
      <c r="N952" s="304">
        <f t="shared" ca="1" si="423"/>
        <v>-83.534072987323043</v>
      </c>
      <c r="P952" s="310">
        <f t="shared" ca="1" si="424"/>
        <v>23</v>
      </c>
      <c r="Q952" s="304">
        <f t="shared" ca="1" si="425"/>
        <v>0</v>
      </c>
      <c r="R952" s="306">
        <f t="shared" ca="1" si="426"/>
        <v>0</v>
      </c>
      <c r="S952" s="307">
        <f t="shared" ca="1" si="427"/>
        <v>8.2209999999999983</v>
      </c>
      <c r="T952" s="304">
        <f t="shared" ca="1" si="407"/>
        <v>80.648009999999985</v>
      </c>
      <c r="U952" s="311">
        <f t="shared" ca="1" si="408"/>
        <v>0</v>
      </c>
      <c r="V952" s="306">
        <f t="shared" ca="1" si="409"/>
        <v>1.2268384134980361</v>
      </c>
      <c r="W952" s="304">
        <f t="shared" ca="1" si="410"/>
        <v>59.970922591216095</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2.4527903742222108</v>
      </c>
      <c r="AH952" s="304">
        <f t="shared" ca="1" si="434"/>
        <v>-7.2948072273811118</v>
      </c>
    </row>
    <row r="953" spans="1:34" x14ac:dyDescent="0.2">
      <c r="A953" s="347">
        <f t="shared" ca="1" si="412"/>
        <v>1E-4</v>
      </c>
      <c r="B953" s="304">
        <f t="shared" ca="1" si="413"/>
        <v>34.524400000000988</v>
      </c>
      <c r="D953" s="306">
        <f t="shared" ca="1" si="414"/>
        <v>-0.82148952281287524</v>
      </c>
      <c r="E953" s="307">
        <f t="shared" ca="1" si="415"/>
        <v>-2.5615572834996634</v>
      </c>
      <c r="F953" s="304">
        <f t="shared" ca="1" si="416"/>
        <v>2.6900596188080108</v>
      </c>
      <c r="G953" s="306">
        <f t="shared" ca="1" si="417"/>
        <v>13.859608021856994</v>
      </c>
      <c r="H953" s="307">
        <f t="shared" ca="1" si="418"/>
        <v>-122.29173703495273</v>
      </c>
      <c r="I953" s="304">
        <f t="shared" ca="1" si="419"/>
        <v>123.07460209785589</v>
      </c>
      <c r="J953" s="306">
        <f t="shared" ca="1" si="420"/>
        <v>868.2794076862798</v>
      </c>
      <c r="K953" s="307">
        <f t="shared" ca="1" si="421"/>
        <v>-15.008433543003353</v>
      </c>
      <c r="L953" s="304">
        <f t="shared" ca="1" si="406"/>
        <v>868.40911032154168</v>
      </c>
      <c r="M953" s="306">
        <f t="shared" ca="1" si="422"/>
        <v>-1.4579455088376281</v>
      </c>
      <c r="N953" s="304">
        <f t="shared" ca="1" si="423"/>
        <v>-83.534124416449359</v>
      </c>
      <c r="P953" s="310">
        <f t="shared" ca="1" si="424"/>
        <v>23</v>
      </c>
      <c r="Q953" s="304">
        <f t="shared" ca="1" si="425"/>
        <v>0</v>
      </c>
      <c r="R953" s="306">
        <f t="shared" ca="1" si="426"/>
        <v>0</v>
      </c>
      <c r="S953" s="307">
        <f t="shared" ca="1" si="427"/>
        <v>8.2209999999999983</v>
      </c>
      <c r="T953" s="304">
        <f t="shared" ca="1" si="407"/>
        <v>80.648009999999985</v>
      </c>
      <c r="U953" s="311">
        <f t="shared" ca="1" si="408"/>
        <v>0</v>
      </c>
      <c r="V953" s="306">
        <f t="shared" ca="1" si="409"/>
        <v>1.2268399138202328</v>
      </c>
      <c r="W953" s="304">
        <f t="shared" ca="1" si="410"/>
        <v>59.971234963830113</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2.4527533686552045</v>
      </c>
      <c r="AH953" s="304">
        <f t="shared" ca="1" si="434"/>
        <v>-7.2948452245731792</v>
      </c>
    </row>
    <row r="954" spans="1:34" x14ac:dyDescent="0.2">
      <c r="A954" s="347">
        <f t="shared" ca="1" si="412"/>
        <v>1E-4</v>
      </c>
      <c r="B954" s="304">
        <f t="shared" ca="1" si="413"/>
        <v>34.524500000000991</v>
      </c>
      <c r="D954" s="306">
        <f t="shared" ca="1" si="414"/>
        <v>-0.82148729544231491</v>
      </c>
      <c r="E954" s="307">
        <f t="shared" ca="1" si="415"/>
        <v>-2.5615187909098029</v>
      </c>
      <c r="F954" s="304">
        <f t="shared" ca="1" si="416"/>
        <v>2.690022284806791</v>
      </c>
      <c r="G954" s="306">
        <f t="shared" ca="1" si="417"/>
        <v>13.859525873127449</v>
      </c>
      <c r="H954" s="307">
        <f t="shared" ca="1" si="418"/>
        <v>-122.29199318683182</v>
      </c>
      <c r="I954" s="304">
        <f t="shared" ca="1" si="419"/>
        <v>123.0748473695418</v>
      </c>
      <c r="J954" s="306">
        <f t="shared" ca="1" si="420"/>
        <v>868.2794076862798</v>
      </c>
      <c r="K954" s="307">
        <f t="shared" ca="1" si="421"/>
        <v>-15.020662729514441</v>
      </c>
      <c r="L954" s="304">
        <f t="shared" ca="1" si="406"/>
        <v>868.40932176069521</v>
      </c>
      <c r="M954" s="306">
        <f t="shared" ca="1" si="422"/>
        <v>-1.4579464064363155</v>
      </c>
      <c r="N954" s="304">
        <f t="shared" ca="1" si="423"/>
        <v>-83.534175845065832</v>
      </c>
      <c r="P954" s="310">
        <f t="shared" ca="1" si="424"/>
        <v>23</v>
      </c>
      <c r="Q954" s="304">
        <f t="shared" ca="1" si="425"/>
        <v>0</v>
      </c>
      <c r="R954" s="306">
        <f t="shared" ca="1" si="426"/>
        <v>0</v>
      </c>
      <c r="S954" s="307">
        <f t="shared" ca="1" si="427"/>
        <v>8.2209999999999983</v>
      </c>
      <c r="T954" s="304">
        <f t="shared" ca="1" si="407"/>
        <v>80.648009999999985</v>
      </c>
      <c r="U954" s="311">
        <f t="shared" ca="1" si="408"/>
        <v>0</v>
      </c>
      <c r="V954" s="306">
        <f t="shared" ca="1" si="409"/>
        <v>1.2268414141474084</v>
      </c>
      <c r="W954" s="304">
        <f t="shared" ca="1" si="410"/>
        <v>59.971547334142144</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2.4527163633505236</v>
      </c>
      <c r="AH954" s="304">
        <f t="shared" ca="1" si="434"/>
        <v>-7.2948832214852359</v>
      </c>
    </row>
    <row r="955" spans="1:34" x14ac:dyDescent="0.2">
      <c r="A955" s="347">
        <f t="shared" ca="1" si="412"/>
        <v>1E-4</v>
      </c>
      <c r="B955" s="304">
        <f t="shared" ca="1" si="413"/>
        <v>34.524600000000994</v>
      </c>
      <c r="D955" s="306">
        <f t="shared" ca="1" si="414"/>
        <v>-0.8214850680362803</v>
      </c>
      <c r="E955" s="307">
        <f t="shared" ca="1" si="415"/>
        <v>-2.5614802986036445</v>
      </c>
      <c r="F955" s="304">
        <f t="shared" ca="1" si="416"/>
        <v>2.6899849510993898</v>
      </c>
      <c r="G955" s="306">
        <f t="shared" ca="1" si="417"/>
        <v>13.859443724620645</v>
      </c>
      <c r="H955" s="307">
        <f t="shared" ca="1" si="418"/>
        <v>-122.29224933486168</v>
      </c>
      <c r="I955" s="304">
        <f t="shared" ca="1" si="419"/>
        <v>123.07509263752721</v>
      </c>
      <c r="J955" s="306">
        <f t="shared" ca="1" si="420"/>
        <v>868.2794076862798</v>
      </c>
      <c r="K955" s="307">
        <f t="shared" ca="1" si="421"/>
        <v>-15.032891941640527</v>
      </c>
      <c r="L955" s="304">
        <f t="shared" ca="1" si="406"/>
        <v>868.40953337245548</v>
      </c>
      <c r="M955" s="306">
        <f t="shared" ca="1" si="422"/>
        <v>-1.4579473040261053</v>
      </c>
      <c r="N955" s="304">
        <f t="shared" ca="1" si="423"/>
        <v>-83.534227273172533</v>
      </c>
      <c r="P955" s="310">
        <f t="shared" ca="1" si="424"/>
        <v>23</v>
      </c>
      <c r="Q955" s="304">
        <f t="shared" ca="1" si="425"/>
        <v>0</v>
      </c>
      <c r="R955" s="306">
        <f t="shared" ca="1" si="426"/>
        <v>0</v>
      </c>
      <c r="S955" s="307">
        <f t="shared" ca="1" si="427"/>
        <v>8.2209999999999983</v>
      </c>
      <c r="T955" s="304">
        <f t="shared" ca="1" si="407"/>
        <v>80.648009999999985</v>
      </c>
      <c r="U955" s="311">
        <f t="shared" ca="1" si="408"/>
        <v>0</v>
      </c>
      <c r="V955" s="306">
        <f t="shared" ca="1" si="409"/>
        <v>1.2268429144795623</v>
      </c>
      <c r="W955" s="304">
        <f t="shared" ca="1" si="410"/>
        <v>59.971859702152152</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2.4526793583081723</v>
      </c>
      <c r="AH955" s="304">
        <f t="shared" ca="1" si="434"/>
        <v>-7.2949212181172793</v>
      </c>
    </row>
    <row r="956" spans="1:34" x14ac:dyDescent="0.2">
      <c r="A956" s="347">
        <f t="shared" ca="1" si="412"/>
        <v>1E-4</v>
      </c>
      <c r="B956" s="304">
        <f t="shared" ca="1" si="413"/>
        <v>34.524700000000998</v>
      </c>
      <c r="D956" s="306">
        <f t="shared" ca="1" si="414"/>
        <v>-0.82148284059476817</v>
      </c>
      <c r="E956" s="307">
        <f t="shared" ca="1" si="415"/>
        <v>-2.5614418065811888</v>
      </c>
      <c r="F956" s="304">
        <f t="shared" ca="1" si="416"/>
        <v>2.6899476176858079</v>
      </c>
      <c r="G956" s="306">
        <f t="shared" ca="1" si="417"/>
        <v>13.859361576336585</v>
      </c>
      <c r="H956" s="307">
        <f t="shared" ca="1" si="418"/>
        <v>-122.29250547904233</v>
      </c>
      <c r="I956" s="304">
        <f t="shared" ca="1" si="419"/>
        <v>123.07533790181213</v>
      </c>
      <c r="J956" s="306">
        <f t="shared" ca="1" si="420"/>
        <v>868.2794076862798</v>
      </c>
      <c r="K956" s="307">
        <f t="shared" ca="1" si="421"/>
        <v>-15.045121179381223</v>
      </c>
      <c r="L956" s="304">
        <f t="shared" ca="1" si="406"/>
        <v>868.40974515682353</v>
      </c>
      <c r="M956" s="306">
        <f t="shared" ca="1" si="422"/>
        <v>-1.4579482016069973</v>
      </c>
      <c r="N956" s="304">
        <f t="shared" ca="1" si="423"/>
        <v>-83.53427870076942</v>
      </c>
      <c r="P956" s="310">
        <f t="shared" ca="1" si="424"/>
        <v>23</v>
      </c>
      <c r="Q956" s="304">
        <f t="shared" ca="1" si="425"/>
        <v>0</v>
      </c>
      <c r="R956" s="306">
        <f t="shared" ca="1" si="426"/>
        <v>0</v>
      </c>
      <c r="S956" s="307">
        <f t="shared" ca="1" si="427"/>
        <v>8.2209999999999983</v>
      </c>
      <c r="T956" s="304">
        <f t="shared" ca="1" si="407"/>
        <v>80.648009999999985</v>
      </c>
      <c r="U956" s="311">
        <f t="shared" ca="1" si="408"/>
        <v>0</v>
      </c>
      <c r="V956" s="306">
        <f t="shared" ca="1" si="409"/>
        <v>1.2268444148166955</v>
      </c>
      <c r="W956" s="304">
        <f t="shared" ca="1" si="410"/>
        <v>59.972172067860193</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2.4526423535281561</v>
      </c>
      <c r="AH956" s="304">
        <f t="shared" ca="1" si="434"/>
        <v>-7.2949592144693058</v>
      </c>
    </row>
    <row r="957" spans="1:34" x14ac:dyDescent="0.2">
      <c r="A957" s="347">
        <f t="shared" ca="1" si="412"/>
        <v>1E-4</v>
      </c>
      <c r="B957" s="304">
        <f t="shared" ca="1" si="413"/>
        <v>34.524800000001001</v>
      </c>
      <c r="D957" s="306">
        <f t="shared" ca="1" si="414"/>
        <v>-0.82148061311778242</v>
      </c>
      <c r="E957" s="307">
        <f t="shared" ca="1" si="415"/>
        <v>-2.5614033148424316</v>
      </c>
      <c r="F957" s="304">
        <f t="shared" ca="1" si="416"/>
        <v>2.6899102845660416</v>
      </c>
      <c r="G957" s="306">
        <f t="shared" ca="1" si="417"/>
        <v>13.859279428275274</v>
      </c>
      <c r="H957" s="307">
        <f t="shared" ca="1" si="418"/>
        <v>-122.29276161937382</v>
      </c>
      <c r="I957" s="304">
        <f t="shared" ca="1" si="419"/>
        <v>123.07558316239661</v>
      </c>
      <c r="J957" s="306">
        <f t="shared" ca="1" si="420"/>
        <v>868.2794076862798</v>
      </c>
      <c r="K957" s="307">
        <f t="shared" ca="1" si="421"/>
        <v>-15.057350442736144</v>
      </c>
      <c r="L957" s="304">
        <f t="shared" ca="1" si="406"/>
        <v>868.40995711380015</v>
      </c>
      <c r="M957" s="306">
        <f t="shared" ca="1" si="422"/>
        <v>-1.4579490991789918</v>
      </c>
      <c r="N957" s="304">
        <f t="shared" ca="1" si="423"/>
        <v>-83.534330127856506</v>
      </c>
      <c r="P957" s="310">
        <f t="shared" ca="1" si="424"/>
        <v>23</v>
      </c>
      <c r="Q957" s="304">
        <f t="shared" ca="1" si="425"/>
        <v>0</v>
      </c>
      <c r="R957" s="306">
        <f t="shared" ca="1" si="426"/>
        <v>0</v>
      </c>
      <c r="S957" s="307">
        <f t="shared" ca="1" si="427"/>
        <v>8.2209999999999983</v>
      </c>
      <c r="T957" s="304">
        <f t="shared" ca="1" si="407"/>
        <v>80.648009999999985</v>
      </c>
      <c r="U957" s="311">
        <f t="shared" ca="1" si="408"/>
        <v>0</v>
      </c>
      <c r="V957" s="306">
        <f t="shared" ca="1" si="409"/>
        <v>1.2268459151588071</v>
      </c>
      <c r="W957" s="304">
        <f t="shared" ca="1" si="410"/>
        <v>59.972484431266217</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2.4526053490104669</v>
      </c>
      <c r="AH957" s="304">
        <f t="shared" ca="1" si="434"/>
        <v>-7.2949972105413217</v>
      </c>
    </row>
    <row r="958" spans="1:34" x14ac:dyDescent="0.2">
      <c r="A958" s="347">
        <f t="shared" ca="1" si="412"/>
        <v>1E-4</v>
      </c>
      <c r="B958" s="304">
        <f t="shared" ca="1" si="413"/>
        <v>34.524900000001004</v>
      </c>
      <c r="D958" s="306">
        <f t="shared" ca="1" si="414"/>
        <v>-0.8214783856053226</v>
      </c>
      <c r="E958" s="307">
        <f t="shared" ca="1" si="415"/>
        <v>-2.561364823387378</v>
      </c>
      <c r="F958" s="304">
        <f t="shared" ca="1" si="416"/>
        <v>2.6898729517400968</v>
      </c>
      <c r="G958" s="306">
        <f t="shared" ca="1" si="417"/>
        <v>13.859197280436714</v>
      </c>
      <c r="H958" s="307">
        <f t="shared" ca="1" si="418"/>
        <v>-122.29301775585616</v>
      </c>
      <c r="I958" s="304">
        <f t="shared" ca="1" si="419"/>
        <v>123.07582841928065</v>
      </c>
      <c r="J958" s="306">
        <f t="shared" ca="1" si="420"/>
        <v>868.2794076862798</v>
      </c>
      <c r="K958" s="307">
        <f t="shared" ca="1" si="421"/>
        <v>-15.069579731704906</v>
      </c>
      <c r="L958" s="304">
        <f t="shared" ca="1" si="406"/>
        <v>868.41016924338646</v>
      </c>
      <c r="M958" s="306">
        <f t="shared" ca="1" si="422"/>
        <v>-1.457949996742089</v>
      </c>
      <c r="N958" s="304">
        <f t="shared" ca="1" si="423"/>
        <v>-83.534381554433821</v>
      </c>
      <c r="P958" s="310">
        <f t="shared" ca="1" si="424"/>
        <v>23</v>
      </c>
      <c r="Q958" s="304">
        <f t="shared" ca="1" si="425"/>
        <v>0</v>
      </c>
      <c r="R958" s="306">
        <f t="shared" ca="1" si="426"/>
        <v>0</v>
      </c>
      <c r="S958" s="307">
        <f t="shared" ca="1" si="427"/>
        <v>8.2209999999999983</v>
      </c>
      <c r="T958" s="304">
        <f t="shared" ca="1" si="407"/>
        <v>80.648009999999985</v>
      </c>
      <c r="U958" s="311">
        <f t="shared" ca="1" si="408"/>
        <v>0</v>
      </c>
      <c r="V958" s="306">
        <f t="shared" ca="1" si="409"/>
        <v>1.2268474155058973</v>
      </c>
      <c r="W958" s="304">
        <f t="shared" ca="1" si="410"/>
        <v>59.972796792370211</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2.4525683447551128</v>
      </c>
      <c r="AH958" s="304">
        <f t="shared" ca="1" si="434"/>
        <v>-7.2950352063333206</v>
      </c>
    </row>
    <row r="959" spans="1:34" x14ac:dyDescent="0.2">
      <c r="A959" s="347">
        <f t="shared" ca="1" si="412"/>
        <v>1E-4</v>
      </c>
      <c r="B959" s="304">
        <f t="shared" ca="1" si="413"/>
        <v>34.525000000001008</v>
      </c>
      <c r="D959" s="306">
        <f t="shared" ca="1" si="414"/>
        <v>-0.82147615805738872</v>
      </c>
      <c r="E959" s="307">
        <f t="shared" ca="1" si="415"/>
        <v>-2.5613263322160291</v>
      </c>
      <c r="F959" s="304">
        <f t="shared" ca="1" si="416"/>
        <v>2.6898356192079738</v>
      </c>
      <c r="G959" s="306">
        <f t="shared" ca="1" si="417"/>
        <v>13.859115132820907</v>
      </c>
      <c r="H959" s="307">
        <f t="shared" ca="1" si="418"/>
        <v>-122.29327388848938</v>
      </c>
      <c r="I959" s="304">
        <f t="shared" ca="1" si="419"/>
        <v>123.07607367246432</v>
      </c>
      <c r="J959" s="306">
        <f t="shared" ca="1" si="420"/>
        <v>868.2794076862798</v>
      </c>
      <c r="K959" s="307">
        <f t="shared" ca="1" si="421"/>
        <v>-15.081809046287123</v>
      </c>
      <c r="L959" s="304">
        <f t="shared" ca="1" si="406"/>
        <v>868.41038154558328</v>
      </c>
      <c r="M959" s="306">
        <f t="shared" ca="1" si="422"/>
        <v>-1.4579508942962889</v>
      </c>
      <c r="N959" s="304">
        <f t="shared" ca="1" si="423"/>
        <v>-83.534432980501364</v>
      </c>
      <c r="P959" s="310">
        <f t="shared" ca="1" si="424"/>
        <v>23</v>
      </c>
      <c r="Q959" s="304">
        <f t="shared" ca="1" si="425"/>
        <v>0</v>
      </c>
      <c r="R959" s="306">
        <f t="shared" ca="1" si="426"/>
        <v>0</v>
      </c>
      <c r="S959" s="307">
        <f t="shared" ca="1" si="427"/>
        <v>8.2209999999999983</v>
      </c>
      <c r="T959" s="304">
        <f t="shared" ca="1" si="407"/>
        <v>80.648009999999985</v>
      </c>
      <c r="U959" s="311">
        <f t="shared" ca="1" si="408"/>
        <v>0</v>
      </c>
      <c r="V959" s="306">
        <f t="shared" ca="1" si="409"/>
        <v>1.2268489158579656</v>
      </c>
      <c r="W959" s="304">
        <f t="shared" ca="1" si="410"/>
        <v>59.973109151172203</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2.4525313407620963</v>
      </c>
      <c r="AH959" s="304">
        <f t="shared" ca="1" si="434"/>
        <v>-7.2950732018453017</v>
      </c>
    </row>
    <row r="960" spans="1:34" x14ac:dyDescent="0.2">
      <c r="A960" s="347">
        <f t="shared" ca="1" si="412"/>
        <v>1E-4</v>
      </c>
      <c r="B960" s="304">
        <f t="shared" ca="1" si="413"/>
        <v>34.525100000001011</v>
      </c>
      <c r="D960" s="306">
        <f t="shared" ca="1" si="414"/>
        <v>-0.82147393047398287</v>
      </c>
      <c r="E960" s="307">
        <f t="shared" ca="1" si="415"/>
        <v>-2.5612878413283822</v>
      </c>
      <c r="F960" s="304">
        <f t="shared" ca="1" si="416"/>
        <v>2.6897982869696713</v>
      </c>
      <c r="G960" s="306">
        <f t="shared" ca="1" si="417"/>
        <v>13.859032985427859</v>
      </c>
      <c r="H960" s="307">
        <f t="shared" ca="1" si="418"/>
        <v>-122.29353001727351</v>
      </c>
      <c r="I960" s="304">
        <f t="shared" ca="1" si="419"/>
        <v>123.07631892194759</v>
      </c>
      <c r="J960" s="306">
        <f t="shared" ca="1" si="420"/>
        <v>868.2794076862798</v>
      </c>
      <c r="K960" s="307">
        <f t="shared" ca="1" si="421"/>
        <v>-15.094038386482412</v>
      </c>
      <c r="L960" s="304">
        <f t="shared" ca="1" si="406"/>
        <v>868.41059402039161</v>
      </c>
      <c r="M960" s="306">
        <f t="shared" ca="1" si="422"/>
        <v>-1.4579517918415916</v>
      </c>
      <c r="N960" s="304">
        <f t="shared" ca="1" si="423"/>
        <v>-83.534484406059136</v>
      </c>
      <c r="P960" s="310">
        <f t="shared" ca="1" si="424"/>
        <v>23</v>
      </c>
      <c r="Q960" s="304">
        <f t="shared" ca="1" si="425"/>
        <v>0</v>
      </c>
      <c r="R960" s="306">
        <f t="shared" ca="1" si="426"/>
        <v>0</v>
      </c>
      <c r="S960" s="307">
        <f t="shared" ca="1" si="427"/>
        <v>8.2209999999999983</v>
      </c>
      <c r="T960" s="304">
        <f t="shared" ca="1" si="407"/>
        <v>80.648009999999985</v>
      </c>
      <c r="U960" s="311">
        <f t="shared" ca="1" si="408"/>
        <v>0</v>
      </c>
      <c r="V960" s="306">
        <f t="shared" ca="1" si="409"/>
        <v>1.2268504162150133</v>
      </c>
      <c r="W960" s="304">
        <f t="shared" ca="1" si="410"/>
        <v>59.973421507672185</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2.4524943370314132</v>
      </c>
      <c r="AH960" s="304">
        <f t="shared" ca="1" si="434"/>
        <v>-7.2951111970772677</v>
      </c>
    </row>
    <row r="961" spans="1:34" x14ac:dyDescent="0.2">
      <c r="A961" s="347">
        <f t="shared" ca="1" si="412"/>
        <v>1E-4</v>
      </c>
      <c r="B961" s="304">
        <f t="shared" ca="1" si="413"/>
        <v>34.525200000001014</v>
      </c>
      <c r="D961" s="306">
        <f t="shared" ca="1" si="414"/>
        <v>-0.82147170285510518</v>
      </c>
      <c r="E961" s="307">
        <f t="shared" ca="1" si="415"/>
        <v>-2.561249350724438</v>
      </c>
      <c r="F961" s="304">
        <f t="shared" ca="1" si="416"/>
        <v>2.6897609550251897</v>
      </c>
      <c r="G961" s="306">
        <f t="shared" ca="1" si="417"/>
        <v>13.858950838257574</v>
      </c>
      <c r="H961" s="307">
        <f t="shared" ca="1" si="418"/>
        <v>-122.29378614220859</v>
      </c>
      <c r="I961" s="304">
        <f t="shared" ca="1" si="419"/>
        <v>123.07656416773052</v>
      </c>
      <c r="J961" s="306">
        <f t="shared" ca="1" si="420"/>
        <v>868.2794076862798</v>
      </c>
      <c r="K961" s="307">
        <f t="shared" ca="1" si="421"/>
        <v>-15.106267752290385</v>
      </c>
      <c r="L961" s="304">
        <f t="shared" ca="1" si="406"/>
        <v>868.41080666781249</v>
      </c>
      <c r="M961" s="306">
        <f t="shared" ca="1" si="422"/>
        <v>-1.4579526893779973</v>
      </c>
      <c r="N961" s="304">
        <f t="shared" ca="1" si="423"/>
        <v>-83.534535831107135</v>
      </c>
      <c r="P961" s="310">
        <f t="shared" ca="1" si="424"/>
        <v>23</v>
      </c>
      <c r="Q961" s="304">
        <f t="shared" ca="1" si="425"/>
        <v>0</v>
      </c>
      <c r="R961" s="306">
        <f t="shared" ca="1" si="426"/>
        <v>0</v>
      </c>
      <c r="S961" s="307">
        <f t="shared" ca="1" si="427"/>
        <v>8.2209999999999983</v>
      </c>
      <c r="T961" s="304">
        <f t="shared" ca="1" si="407"/>
        <v>80.648009999999985</v>
      </c>
      <c r="U961" s="311">
        <f t="shared" ca="1" si="408"/>
        <v>0</v>
      </c>
      <c r="V961" s="306">
        <f t="shared" ca="1" si="409"/>
        <v>1.2268519165770391</v>
      </c>
      <c r="W961" s="304">
        <f t="shared" ca="1" si="410"/>
        <v>59.973733861870137</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2.4524573335630642</v>
      </c>
      <c r="AH961" s="304">
        <f t="shared" ca="1" si="434"/>
        <v>-7.2951491920292177</v>
      </c>
    </row>
    <row r="962" spans="1:34" x14ac:dyDescent="0.2">
      <c r="A962" s="347">
        <f t="shared" ca="1" si="412"/>
        <v>1E-4</v>
      </c>
      <c r="B962" s="304">
        <f t="shared" ca="1" si="413"/>
        <v>34.525300000001018</v>
      </c>
      <c r="D962" s="306">
        <f t="shared" ca="1" si="414"/>
        <v>-0.82146947520075708</v>
      </c>
      <c r="E962" s="307">
        <f t="shared" ca="1" si="415"/>
        <v>-2.5612108604042003</v>
      </c>
      <c r="F962" s="304">
        <f t="shared" ca="1" si="416"/>
        <v>2.6897236233745341</v>
      </c>
      <c r="G962" s="306">
        <f t="shared" ca="1" si="417"/>
        <v>13.858868691310054</v>
      </c>
      <c r="H962" s="307">
        <f t="shared" ca="1" si="418"/>
        <v>-122.29404226329463</v>
      </c>
      <c r="I962" s="304">
        <f t="shared" ca="1" si="419"/>
        <v>123.07680940981314</v>
      </c>
      <c r="J962" s="306">
        <f t="shared" ca="1" si="420"/>
        <v>868.2794076862798</v>
      </c>
      <c r="K962" s="307">
        <f t="shared" ca="1" si="421"/>
        <v>-15.118497143710661</v>
      </c>
      <c r="L962" s="304">
        <f t="shared" ca="1" si="406"/>
        <v>868.41101948784672</v>
      </c>
      <c r="M962" s="306">
        <f t="shared" ca="1" si="422"/>
        <v>-1.4579535869055062</v>
      </c>
      <c r="N962" s="304">
        <f t="shared" ca="1" si="423"/>
        <v>-83.534587255645391</v>
      </c>
      <c r="P962" s="310">
        <f t="shared" ca="1" si="424"/>
        <v>23</v>
      </c>
      <c r="Q962" s="304">
        <f t="shared" ca="1" si="425"/>
        <v>0</v>
      </c>
      <c r="R962" s="306">
        <f t="shared" ca="1" si="426"/>
        <v>0</v>
      </c>
      <c r="S962" s="307">
        <f t="shared" ca="1" si="427"/>
        <v>8.2209999999999983</v>
      </c>
      <c r="T962" s="304">
        <f t="shared" ca="1" si="407"/>
        <v>80.648009999999985</v>
      </c>
      <c r="U962" s="311">
        <f t="shared" ca="1" si="408"/>
        <v>0</v>
      </c>
      <c r="V962" s="306">
        <f t="shared" ca="1" si="409"/>
        <v>1.2268534169440435</v>
      </c>
      <c r="W962" s="304">
        <f t="shared" ca="1" si="410"/>
        <v>59.974046213766037</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2.4524203303570538</v>
      </c>
      <c r="AH962" s="304">
        <f t="shared" ca="1" si="434"/>
        <v>-7.2951871867011491</v>
      </c>
    </row>
    <row r="963" spans="1:34" x14ac:dyDescent="0.2">
      <c r="A963" s="347">
        <f t="shared" ca="1" si="412"/>
        <v>1E-4</v>
      </c>
      <c r="B963" s="304">
        <f t="shared" ca="1" si="413"/>
        <v>34.525400000001021</v>
      </c>
      <c r="D963" s="306">
        <f t="shared" ca="1" si="414"/>
        <v>-0.82146724751093692</v>
      </c>
      <c r="E963" s="307">
        <f t="shared" ca="1" si="415"/>
        <v>-2.561172370367669</v>
      </c>
      <c r="F963" s="304">
        <f t="shared" ca="1" si="416"/>
        <v>2.6896862920177029</v>
      </c>
      <c r="G963" s="306">
        <f t="shared" ca="1" si="417"/>
        <v>13.858786544585303</v>
      </c>
      <c r="H963" s="307">
        <f t="shared" ca="1" si="418"/>
        <v>-122.29429838053167</v>
      </c>
      <c r="I963" s="304">
        <f t="shared" ca="1" si="419"/>
        <v>123.07705464819544</v>
      </c>
      <c r="J963" s="306">
        <f t="shared" ca="1" si="420"/>
        <v>868.2794076862798</v>
      </c>
      <c r="K963" s="307">
        <f t="shared" ca="1" si="421"/>
        <v>-15.130726560742852</v>
      </c>
      <c r="L963" s="304">
        <f t="shared" ca="1" si="406"/>
        <v>868.4112324804953</v>
      </c>
      <c r="M963" s="306">
        <f t="shared" ca="1" si="422"/>
        <v>-1.4579544844241186</v>
      </c>
      <c r="N963" s="304">
        <f t="shared" ca="1" si="423"/>
        <v>-83.534638679673918</v>
      </c>
      <c r="P963" s="310">
        <f t="shared" ca="1" si="424"/>
        <v>23</v>
      </c>
      <c r="Q963" s="304">
        <f t="shared" ca="1" si="425"/>
        <v>0</v>
      </c>
      <c r="R963" s="306">
        <f t="shared" ca="1" si="426"/>
        <v>0</v>
      </c>
      <c r="S963" s="307">
        <f t="shared" ca="1" si="427"/>
        <v>8.2209999999999983</v>
      </c>
      <c r="T963" s="304">
        <f t="shared" ca="1" si="407"/>
        <v>80.648009999999985</v>
      </c>
      <c r="U963" s="311">
        <f t="shared" ca="1" si="408"/>
        <v>0</v>
      </c>
      <c r="V963" s="306">
        <f t="shared" ca="1" si="409"/>
        <v>1.2268549173160261</v>
      </c>
      <c r="W963" s="304">
        <f t="shared" ca="1" si="410"/>
        <v>59.974358563359878</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2.4523833274133828</v>
      </c>
      <c r="AH963" s="304">
        <f t="shared" ca="1" si="434"/>
        <v>-7.2952251810930608</v>
      </c>
    </row>
    <row r="964" spans="1:34" x14ac:dyDescent="0.2">
      <c r="A964" s="347">
        <f t="shared" ca="1" si="412"/>
        <v>1E-4</v>
      </c>
      <c r="B964" s="304">
        <f t="shared" ca="1" si="413"/>
        <v>34.525500000001024</v>
      </c>
      <c r="D964" s="306">
        <f t="shared" ca="1" si="414"/>
        <v>-0.82146501978564623</v>
      </c>
      <c r="E964" s="307">
        <f t="shared" ca="1" si="415"/>
        <v>-2.5611338806148467</v>
      </c>
      <c r="F964" s="304">
        <f t="shared" ca="1" si="416"/>
        <v>2.6896489609546999</v>
      </c>
      <c r="G964" s="306">
        <f t="shared" ca="1" si="417"/>
        <v>13.858704398083324</v>
      </c>
      <c r="H964" s="307">
        <f t="shared" ca="1" si="418"/>
        <v>-122.29455449391973</v>
      </c>
      <c r="I964" s="304">
        <f t="shared" ca="1" si="419"/>
        <v>123.0772998828775</v>
      </c>
      <c r="J964" s="306">
        <f t="shared" ca="1" si="420"/>
        <v>868.2794076862798</v>
      </c>
      <c r="K964" s="307">
        <f t="shared" ca="1" si="421"/>
        <v>-15.142956003386574</v>
      </c>
      <c r="L964" s="304">
        <f t="shared" ref="L964:L1004" ca="1" si="435">SQRT(pos_x^2+pos_z^2)</f>
        <v>868.41144564575916</v>
      </c>
      <c r="M964" s="306">
        <f t="shared" ca="1" si="422"/>
        <v>-1.457955381933834</v>
      </c>
      <c r="N964" s="304">
        <f t="shared" ca="1" si="423"/>
        <v>-83.534690103192673</v>
      </c>
      <c r="P964" s="310">
        <f t="shared" ca="1" si="424"/>
        <v>23</v>
      </c>
      <c r="Q964" s="304">
        <f t="shared" ca="1" si="425"/>
        <v>0</v>
      </c>
      <c r="R964" s="306">
        <f t="shared" ca="1" si="426"/>
        <v>0</v>
      </c>
      <c r="S964" s="307">
        <f t="shared" ca="1" si="427"/>
        <v>8.2209999999999983</v>
      </c>
      <c r="T964" s="304">
        <f t="shared" ref="T964:T1004" ca="1" si="436">m*g</f>
        <v>80.648009999999985</v>
      </c>
      <c r="U964" s="311">
        <f t="shared" ref="U964:U1004" ca="1" si="437">IF(pos_xz&lt;L_rampe,Poids*COS(Beta),0)</f>
        <v>0</v>
      </c>
      <c r="V964" s="306">
        <f t="shared" ref="V964:V1004" ca="1" si="438">Rho_moyen*(20000-Alt_rampe-pos_z)/(20000+Alt_rampe+pos_z)</f>
        <v>1.2268564176929875</v>
      </c>
      <c r="W964" s="304">
        <f t="shared" ref="W964:W1003" ca="1" si="439">1/2*Rho*Sref*Cx*vit_xz^2</f>
        <v>59.97467091065171</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2.4523463247320549</v>
      </c>
      <c r="AH964" s="304">
        <f t="shared" ca="1" si="434"/>
        <v>-7.2952631752049495</v>
      </c>
    </row>
    <row r="965" spans="1:34" x14ac:dyDescent="0.2">
      <c r="A965" s="347">
        <f t="shared" ref="A965:A1004" ca="1" si="441">IF(B964+0.01&lt;=T_ini+ROUNDUP(Temps_fin_propu,0), 0.01, IF(K964&gt;0, 0.1, 0.0001))</f>
        <v>1E-4</v>
      </c>
      <c r="B965" s="304">
        <f t="shared" ref="B965:B1004" ca="1" si="442">B964+pas</f>
        <v>34.525600000001027</v>
      </c>
      <c r="D965" s="306">
        <f t="shared" ref="D965:D1004" ca="1" si="443">IF(AND(L964&lt;L_rampe,Poussee&lt;Poids*SIN(M964)),0,(-W964+Poussee)/m*COS(M964)-U964/m*SIN(M964))</f>
        <v>-0.82146279202488925</v>
      </c>
      <c r="E965" s="307">
        <f t="shared" ref="E965:E1004" ca="1" si="444">IF(AND(L964&lt;L_rampe,Poussee&lt;Poids*SIN(M964)),0,(-W964+Poussee)/m*SIN(M964)+U964/m*COS(M964)-Poids/m)</f>
        <v>-2.5610953911457282</v>
      </c>
      <c r="F965" s="304">
        <f t="shared" ref="F965:F1004" ca="1" si="445">SQRT(acc_x^2+acc_z^2)</f>
        <v>2.6896116301855213</v>
      </c>
      <c r="G965" s="306">
        <f t="shared" ref="G965:G1004" ca="1" si="446">G964+acc_x*pas</f>
        <v>13.858622251804121</v>
      </c>
      <c r="H965" s="307">
        <f t="shared" ref="H965:H1004" ca="1" si="447">H964+acc_z*pas</f>
        <v>-122.29481060345884</v>
      </c>
      <c r="I965" s="304">
        <f t="shared" ref="I965:I1004" ca="1" si="448">SQRT(vit_x^2+vit_z^2)</f>
        <v>123.0775451138593</v>
      </c>
      <c r="J965" s="306">
        <f t="shared" ref="J965:J1004" ca="1" si="449">J964+0.5*(vit_x+G964)*pas*(K964&gt;=0)</f>
        <v>868.2794076862798</v>
      </c>
      <c r="K965" s="307">
        <f t="shared" ref="K965:K1004" ca="1" si="450">K964+0.5*(vit_z+H964)*pas</f>
        <v>-15.155185471641444</v>
      </c>
      <c r="L965" s="304">
        <f t="shared" ca="1" si="435"/>
        <v>868.41165898363943</v>
      </c>
      <c r="M965" s="306">
        <f t="shared" ref="M965:M1004" ca="1" si="451">IF(AND(L964&gt;L_rampe,G965&gt;0),ATAN2(G965,H965),$M$4)</f>
        <v>-1.4579562794346532</v>
      </c>
      <c r="N965" s="304">
        <f t="shared" ref="N965:N1004" ca="1" si="452">DEGREES(Beta)</f>
        <v>-83.534741526201728</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8.2209999999999983</v>
      </c>
      <c r="T965" s="304">
        <f t="shared" ca="1" si="436"/>
        <v>80.648009999999985</v>
      </c>
      <c r="U965" s="311">
        <f t="shared" ca="1" si="437"/>
        <v>0</v>
      </c>
      <c r="V965" s="306">
        <f t="shared" ca="1" si="438"/>
        <v>1.2268579180749271</v>
      </c>
      <c r="W965" s="304">
        <f t="shared" ca="1" si="439"/>
        <v>59.974983255641476</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2.4523093223130621</v>
      </c>
      <c r="AH965" s="304">
        <f t="shared" ref="AH965:AH1004" ca="1" si="463">IF(AND(L964&lt;L_rampe,Poussee&lt;Poids*SIN(M964)), g*SIN(M964), (-W964+Poussee)/m)</f>
        <v>-7.295301169036823</v>
      </c>
    </row>
    <row r="966" spans="1:34" x14ac:dyDescent="0.2">
      <c r="A966" s="347">
        <f t="shared" ca="1" si="441"/>
        <v>1E-4</v>
      </c>
      <c r="B966" s="304">
        <f t="shared" ca="1" si="442"/>
        <v>34.525700000001031</v>
      </c>
      <c r="D966" s="306">
        <f t="shared" ca="1" si="443"/>
        <v>-0.82146056422866209</v>
      </c>
      <c r="E966" s="307">
        <f t="shared" ca="1" si="444"/>
        <v>-2.5610569019603178</v>
      </c>
      <c r="F966" s="304">
        <f t="shared" ca="1" si="445"/>
        <v>2.6895742997101704</v>
      </c>
      <c r="G966" s="306">
        <f t="shared" ca="1" si="446"/>
        <v>13.858540105747698</v>
      </c>
      <c r="H966" s="307">
        <f t="shared" ca="1" si="447"/>
        <v>-122.29506670914904</v>
      </c>
      <c r="I966" s="304">
        <f t="shared" ca="1" si="448"/>
        <v>123.07779034114088</v>
      </c>
      <c r="J966" s="306">
        <f t="shared" ca="1" si="449"/>
        <v>868.2794076862798</v>
      </c>
      <c r="K966" s="307">
        <f t="shared" ca="1" si="450"/>
        <v>-15.167414965507074</v>
      </c>
      <c r="L966" s="304">
        <f t="shared" ca="1" si="435"/>
        <v>868.41187249413679</v>
      </c>
      <c r="M966" s="306">
        <f t="shared" ca="1" si="451"/>
        <v>-1.457957176926576</v>
      </c>
      <c r="N966" s="304">
        <f t="shared" ca="1" si="452"/>
        <v>-83.534792948701053</v>
      </c>
      <c r="P966" s="310">
        <f t="shared" ca="1" si="453"/>
        <v>23</v>
      </c>
      <c r="Q966" s="304">
        <f t="shared" ca="1" si="454"/>
        <v>0</v>
      </c>
      <c r="R966" s="306">
        <f t="shared" ca="1" si="455"/>
        <v>0</v>
      </c>
      <c r="S966" s="307">
        <f t="shared" ca="1" si="456"/>
        <v>8.2209999999999983</v>
      </c>
      <c r="T966" s="304">
        <f t="shared" ca="1" si="436"/>
        <v>80.648009999999985</v>
      </c>
      <c r="U966" s="311">
        <f t="shared" ca="1" si="437"/>
        <v>0</v>
      </c>
      <c r="V966" s="306">
        <f t="shared" ca="1" si="438"/>
        <v>1.2268594184618451</v>
      </c>
      <c r="W966" s="304">
        <f t="shared" ca="1" si="439"/>
        <v>59.975295598329161</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2.4522723201564132</v>
      </c>
      <c r="AH966" s="304">
        <f t="shared" ca="1" si="463"/>
        <v>-7.2953391625886743</v>
      </c>
    </row>
    <row r="967" spans="1:34" x14ac:dyDescent="0.2">
      <c r="A967" s="347">
        <f t="shared" ca="1" si="441"/>
        <v>1E-4</v>
      </c>
      <c r="B967" s="304">
        <f t="shared" ca="1" si="442"/>
        <v>34.525800000001034</v>
      </c>
      <c r="D967" s="306">
        <f t="shared" ca="1" si="443"/>
        <v>-0.82145833639696786</v>
      </c>
      <c r="E967" s="307">
        <f t="shared" ca="1" si="444"/>
        <v>-2.56101841305862</v>
      </c>
      <c r="F967" s="304">
        <f t="shared" ca="1" si="445"/>
        <v>2.689536969528652</v>
      </c>
      <c r="G967" s="306">
        <f t="shared" ca="1" si="446"/>
        <v>13.858457959914059</v>
      </c>
      <c r="H967" s="307">
        <f t="shared" ca="1" si="447"/>
        <v>-122.29532281099034</v>
      </c>
      <c r="I967" s="304">
        <f t="shared" ca="1" si="448"/>
        <v>123.07803556472227</v>
      </c>
      <c r="J967" s="306">
        <f t="shared" ca="1" si="449"/>
        <v>868.2794076862798</v>
      </c>
      <c r="K967" s="307">
        <f t="shared" ca="1" si="450"/>
        <v>-15.179644484983081</v>
      </c>
      <c r="L967" s="304">
        <f t="shared" ca="1" si="435"/>
        <v>868.41208617725226</v>
      </c>
      <c r="M967" s="306">
        <f t="shared" ca="1" si="451"/>
        <v>-1.4579580744096026</v>
      </c>
      <c r="N967" s="304">
        <f t="shared" ca="1" si="452"/>
        <v>-83.534844370690664</v>
      </c>
      <c r="P967" s="310">
        <f t="shared" ca="1" si="453"/>
        <v>23</v>
      </c>
      <c r="Q967" s="304">
        <f t="shared" ca="1" si="454"/>
        <v>0</v>
      </c>
      <c r="R967" s="306">
        <f t="shared" ca="1" si="455"/>
        <v>0</v>
      </c>
      <c r="S967" s="307">
        <f t="shared" ca="1" si="456"/>
        <v>8.2209999999999983</v>
      </c>
      <c r="T967" s="304">
        <f t="shared" ca="1" si="436"/>
        <v>80.648009999999985</v>
      </c>
      <c r="U967" s="311">
        <f t="shared" ca="1" si="437"/>
        <v>0</v>
      </c>
      <c r="V967" s="306">
        <f t="shared" ca="1" si="438"/>
        <v>1.2268609188537412</v>
      </c>
      <c r="W967" s="304">
        <f t="shared" ca="1" si="439"/>
        <v>59.975607938714774</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2.4522353182621091</v>
      </c>
      <c r="AH967" s="304">
        <f t="shared" ca="1" si="463"/>
        <v>-7.2953771558605007</v>
      </c>
    </row>
    <row r="968" spans="1:34" x14ac:dyDescent="0.2">
      <c r="A968" s="347">
        <f t="shared" ca="1" si="441"/>
        <v>1E-4</v>
      </c>
      <c r="B968" s="304">
        <f t="shared" ca="1" si="442"/>
        <v>34.525900000001037</v>
      </c>
      <c r="D968" s="306">
        <f t="shared" ca="1" si="443"/>
        <v>-0.82145610852980666</v>
      </c>
      <c r="E968" s="307">
        <f t="shared" ca="1" si="444"/>
        <v>-2.560979924440633</v>
      </c>
      <c r="F968" s="304">
        <f t="shared" ca="1" si="445"/>
        <v>2.6894996396409656</v>
      </c>
      <c r="G968" s="306">
        <f t="shared" ca="1" si="446"/>
        <v>13.858375814303207</v>
      </c>
      <c r="H968" s="307">
        <f t="shared" ca="1" si="447"/>
        <v>-122.29557890898279</v>
      </c>
      <c r="I968" s="304">
        <f t="shared" ca="1" si="448"/>
        <v>123.07828078460351</v>
      </c>
      <c r="J968" s="306">
        <f t="shared" ca="1" si="449"/>
        <v>868.2794076862798</v>
      </c>
      <c r="K968" s="307">
        <f t="shared" ca="1" si="450"/>
        <v>-15.19187403006908</v>
      </c>
      <c r="L968" s="304">
        <f t="shared" ca="1" si="435"/>
        <v>868.41230003298688</v>
      </c>
      <c r="M968" s="306">
        <f t="shared" ca="1" si="451"/>
        <v>-1.4579589718837331</v>
      </c>
      <c r="N968" s="304">
        <f t="shared" ca="1" si="452"/>
        <v>-83.534895792170559</v>
      </c>
      <c r="P968" s="310">
        <f t="shared" ca="1" si="453"/>
        <v>23</v>
      </c>
      <c r="Q968" s="304">
        <f t="shared" ca="1" si="454"/>
        <v>0</v>
      </c>
      <c r="R968" s="306">
        <f t="shared" ca="1" si="455"/>
        <v>0</v>
      </c>
      <c r="S968" s="307">
        <f t="shared" ca="1" si="456"/>
        <v>8.2209999999999983</v>
      </c>
      <c r="T968" s="304">
        <f t="shared" ca="1" si="436"/>
        <v>80.648009999999985</v>
      </c>
      <c r="U968" s="311">
        <f t="shared" ca="1" si="437"/>
        <v>0</v>
      </c>
      <c r="V968" s="306">
        <f t="shared" ca="1" si="438"/>
        <v>1.2268624192506157</v>
      </c>
      <c r="W968" s="304">
        <f t="shared" ca="1" si="439"/>
        <v>59.975920276798341</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2.4521983166301524</v>
      </c>
      <c r="AH968" s="304">
        <f t="shared" ca="1" si="463"/>
        <v>-7.2954151488523031</v>
      </c>
    </row>
    <row r="969" spans="1:34" x14ac:dyDescent="0.2">
      <c r="A969" s="347">
        <f t="shared" ca="1" si="441"/>
        <v>1E-4</v>
      </c>
      <c r="B969" s="304">
        <f t="shared" ca="1" si="442"/>
        <v>34.526000000001041</v>
      </c>
      <c r="D969" s="306">
        <f t="shared" ca="1" si="443"/>
        <v>-0.82145388062717928</v>
      </c>
      <c r="E969" s="307">
        <f t="shared" ca="1" si="444"/>
        <v>-2.5609414361063525</v>
      </c>
      <c r="F969" s="304">
        <f t="shared" ca="1" si="445"/>
        <v>2.6894623100471069</v>
      </c>
      <c r="G969" s="306">
        <f t="shared" ca="1" si="446"/>
        <v>13.858293668915143</v>
      </c>
      <c r="H969" s="307">
        <f t="shared" ca="1" si="447"/>
        <v>-122.2958350031264</v>
      </c>
      <c r="I969" s="304">
        <f t="shared" ca="1" si="448"/>
        <v>123.07852600078459</v>
      </c>
      <c r="J969" s="306">
        <f t="shared" ca="1" si="449"/>
        <v>868.2794076862798</v>
      </c>
      <c r="K969" s="307">
        <f t="shared" ca="1" si="450"/>
        <v>-15.204103600764686</v>
      </c>
      <c r="L969" s="304">
        <f t="shared" ca="1" si="435"/>
        <v>868.41251406134154</v>
      </c>
      <c r="M969" s="306">
        <f t="shared" ca="1" si="451"/>
        <v>-1.4579598693489679</v>
      </c>
      <c r="N969" s="304">
        <f t="shared" ca="1" si="452"/>
        <v>-83.534947213140782</v>
      </c>
      <c r="P969" s="310">
        <f t="shared" ca="1" si="453"/>
        <v>23</v>
      </c>
      <c r="Q969" s="304">
        <f t="shared" ca="1" si="454"/>
        <v>0</v>
      </c>
      <c r="R969" s="306">
        <f t="shared" ca="1" si="455"/>
        <v>0</v>
      </c>
      <c r="S969" s="307">
        <f t="shared" ca="1" si="456"/>
        <v>8.2209999999999983</v>
      </c>
      <c r="T969" s="304">
        <f t="shared" ca="1" si="436"/>
        <v>80.648009999999985</v>
      </c>
      <c r="U969" s="311">
        <f t="shared" ca="1" si="437"/>
        <v>0</v>
      </c>
      <c r="V969" s="306">
        <f t="shared" ca="1" si="438"/>
        <v>1.2268639196524689</v>
      </c>
      <c r="W969" s="304">
        <f t="shared" ca="1" si="439"/>
        <v>59.976232612579828</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2.4521613152605353</v>
      </c>
      <c r="AH969" s="304">
        <f t="shared" ca="1" si="463"/>
        <v>-7.295453141564086</v>
      </c>
    </row>
    <row r="970" spans="1:34" x14ac:dyDescent="0.2">
      <c r="A970" s="347">
        <f t="shared" ca="1" si="441"/>
        <v>1E-4</v>
      </c>
      <c r="B970" s="304">
        <f t="shared" ca="1" si="442"/>
        <v>34.526100000001044</v>
      </c>
      <c r="D970" s="306">
        <f t="shared" ca="1" si="443"/>
        <v>-0.82145165268908549</v>
      </c>
      <c r="E970" s="307">
        <f t="shared" ca="1" si="444"/>
        <v>-2.5609029480557828</v>
      </c>
      <c r="F970" s="304">
        <f t="shared" ca="1" si="445"/>
        <v>2.6894249807470794</v>
      </c>
      <c r="G970" s="306">
        <f t="shared" ca="1" si="446"/>
        <v>13.858211523749874</v>
      </c>
      <c r="H970" s="307">
        <f t="shared" ca="1" si="447"/>
        <v>-122.29609109342121</v>
      </c>
      <c r="I970" s="304">
        <f t="shared" ca="1" si="448"/>
        <v>123.07877121326558</v>
      </c>
      <c r="J970" s="306">
        <f t="shared" ca="1" si="449"/>
        <v>868.2794076862798</v>
      </c>
      <c r="K970" s="307">
        <f t="shared" ca="1" si="450"/>
        <v>-15.216333197069513</v>
      </c>
      <c r="L970" s="304">
        <f t="shared" ca="1" si="435"/>
        <v>868.41272826231716</v>
      </c>
      <c r="M970" s="306">
        <f t="shared" ca="1" si="451"/>
        <v>-1.4579607668053067</v>
      </c>
      <c r="N970" s="304">
        <f t="shared" ca="1" si="452"/>
        <v>-83.53499863360129</v>
      </c>
      <c r="P970" s="310">
        <f t="shared" ca="1" si="453"/>
        <v>23</v>
      </c>
      <c r="Q970" s="304">
        <f t="shared" ca="1" si="454"/>
        <v>0</v>
      </c>
      <c r="R970" s="306">
        <f t="shared" ca="1" si="455"/>
        <v>0</v>
      </c>
      <c r="S970" s="307">
        <f t="shared" ca="1" si="456"/>
        <v>8.2209999999999983</v>
      </c>
      <c r="T970" s="304">
        <f t="shared" ca="1" si="436"/>
        <v>80.648009999999985</v>
      </c>
      <c r="U970" s="311">
        <f t="shared" ca="1" si="437"/>
        <v>0</v>
      </c>
      <c r="V970" s="306">
        <f t="shared" ca="1" si="438"/>
        <v>1.2268654200592999</v>
      </c>
      <c r="W970" s="304">
        <f t="shared" ca="1" si="439"/>
        <v>59.976544946059221</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2.4521243141532674</v>
      </c>
      <c r="AH970" s="304">
        <f t="shared" ca="1" si="463"/>
        <v>-7.2954911339958448</v>
      </c>
    </row>
    <row r="971" spans="1:34" x14ac:dyDescent="0.2">
      <c r="A971" s="347">
        <f t="shared" ca="1" si="441"/>
        <v>1E-4</v>
      </c>
      <c r="B971" s="304">
        <f t="shared" ca="1" si="442"/>
        <v>34.526200000001047</v>
      </c>
      <c r="D971" s="306">
        <f t="shared" ca="1" si="443"/>
        <v>-0.82144942471552829</v>
      </c>
      <c r="E971" s="307">
        <f t="shared" ca="1" si="444"/>
        <v>-2.5608644602889274</v>
      </c>
      <c r="F971" s="304">
        <f t="shared" ca="1" si="445"/>
        <v>2.6893876517408888</v>
      </c>
      <c r="G971" s="306">
        <f t="shared" ca="1" si="446"/>
        <v>13.858129378807403</v>
      </c>
      <c r="H971" s="307">
        <f t="shared" ca="1" si="447"/>
        <v>-122.29634717986724</v>
      </c>
      <c r="I971" s="304">
        <f t="shared" ca="1" si="448"/>
        <v>123.07901642204648</v>
      </c>
      <c r="J971" s="306">
        <f t="shared" ca="1" si="449"/>
        <v>868.2794076862798</v>
      </c>
      <c r="K971" s="307">
        <f t="shared" ca="1" si="450"/>
        <v>-15.228562818983178</v>
      </c>
      <c r="L971" s="304">
        <f t="shared" ca="1" si="435"/>
        <v>868.41294263591476</v>
      </c>
      <c r="M971" s="306">
        <f t="shared" ca="1" si="451"/>
        <v>-1.4579616642527498</v>
      </c>
      <c r="N971" s="304">
        <f t="shared" ca="1" si="452"/>
        <v>-83.535050053552112</v>
      </c>
      <c r="P971" s="310">
        <f t="shared" ca="1" si="453"/>
        <v>23</v>
      </c>
      <c r="Q971" s="304">
        <f t="shared" ca="1" si="454"/>
        <v>0</v>
      </c>
      <c r="R971" s="306">
        <f t="shared" ca="1" si="455"/>
        <v>0</v>
      </c>
      <c r="S971" s="307">
        <f t="shared" ca="1" si="456"/>
        <v>8.2209999999999983</v>
      </c>
      <c r="T971" s="304">
        <f t="shared" ca="1" si="436"/>
        <v>80.648009999999985</v>
      </c>
      <c r="U971" s="311">
        <f t="shared" ca="1" si="437"/>
        <v>0</v>
      </c>
      <c r="V971" s="306">
        <f t="shared" ca="1" si="438"/>
        <v>1.2268669204711089</v>
      </c>
      <c r="W971" s="304">
        <f t="shared" ca="1" si="439"/>
        <v>59.976857277236505</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2.4520873133083478</v>
      </c>
      <c r="AH971" s="304">
        <f t="shared" ca="1" si="463"/>
        <v>-7.295529126147577</v>
      </c>
    </row>
    <row r="972" spans="1:34" x14ac:dyDescent="0.2">
      <c r="A972" s="347">
        <f t="shared" ca="1" si="441"/>
        <v>1E-4</v>
      </c>
      <c r="B972" s="304">
        <f t="shared" ca="1" si="442"/>
        <v>34.526300000001051</v>
      </c>
      <c r="D972" s="306">
        <f t="shared" ca="1" si="443"/>
        <v>-0.82144719670650779</v>
      </c>
      <c r="E972" s="307">
        <f t="shared" ca="1" si="444"/>
        <v>-2.5608259728057865</v>
      </c>
      <c r="F972" s="304">
        <f t="shared" ca="1" si="445"/>
        <v>2.6893503230285343</v>
      </c>
      <c r="G972" s="306">
        <f t="shared" ca="1" si="446"/>
        <v>13.858047234087733</v>
      </c>
      <c r="H972" s="307">
        <f t="shared" ca="1" si="447"/>
        <v>-122.29660326246452</v>
      </c>
      <c r="I972" s="304">
        <f t="shared" ca="1" si="448"/>
        <v>123.07926162712731</v>
      </c>
      <c r="J972" s="306">
        <f t="shared" ca="1" si="449"/>
        <v>868.2794076862798</v>
      </c>
      <c r="K972" s="307">
        <f t="shared" ca="1" si="450"/>
        <v>-15.240792466505296</v>
      </c>
      <c r="L972" s="304">
        <f t="shared" ca="1" si="435"/>
        <v>868.41315718213525</v>
      </c>
      <c r="M972" s="306">
        <f t="shared" ca="1" si="451"/>
        <v>-1.4579625616912975</v>
      </c>
      <c r="N972" s="304">
        <f t="shared" ca="1" si="452"/>
        <v>-83.535101472993261</v>
      </c>
      <c r="P972" s="310">
        <f t="shared" ca="1" si="453"/>
        <v>23</v>
      </c>
      <c r="Q972" s="304">
        <f t="shared" ca="1" si="454"/>
        <v>0</v>
      </c>
      <c r="R972" s="306">
        <f t="shared" ca="1" si="455"/>
        <v>0</v>
      </c>
      <c r="S972" s="307">
        <f t="shared" ca="1" si="456"/>
        <v>8.2209999999999983</v>
      </c>
      <c r="T972" s="304">
        <f t="shared" ca="1" si="436"/>
        <v>80.648009999999985</v>
      </c>
      <c r="U972" s="311">
        <f t="shared" ca="1" si="437"/>
        <v>0</v>
      </c>
      <c r="V972" s="306">
        <f t="shared" ca="1" si="438"/>
        <v>1.2268684208878968</v>
      </c>
      <c r="W972" s="304">
        <f t="shared" ca="1" si="439"/>
        <v>59.977169606111723</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2.4520503127257776</v>
      </c>
      <c r="AH972" s="304">
        <f t="shared" ca="1" si="463"/>
        <v>-7.2955671180192816</v>
      </c>
    </row>
    <row r="973" spans="1:34" x14ac:dyDescent="0.2">
      <c r="A973" s="347">
        <f t="shared" ca="1" si="441"/>
        <v>1E-4</v>
      </c>
      <c r="B973" s="304">
        <f t="shared" ca="1" si="442"/>
        <v>34.526400000001054</v>
      </c>
      <c r="D973" s="306">
        <f t="shared" ca="1" si="443"/>
        <v>-0.82144496866202288</v>
      </c>
      <c r="E973" s="307">
        <f t="shared" ca="1" si="444"/>
        <v>-2.5607874856063537</v>
      </c>
      <c r="F973" s="304">
        <f t="shared" ca="1" si="445"/>
        <v>2.6893129946100105</v>
      </c>
      <c r="G973" s="306">
        <f t="shared" ca="1" si="446"/>
        <v>13.857965089590866</v>
      </c>
      <c r="H973" s="307">
        <f t="shared" ca="1" si="447"/>
        <v>-122.29685934121308</v>
      </c>
      <c r="I973" s="304">
        <f t="shared" ca="1" si="448"/>
        <v>123.07950682850812</v>
      </c>
      <c r="J973" s="306">
        <f t="shared" ca="1" si="449"/>
        <v>868.2794076862798</v>
      </c>
      <c r="K973" s="307">
        <f t="shared" ca="1" si="450"/>
        <v>-15.25302213963548</v>
      </c>
      <c r="L973" s="304">
        <f t="shared" ca="1" si="435"/>
        <v>868.41337190097954</v>
      </c>
      <c r="M973" s="306">
        <f t="shared" ca="1" si="451"/>
        <v>-1.4579634591209496</v>
      </c>
      <c r="N973" s="304">
        <f t="shared" ca="1" si="452"/>
        <v>-83.535152891924739</v>
      </c>
      <c r="P973" s="310">
        <f t="shared" ca="1" si="453"/>
        <v>23</v>
      </c>
      <c r="Q973" s="304">
        <f t="shared" ca="1" si="454"/>
        <v>0</v>
      </c>
      <c r="R973" s="306">
        <f t="shared" ca="1" si="455"/>
        <v>0</v>
      </c>
      <c r="S973" s="307">
        <f t="shared" ca="1" si="456"/>
        <v>8.2209999999999983</v>
      </c>
      <c r="T973" s="304">
        <f t="shared" ca="1" si="436"/>
        <v>80.648009999999985</v>
      </c>
      <c r="U973" s="311">
        <f t="shared" ca="1" si="437"/>
        <v>0</v>
      </c>
      <c r="V973" s="306">
        <f t="shared" ca="1" si="438"/>
        <v>1.2268699213096621</v>
      </c>
      <c r="W973" s="304">
        <f t="shared" ca="1" si="439"/>
        <v>59.977481932684803</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2.4520133124055548</v>
      </c>
      <c r="AH973" s="304">
        <f t="shared" ca="1" si="463"/>
        <v>-7.295605109610964</v>
      </c>
    </row>
    <row r="974" spans="1:34" x14ac:dyDescent="0.2">
      <c r="A974" s="347">
        <f t="shared" ca="1" si="441"/>
        <v>1E-4</v>
      </c>
      <c r="B974" s="304">
        <f t="shared" ca="1" si="442"/>
        <v>34.526500000001057</v>
      </c>
      <c r="D974" s="306">
        <f t="shared" ca="1" si="443"/>
        <v>-0.82144274058207611</v>
      </c>
      <c r="E974" s="307">
        <f t="shared" ca="1" si="444"/>
        <v>-2.5607489986906415</v>
      </c>
      <c r="F974" s="304">
        <f t="shared" ca="1" si="445"/>
        <v>2.6892756664853299</v>
      </c>
      <c r="G974" s="306">
        <f t="shared" ca="1" si="446"/>
        <v>13.857882945316808</v>
      </c>
      <c r="H974" s="307">
        <f t="shared" ca="1" si="447"/>
        <v>-122.29711541611294</v>
      </c>
      <c r="I974" s="304">
        <f t="shared" ca="1" si="448"/>
        <v>123.07975202618891</v>
      </c>
      <c r="J974" s="306">
        <f t="shared" ca="1" si="449"/>
        <v>868.2794076862798</v>
      </c>
      <c r="K974" s="307">
        <f t="shared" ca="1" si="450"/>
        <v>-15.265251838373347</v>
      </c>
      <c r="L974" s="304">
        <f t="shared" ca="1" si="435"/>
        <v>868.41358679244865</v>
      </c>
      <c r="M974" s="306">
        <f t="shared" ca="1" si="451"/>
        <v>-1.4579643565417066</v>
      </c>
      <c r="N974" s="304">
        <f t="shared" ca="1" si="452"/>
        <v>-83.535204310346572</v>
      </c>
      <c r="P974" s="310">
        <f t="shared" ca="1" si="453"/>
        <v>23</v>
      </c>
      <c r="Q974" s="304">
        <f t="shared" ca="1" si="454"/>
        <v>0</v>
      </c>
      <c r="R974" s="306">
        <f t="shared" ca="1" si="455"/>
        <v>0</v>
      </c>
      <c r="S974" s="307">
        <f t="shared" ca="1" si="456"/>
        <v>8.2209999999999983</v>
      </c>
      <c r="T974" s="304">
        <f t="shared" ca="1" si="436"/>
        <v>80.648009999999985</v>
      </c>
      <c r="U974" s="311">
        <f t="shared" ca="1" si="437"/>
        <v>0</v>
      </c>
      <c r="V974" s="306">
        <f t="shared" ca="1" si="438"/>
        <v>1.2268714217364058</v>
      </c>
      <c r="W974" s="304">
        <f t="shared" ca="1" si="439"/>
        <v>59.977794256955804</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2.4519763123476874</v>
      </c>
      <c r="AH974" s="304">
        <f t="shared" ca="1" si="463"/>
        <v>-7.2956431009226144</v>
      </c>
    </row>
    <row r="975" spans="1:34" x14ac:dyDescent="0.2">
      <c r="A975" s="347">
        <f t="shared" ca="1" si="441"/>
        <v>1E-4</v>
      </c>
      <c r="B975" s="304">
        <f t="shared" ca="1" si="442"/>
        <v>34.526600000001061</v>
      </c>
      <c r="D975" s="306">
        <f t="shared" ca="1" si="443"/>
        <v>-0.82144051246666683</v>
      </c>
      <c r="E975" s="307">
        <f t="shared" ca="1" si="444"/>
        <v>-2.5607105120586393</v>
      </c>
      <c r="F975" s="304">
        <f t="shared" ca="1" si="445"/>
        <v>2.6892383386544823</v>
      </c>
      <c r="G975" s="306">
        <f t="shared" ca="1" si="446"/>
        <v>13.857800801265562</v>
      </c>
      <c r="H975" s="307">
        <f t="shared" ca="1" si="447"/>
        <v>-122.29737148716416</v>
      </c>
      <c r="I975" s="304">
        <f t="shared" ca="1" si="448"/>
        <v>123.07999722016973</v>
      </c>
      <c r="J975" s="306">
        <f t="shared" ca="1" si="449"/>
        <v>868.2794076862798</v>
      </c>
      <c r="K975" s="307">
        <f t="shared" ca="1" si="450"/>
        <v>-15.27748156271851</v>
      </c>
      <c r="L975" s="304">
        <f t="shared" ca="1" si="435"/>
        <v>868.41380185654361</v>
      </c>
      <c r="M975" s="306">
        <f t="shared" ca="1" si="451"/>
        <v>-1.4579652539535684</v>
      </c>
      <c r="N975" s="304">
        <f t="shared" ca="1" si="452"/>
        <v>-83.535255728258733</v>
      </c>
      <c r="P975" s="310">
        <f t="shared" ca="1" si="453"/>
        <v>23</v>
      </c>
      <c r="Q975" s="304">
        <f t="shared" ca="1" si="454"/>
        <v>0</v>
      </c>
      <c r="R975" s="306">
        <f t="shared" ca="1" si="455"/>
        <v>0</v>
      </c>
      <c r="S975" s="307">
        <f t="shared" ca="1" si="456"/>
        <v>8.2209999999999983</v>
      </c>
      <c r="T975" s="304">
        <f t="shared" ca="1" si="436"/>
        <v>80.648009999999985</v>
      </c>
      <c r="U975" s="311">
        <f t="shared" ca="1" si="437"/>
        <v>0</v>
      </c>
      <c r="V975" s="306">
        <f t="shared" ca="1" si="438"/>
        <v>1.2268729221681278</v>
      </c>
      <c r="W975" s="304">
        <f t="shared" ca="1" si="439"/>
        <v>59.978106578924688</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2.4519393125521676</v>
      </c>
      <c r="AH975" s="304">
        <f t="shared" ca="1" si="463"/>
        <v>-7.2956810919542407</v>
      </c>
    </row>
    <row r="976" spans="1:34" x14ac:dyDescent="0.2">
      <c r="A976" s="347">
        <f t="shared" ca="1" si="441"/>
        <v>1E-4</v>
      </c>
      <c r="B976" s="304">
        <f t="shared" ca="1" si="442"/>
        <v>34.526700000001064</v>
      </c>
      <c r="D976" s="306">
        <f t="shared" ca="1" si="443"/>
        <v>-0.82143828431579802</v>
      </c>
      <c r="E976" s="307">
        <f t="shared" ca="1" si="444"/>
        <v>-2.5606720257103532</v>
      </c>
      <c r="F976" s="304">
        <f t="shared" ca="1" si="445"/>
        <v>2.6892010111174742</v>
      </c>
      <c r="G976" s="306">
        <f t="shared" ca="1" si="446"/>
        <v>13.857718657437131</v>
      </c>
      <c r="H976" s="307">
        <f t="shared" ca="1" si="447"/>
        <v>-122.29762755436673</v>
      </c>
      <c r="I976" s="304">
        <f t="shared" ca="1" si="448"/>
        <v>123.08024241045059</v>
      </c>
      <c r="J976" s="306">
        <f t="shared" ca="1" si="449"/>
        <v>868.2794076862798</v>
      </c>
      <c r="K976" s="307">
        <f t="shared" ca="1" si="450"/>
        <v>-15.289711312670587</v>
      </c>
      <c r="L976" s="304">
        <f t="shared" ca="1" si="435"/>
        <v>868.4140170932651</v>
      </c>
      <c r="M976" s="306">
        <f t="shared" ca="1" si="451"/>
        <v>-1.4579661513565352</v>
      </c>
      <c r="N976" s="304">
        <f t="shared" ca="1" si="452"/>
        <v>-83.53530714566125</v>
      </c>
      <c r="P976" s="310">
        <f t="shared" ca="1" si="453"/>
        <v>23</v>
      </c>
      <c r="Q976" s="304">
        <f t="shared" ca="1" si="454"/>
        <v>0</v>
      </c>
      <c r="R976" s="306">
        <f t="shared" ca="1" si="455"/>
        <v>0</v>
      </c>
      <c r="S976" s="307">
        <f t="shared" ca="1" si="456"/>
        <v>8.2209999999999983</v>
      </c>
      <c r="T976" s="304">
        <f t="shared" ca="1" si="436"/>
        <v>80.648009999999985</v>
      </c>
      <c r="U976" s="311">
        <f t="shared" ca="1" si="437"/>
        <v>0</v>
      </c>
      <c r="V976" s="306">
        <f t="shared" ca="1" si="438"/>
        <v>1.2268744226048276</v>
      </c>
      <c r="W976" s="304">
        <f t="shared" ca="1" si="439"/>
        <v>59.978418898591428</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2.4519023130190032</v>
      </c>
      <c r="AH976" s="304">
        <f t="shared" ca="1" si="463"/>
        <v>-7.2957190827058387</v>
      </c>
    </row>
    <row r="977" spans="1:34" x14ac:dyDescent="0.2">
      <c r="A977" s="347">
        <f t="shared" ca="1" si="441"/>
        <v>1E-4</v>
      </c>
      <c r="B977" s="304">
        <f t="shared" ca="1" si="442"/>
        <v>34.526800000001067</v>
      </c>
      <c r="D977" s="306">
        <f t="shared" ca="1" si="443"/>
        <v>-0.8214360561294678</v>
      </c>
      <c r="E977" s="307">
        <f t="shared" ca="1" si="444"/>
        <v>-2.560633539645786</v>
      </c>
      <c r="F977" s="304">
        <f t="shared" ca="1" si="445"/>
        <v>2.6891636838743085</v>
      </c>
      <c r="G977" s="306">
        <f t="shared" ca="1" si="446"/>
        <v>13.857636513831517</v>
      </c>
      <c r="H977" s="307">
        <f t="shared" ca="1" si="447"/>
        <v>-122.29788361772069</v>
      </c>
      <c r="I977" s="304">
        <f t="shared" ca="1" si="448"/>
        <v>123.08048759703152</v>
      </c>
      <c r="J977" s="306">
        <f t="shared" ca="1" si="449"/>
        <v>868.2794076862798</v>
      </c>
      <c r="K977" s="307">
        <f t="shared" ca="1" si="450"/>
        <v>-15.30194108822919</v>
      </c>
      <c r="L977" s="304">
        <f t="shared" ca="1" si="435"/>
        <v>868.41423250261425</v>
      </c>
      <c r="M977" s="306">
        <f t="shared" ca="1" si="451"/>
        <v>-1.4579670487506071</v>
      </c>
      <c r="N977" s="304">
        <f t="shared" ca="1" si="452"/>
        <v>-83.535358562554137</v>
      </c>
      <c r="P977" s="310">
        <f t="shared" ca="1" si="453"/>
        <v>23</v>
      </c>
      <c r="Q977" s="304">
        <f t="shared" ca="1" si="454"/>
        <v>0</v>
      </c>
      <c r="R977" s="306">
        <f t="shared" ca="1" si="455"/>
        <v>0</v>
      </c>
      <c r="S977" s="307">
        <f t="shared" ca="1" si="456"/>
        <v>8.2209999999999983</v>
      </c>
      <c r="T977" s="304">
        <f t="shared" ca="1" si="436"/>
        <v>80.648009999999985</v>
      </c>
      <c r="U977" s="311">
        <f t="shared" ca="1" si="437"/>
        <v>0</v>
      </c>
      <c r="V977" s="306">
        <f t="shared" ca="1" si="438"/>
        <v>1.2268759230465054</v>
      </c>
      <c r="W977" s="304">
        <f t="shared" ca="1" si="439"/>
        <v>59.978731215956039</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2.4518653137481943</v>
      </c>
      <c r="AH977" s="304">
        <f t="shared" ca="1" si="463"/>
        <v>-7.2957570731774046</v>
      </c>
    </row>
    <row r="978" spans="1:34" x14ac:dyDescent="0.2">
      <c r="A978" s="347">
        <f t="shared" ca="1" si="441"/>
        <v>1E-4</v>
      </c>
      <c r="B978" s="304">
        <f t="shared" ca="1" si="442"/>
        <v>34.526900000001071</v>
      </c>
      <c r="D978" s="306">
        <f t="shared" ca="1" si="443"/>
        <v>-0.82143382790767783</v>
      </c>
      <c r="E978" s="307">
        <f t="shared" ca="1" si="444"/>
        <v>-2.5605950538649367</v>
      </c>
      <c r="F978" s="304">
        <f t="shared" ca="1" si="445"/>
        <v>2.6891263569249841</v>
      </c>
      <c r="G978" s="306">
        <f t="shared" ca="1" si="446"/>
        <v>13.857554370448726</v>
      </c>
      <c r="H978" s="307">
        <f t="shared" ca="1" si="447"/>
        <v>-122.29813967722608</v>
      </c>
      <c r="I978" s="304">
        <f t="shared" ca="1" si="448"/>
        <v>123.08073277991255</v>
      </c>
      <c r="J978" s="306">
        <f t="shared" ca="1" si="449"/>
        <v>868.2794076862798</v>
      </c>
      <c r="K978" s="307">
        <f t="shared" ca="1" si="450"/>
        <v>-15.314170889393937</v>
      </c>
      <c r="L978" s="304">
        <f t="shared" ca="1" si="435"/>
        <v>868.41444808459198</v>
      </c>
      <c r="M978" s="306">
        <f t="shared" ca="1" si="451"/>
        <v>-1.4579679461357842</v>
      </c>
      <c r="N978" s="304">
        <f t="shared" ca="1" si="452"/>
        <v>-83.535409978937381</v>
      </c>
      <c r="P978" s="310">
        <f t="shared" ca="1" si="453"/>
        <v>23</v>
      </c>
      <c r="Q978" s="304">
        <f t="shared" ca="1" si="454"/>
        <v>0</v>
      </c>
      <c r="R978" s="306">
        <f t="shared" ca="1" si="455"/>
        <v>0</v>
      </c>
      <c r="S978" s="307">
        <f t="shared" ca="1" si="456"/>
        <v>8.2209999999999983</v>
      </c>
      <c r="T978" s="304">
        <f t="shared" ca="1" si="436"/>
        <v>80.648009999999985</v>
      </c>
      <c r="U978" s="311">
        <f t="shared" ca="1" si="437"/>
        <v>0</v>
      </c>
      <c r="V978" s="306">
        <f t="shared" ca="1" si="438"/>
        <v>1.226877423493161</v>
      </c>
      <c r="W978" s="304">
        <f t="shared" ca="1" si="439"/>
        <v>59.979043531018519</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2.4518283147397417</v>
      </c>
      <c r="AH978" s="304">
        <f t="shared" ca="1" si="463"/>
        <v>-7.2957950633689395</v>
      </c>
    </row>
    <row r="979" spans="1:34" x14ac:dyDescent="0.2">
      <c r="A979" s="347">
        <f t="shared" ca="1" si="441"/>
        <v>1E-4</v>
      </c>
      <c r="B979" s="304">
        <f t="shared" ca="1" si="442"/>
        <v>34.527000000001074</v>
      </c>
      <c r="D979" s="306">
        <f t="shared" ca="1" si="443"/>
        <v>-0.82143159965043033</v>
      </c>
      <c r="E979" s="307">
        <f t="shared" ca="1" si="444"/>
        <v>-2.5605565683678053</v>
      </c>
      <c r="F979" s="304">
        <f t="shared" ca="1" si="445"/>
        <v>2.689089030269503</v>
      </c>
      <c r="G979" s="306">
        <f t="shared" ca="1" si="446"/>
        <v>13.857472227288762</v>
      </c>
      <c r="H979" s="307">
        <f t="shared" ca="1" si="447"/>
        <v>-122.29839573288291</v>
      </c>
      <c r="I979" s="304">
        <f t="shared" ca="1" si="448"/>
        <v>123.08097795909372</v>
      </c>
      <c r="J979" s="306">
        <f t="shared" ca="1" si="449"/>
        <v>868.2794076862798</v>
      </c>
      <c r="K979" s="307">
        <f t="shared" ca="1" si="450"/>
        <v>-15.326400716164443</v>
      </c>
      <c r="L979" s="304">
        <f t="shared" ca="1" si="435"/>
        <v>868.41466383919919</v>
      </c>
      <c r="M979" s="306">
        <f t="shared" ca="1" si="451"/>
        <v>-1.4579688435120668</v>
      </c>
      <c r="N979" s="304">
        <f t="shared" ca="1" si="452"/>
        <v>-83.535461394811009</v>
      </c>
      <c r="P979" s="310">
        <f t="shared" ca="1" si="453"/>
        <v>23</v>
      </c>
      <c r="Q979" s="304">
        <f t="shared" ca="1" si="454"/>
        <v>0</v>
      </c>
      <c r="R979" s="306">
        <f t="shared" ca="1" si="455"/>
        <v>0</v>
      </c>
      <c r="S979" s="307">
        <f t="shared" ca="1" si="456"/>
        <v>8.2209999999999983</v>
      </c>
      <c r="T979" s="304">
        <f t="shared" ca="1" si="436"/>
        <v>80.648009999999985</v>
      </c>
      <c r="U979" s="311">
        <f t="shared" ca="1" si="437"/>
        <v>0</v>
      </c>
      <c r="V979" s="306">
        <f t="shared" ca="1" si="438"/>
        <v>1.2268789239447946</v>
      </c>
      <c r="W979" s="304">
        <f t="shared" ca="1" si="439"/>
        <v>59.979355843778869</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2.4517913159936446</v>
      </c>
      <c r="AH979" s="304">
        <f t="shared" ca="1" si="463"/>
        <v>-7.2958330532804441</v>
      </c>
    </row>
    <row r="980" spans="1:34" x14ac:dyDescent="0.2">
      <c r="A980" s="347">
        <f t="shared" ca="1" si="441"/>
        <v>1E-4</v>
      </c>
      <c r="B980" s="304">
        <f t="shared" ca="1" si="442"/>
        <v>34.527100000001077</v>
      </c>
      <c r="D980" s="306">
        <f t="shared" ca="1" si="443"/>
        <v>-0.82142937135772354</v>
      </c>
      <c r="E980" s="307">
        <f t="shared" ca="1" si="444"/>
        <v>-2.560518083154391</v>
      </c>
      <c r="F980" s="304">
        <f t="shared" ca="1" si="445"/>
        <v>2.6890517039078632</v>
      </c>
      <c r="G980" s="306">
        <f t="shared" ca="1" si="446"/>
        <v>13.857390084351627</v>
      </c>
      <c r="H980" s="307">
        <f t="shared" ca="1" si="447"/>
        <v>-122.29865178469123</v>
      </c>
      <c r="I980" s="304">
        <f t="shared" ca="1" si="448"/>
        <v>123.08122313457503</v>
      </c>
      <c r="J980" s="306">
        <f t="shared" ca="1" si="449"/>
        <v>868.2794076862798</v>
      </c>
      <c r="K980" s="307">
        <f t="shared" ca="1" si="450"/>
        <v>-15.338630568540321</v>
      </c>
      <c r="L980" s="304">
        <f t="shared" ca="1" si="435"/>
        <v>868.41487976643691</v>
      </c>
      <c r="M980" s="306">
        <f t="shared" ca="1" si="451"/>
        <v>-1.4579697408794547</v>
      </c>
      <c r="N980" s="304">
        <f t="shared" ca="1" si="452"/>
        <v>-83.535512810175007</v>
      </c>
      <c r="P980" s="310">
        <f t="shared" ca="1" si="453"/>
        <v>23</v>
      </c>
      <c r="Q980" s="304">
        <f t="shared" ca="1" si="454"/>
        <v>0</v>
      </c>
      <c r="R980" s="306">
        <f t="shared" ca="1" si="455"/>
        <v>0</v>
      </c>
      <c r="S980" s="307">
        <f t="shared" ca="1" si="456"/>
        <v>8.2209999999999983</v>
      </c>
      <c r="T980" s="304">
        <f t="shared" ca="1" si="436"/>
        <v>80.648009999999985</v>
      </c>
      <c r="U980" s="311">
        <f t="shared" ca="1" si="437"/>
        <v>0</v>
      </c>
      <c r="V980" s="306">
        <f t="shared" ca="1" si="438"/>
        <v>1.2268804244014067</v>
      </c>
      <c r="W980" s="304">
        <f t="shared" ca="1" si="439"/>
        <v>59.979668154237075</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2.4517543175099048</v>
      </c>
      <c r="AH980" s="304">
        <f t="shared" ca="1" si="463"/>
        <v>-7.2958710429119185</v>
      </c>
    </row>
    <row r="981" spans="1:34" x14ac:dyDescent="0.2">
      <c r="A981" s="347">
        <f t="shared" ca="1" si="441"/>
        <v>1E-4</v>
      </c>
      <c r="B981" s="304">
        <f t="shared" ca="1" si="442"/>
        <v>34.527200000001081</v>
      </c>
      <c r="D981" s="306">
        <f t="shared" ca="1" si="443"/>
        <v>-0.82142714302956077</v>
      </c>
      <c r="E981" s="307">
        <f t="shared" ca="1" si="444"/>
        <v>-2.5604795982246955</v>
      </c>
      <c r="F981" s="304">
        <f t="shared" ca="1" si="445"/>
        <v>2.6890143778400675</v>
      </c>
      <c r="G981" s="306">
        <f t="shared" ca="1" si="446"/>
        <v>13.857307941637323</v>
      </c>
      <c r="H981" s="307">
        <f t="shared" ca="1" si="447"/>
        <v>-122.29890783265105</v>
      </c>
      <c r="I981" s="304">
        <f t="shared" ca="1" si="448"/>
        <v>123.08146830635651</v>
      </c>
      <c r="J981" s="306">
        <f t="shared" ca="1" si="449"/>
        <v>868.2794076862798</v>
      </c>
      <c r="K981" s="307">
        <f t="shared" ca="1" si="450"/>
        <v>-15.350860446521187</v>
      </c>
      <c r="L981" s="304">
        <f t="shared" ca="1" si="435"/>
        <v>868.41509586630605</v>
      </c>
      <c r="M981" s="306">
        <f t="shared" ca="1" si="451"/>
        <v>-1.4579706382379485</v>
      </c>
      <c r="N981" s="304">
        <f t="shared" ca="1" si="452"/>
        <v>-83.535564225029404</v>
      </c>
      <c r="P981" s="310">
        <f t="shared" ca="1" si="453"/>
        <v>23</v>
      </c>
      <c r="Q981" s="304">
        <f t="shared" ca="1" si="454"/>
        <v>0</v>
      </c>
      <c r="R981" s="306">
        <f t="shared" ca="1" si="455"/>
        <v>0</v>
      </c>
      <c r="S981" s="307">
        <f t="shared" ca="1" si="456"/>
        <v>8.2209999999999983</v>
      </c>
      <c r="T981" s="304">
        <f t="shared" ca="1" si="436"/>
        <v>80.648009999999985</v>
      </c>
      <c r="U981" s="311">
        <f t="shared" ca="1" si="437"/>
        <v>0</v>
      </c>
      <c r="V981" s="306">
        <f t="shared" ca="1" si="438"/>
        <v>1.2268819248629961</v>
      </c>
      <c r="W981" s="304">
        <f t="shared" ca="1" si="439"/>
        <v>59.979980462393115</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2.451717319288524</v>
      </c>
      <c r="AH981" s="304">
        <f t="shared" ca="1" si="463"/>
        <v>-7.2959090322633608</v>
      </c>
    </row>
    <row r="982" spans="1:34" x14ac:dyDescent="0.2">
      <c r="A982" s="347">
        <f t="shared" ca="1" si="441"/>
        <v>1E-4</v>
      </c>
      <c r="B982" s="304">
        <f t="shared" ca="1" si="442"/>
        <v>34.527300000001084</v>
      </c>
      <c r="D982" s="306">
        <f t="shared" ca="1" si="443"/>
        <v>-0.82142491466594025</v>
      </c>
      <c r="E982" s="307">
        <f t="shared" ca="1" si="444"/>
        <v>-2.5604411135787224</v>
      </c>
      <c r="F982" s="304">
        <f t="shared" ca="1" si="445"/>
        <v>2.6889770520661189</v>
      </c>
      <c r="G982" s="306">
        <f t="shared" ca="1" si="446"/>
        <v>13.857225799145857</v>
      </c>
      <c r="H982" s="307">
        <f t="shared" ca="1" si="447"/>
        <v>-122.29916387676241</v>
      </c>
      <c r="I982" s="304">
        <f t="shared" ca="1" si="448"/>
        <v>123.08171347443819</v>
      </c>
      <c r="J982" s="306">
        <f t="shared" ca="1" si="449"/>
        <v>868.2794076862798</v>
      </c>
      <c r="K982" s="307">
        <f t="shared" ca="1" si="450"/>
        <v>-15.363090350106658</v>
      </c>
      <c r="L982" s="304">
        <f t="shared" ca="1" si="435"/>
        <v>868.41531213880751</v>
      </c>
      <c r="M982" s="306">
        <f t="shared" ca="1" si="451"/>
        <v>-1.457971535587548</v>
      </c>
      <c r="N982" s="304">
        <f t="shared" ca="1" si="452"/>
        <v>-83.535615639374214</v>
      </c>
      <c r="P982" s="310">
        <f t="shared" ca="1" si="453"/>
        <v>23</v>
      </c>
      <c r="Q982" s="304">
        <f t="shared" ca="1" si="454"/>
        <v>0</v>
      </c>
      <c r="R982" s="306">
        <f t="shared" ca="1" si="455"/>
        <v>0</v>
      </c>
      <c r="S982" s="307">
        <f t="shared" ca="1" si="456"/>
        <v>8.2209999999999983</v>
      </c>
      <c r="T982" s="304">
        <f t="shared" ca="1" si="436"/>
        <v>80.648009999999985</v>
      </c>
      <c r="U982" s="311">
        <f t="shared" ca="1" si="437"/>
        <v>0</v>
      </c>
      <c r="V982" s="306">
        <f t="shared" ca="1" si="438"/>
        <v>1.2268834253295635</v>
      </c>
      <c r="W982" s="304">
        <f t="shared" ca="1" si="439"/>
        <v>59.980292768247004</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2.4516803213295058</v>
      </c>
      <c r="AH982" s="304">
        <f t="shared" ca="1" si="463"/>
        <v>-7.2959470213347677</v>
      </c>
    </row>
    <row r="983" spans="1:34" x14ac:dyDescent="0.2">
      <c r="A983" s="347">
        <f t="shared" ca="1" si="441"/>
        <v>1E-4</v>
      </c>
      <c r="B983" s="304">
        <f t="shared" ca="1" si="442"/>
        <v>34.527400000001087</v>
      </c>
      <c r="D983" s="306">
        <f t="shared" ca="1" si="443"/>
        <v>-0.8214226862668641</v>
      </c>
      <c r="E983" s="307">
        <f t="shared" ca="1" si="444"/>
        <v>-2.5604026292164681</v>
      </c>
      <c r="F983" s="304">
        <f t="shared" ca="1" si="445"/>
        <v>2.6889397265860153</v>
      </c>
      <c r="G983" s="306">
        <f t="shared" ca="1" si="446"/>
        <v>13.857143656877231</v>
      </c>
      <c r="H983" s="307">
        <f t="shared" ca="1" si="447"/>
        <v>-122.29941991702533</v>
      </c>
      <c r="I983" s="304">
        <f t="shared" ca="1" si="448"/>
        <v>123.08195863882013</v>
      </c>
      <c r="J983" s="306">
        <f t="shared" ca="1" si="449"/>
        <v>868.2794076862798</v>
      </c>
      <c r="K983" s="307">
        <f t="shared" ca="1" si="450"/>
        <v>-15.375320279296348</v>
      </c>
      <c r="L983" s="304">
        <f t="shared" ca="1" si="435"/>
        <v>868.4155285839422</v>
      </c>
      <c r="M983" s="306">
        <f t="shared" ca="1" si="451"/>
        <v>-1.4579724329282535</v>
      </c>
      <c r="N983" s="304">
        <f t="shared" ca="1" si="452"/>
        <v>-83.535667053209423</v>
      </c>
      <c r="P983" s="310">
        <f t="shared" ca="1" si="453"/>
        <v>23</v>
      </c>
      <c r="Q983" s="304">
        <f t="shared" ca="1" si="454"/>
        <v>0</v>
      </c>
      <c r="R983" s="306">
        <f t="shared" ca="1" si="455"/>
        <v>0</v>
      </c>
      <c r="S983" s="307">
        <f t="shared" ca="1" si="456"/>
        <v>8.2209999999999983</v>
      </c>
      <c r="T983" s="304">
        <f t="shared" ca="1" si="436"/>
        <v>80.648009999999985</v>
      </c>
      <c r="U983" s="311">
        <f t="shared" ca="1" si="437"/>
        <v>0</v>
      </c>
      <c r="V983" s="306">
        <f t="shared" ca="1" si="438"/>
        <v>1.2268849258011087</v>
      </c>
      <c r="W983" s="304">
        <f t="shared" ca="1" si="439"/>
        <v>59.980605071798749</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2.4516433236328465</v>
      </c>
      <c r="AH983" s="304">
        <f t="shared" ca="1" si="463"/>
        <v>-7.2959850101261425</v>
      </c>
    </row>
    <row r="984" spans="1:34" x14ac:dyDescent="0.2">
      <c r="A984" s="347">
        <f t="shared" ca="1" si="441"/>
        <v>1E-4</v>
      </c>
      <c r="B984" s="304">
        <f t="shared" ca="1" si="442"/>
        <v>34.527500000001091</v>
      </c>
      <c r="D984" s="306">
        <f t="shared" ca="1" si="443"/>
        <v>-0.82142045783233231</v>
      </c>
      <c r="E984" s="307">
        <f t="shared" ca="1" si="444"/>
        <v>-2.5603641451379353</v>
      </c>
      <c r="F984" s="304">
        <f t="shared" ca="1" si="445"/>
        <v>2.6889024013997589</v>
      </c>
      <c r="G984" s="306">
        <f t="shared" ca="1" si="446"/>
        <v>13.857061514831447</v>
      </c>
      <c r="H984" s="307">
        <f t="shared" ca="1" si="447"/>
        <v>-122.29967595343984</v>
      </c>
      <c r="I984" s="304">
        <f t="shared" ca="1" si="448"/>
        <v>123.08220379950228</v>
      </c>
      <c r="J984" s="306">
        <f t="shared" ca="1" si="449"/>
        <v>868.2794076862798</v>
      </c>
      <c r="K984" s="307">
        <f t="shared" ca="1" si="450"/>
        <v>-15.387550234089872</v>
      </c>
      <c r="L984" s="304">
        <f t="shared" ca="1" si="435"/>
        <v>868.41574520171127</v>
      </c>
      <c r="M984" s="306">
        <f t="shared" ca="1" si="451"/>
        <v>-1.457973330260065</v>
      </c>
      <c r="N984" s="304">
        <f t="shared" ca="1" si="452"/>
        <v>-83.535718466535045</v>
      </c>
      <c r="P984" s="310">
        <f t="shared" ca="1" si="453"/>
        <v>23</v>
      </c>
      <c r="Q984" s="304">
        <f t="shared" ca="1" si="454"/>
        <v>0</v>
      </c>
      <c r="R984" s="306">
        <f t="shared" ca="1" si="455"/>
        <v>0</v>
      </c>
      <c r="S984" s="307">
        <f t="shared" ca="1" si="456"/>
        <v>8.2209999999999983</v>
      </c>
      <c r="T984" s="304">
        <f t="shared" ca="1" si="436"/>
        <v>80.648009999999985</v>
      </c>
      <c r="U984" s="311">
        <f t="shared" ca="1" si="437"/>
        <v>0</v>
      </c>
      <c r="V984" s="306">
        <f t="shared" ca="1" si="438"/>
        <v>1.2268864262776313</v>
      </c>
      <c r="W984" s="304">
        <f t="shared" ca="1" si="439"/>
        <v>59.980917373048243</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2.4516063261985472</v>
      </c>
      <c r="AH984" s="304">
        <f t="shared" ca="1" si="463"/>
        <v>-7.2960229986374845</v>
      </c>
    </row>
    <row r="985" spans="1:34" x14ac:dyDescent="0.2">
      <c r="A985" s="347">
        <f t="shared" ca="1" si="441"/>
        <v>1E-4</v>
      </c>
      <c r="B985" s="304">
        <f t="shared" ca="1" si="442"/>
        <v>34.527600000001094</v>
      </c>
      <c r="D985" s="306">
        <f t="shared" ca="1" si="443"/>
        <v>-0.82141822936234543</v>
      </c>
      <c r="E985" s="307">
        <f t="shared" ca="1" si="444"/>
        <v>-2.5603256613431329</v>
      </c>
      <c r="F985" s="304">
        <f t="shared" ca="1" si="445"/>
        <v>2.6888650765073585</v>
      </c>
      <c r="G985" s="306">
        <f t="shared" ca="1" si="446"/>
        <v>13.85697937300851</v>
      </c>
      <c r="H985" s="307">
        <f t="shared" ca="1" si="447"/>
        <v>-122.29993198600597</v>
      </c>
      <c r="I985" s="304">
        <f t="shared" ca="1" si="448"/>
        <v>123.08244895648474</v>
      </c>
      <c r="J985" s="306">
        <f t="shared" ca="1" si="449"/>
        <v>868.2794076862798</v>
      </c>
      <c r="K985" s="307">
        <f t="shared" ca="1" si="450"/>
        <v>-15.399780214486844</v>
      </c>
      <c r="L985" s="304">
        <f t="shared" ca="1" si="435"/>
        <v>868.41596199211551</v>
      </c>
      <c r="M985" s="306">
        <f t="shared" ca="1" si="451"/>
        <v>-1.4579742275829826</v>
      </c>
      <c r="N985" s="304">
        <f t="shared" ca="1" si="452"/>
        <v>-83.535769879351079</v>
      </c>
      <c r="P985" s="310">
        <f t="shared" ca="1" si="453"/>
        <v>23</v>
      </c>
      <c r="Q985" s="304">
        <f t="shared" ca="1" si="454"/>
        <v>0</v>
      </c>
      <c r="R985" s="306">
        <f t="shared" ca="1" si="455"/>
        <v>0</v>
      </c>
      <c r="S985" s="307">
        <f t="shared" ca="1" si="456"/>
        <v>8.2209999999999983</v>
      </c>
      <c r="T985" s="304">
        <f t="shared" ca="1" si="436"/>
        <v>80.648009999999985</v>
      </c>
      <c r="U985" s="311">
        <f t="shared" ca="1" si="437"/>
        <v>0</v>
      </c>
      <c r="V985" s="306">
        <f t="shared" ca="1" si="438"/>
        <v>1.2268879267591324</v>
      </c>
      <c r="W985" s="304">
        <f t="shared" ca="1" si="439"/>
        <v>59.981229671995649</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2.4515693290266212</v>
      </c>
      <c r="AH985" s="304">
        <f t="shared" ca="1" si="463"/>
        <v>-7.296060986868782</v>
      </c>
    </row>
    <row r="986" spans="1:34" x14ac:dyDescent="0.2">
      <c r="A986" s="347">
        <f t="shared" ca="1" si="441"/>
        <v>1E-4</v>
      </c>
      <c r="B986" s="304">
        <f t="shared" ca="1" si="442"/>
        <v>34.527700000001097</v>
      </c>
      <c r="D986" s="306">
        <f t="shared" ca="1" si="443"/>
        <v>-0.82141600085690714</v>
      </c>
      <c r="E986" s="307">
        <f t="shared" ca="1" si="444"/>
        <v>-2.5602871778320431</v>
      </c>
      <c r="F986" s="304">
        <f t="shared" ca="1" si="445"/>
        <v>2.6888277519087982</v>
      </c>
      <c r="G986" s="306">
        <f t="shared" ca="1" si="446"/>
        <v>13.856897231408425</v>
      </c>
      <c r="H986" s="307">
        <f t="shared" ca="1" si="447"/>
        <v>-122.30018801472376</v>
      </c>
      <c r="I986" s="304">
        <f t="shared" ca="1" si="448"/>
        <v>123.0826941097675</v>
      </c>
      <c r="J986" s="306">
        <f t="shared" ca="1" si="449"/>
        <v>868.2794076862798</v>
      </c>
      <c r="K986" s="307">
        <f t="shared" ca="1" si="450"/>
        <v>-15.412010220486881</v>
      </c>
      <c r="L986" s="304">
        <f t="shared" ca="1" si="435"/>
        <v>868.41617895515583</v>
      </c>
      <c r="M986" s="306">
        <f t="shared" ca="1" si="451"/>
        <v>-1.4579751248970065</v>
      </c>
      <c r="N986" s="304">
        <f t="shared" ca="1" si="452"/>
        <v>-83.535821291657541</v>
      </c>
      <c r="P986" s="310">
        <f t="shared" ca="1" si="453"/>
        <v>23</v>
      </c>
      <c r="Q986" s="304">
        <f t="shared" ca="1" si="454"/>
        <v>0</v>
      </c>
      <c r="R986" s="306">
        <f t="shared" ca="1" si="455"/>
        <v>0</v>
      </c>
      <c r="S986" s="307">
        <f t="shared" ca="1" si="456"/>
        <v>8.2209999999999983</v>
      </c>
      <c r="T986" s="304">
        <f t="shared" ca="1" si="436"/>
        <v>80.648009999999985</v>
      </c>
      <c r="U986" s="311">
        <f t="shared" ca="1" si="437"/>
        <v>0</v>
      </c>
      <c r="V986" s="306">
        <f t="shared" ca="1" si="438"/>
        <v>1.2268894272456108</v>
      </c>
      <c r="W986" s="304">
        <f t="shared" ca="1" si="439"/>
        <v>59.98154196864084</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2.4515323321170497</v>
      </c>
      <c r="AH986" s="304">
        <f t="shared" ca="1" si="463"/>
        <v>-7.2960989748200538</v>
      </c>
    </row>
    <row r="987" spans="1:34" x14ac:dyDescent="0.2">
      <c r="A987" s="347">
        <f t="shared" ca="1" si="441"/>
        <v>1E-4</v>
      </c>
      <c r="B987" s="304">
        <f t="shared" ca="1" si="442"/>
        <v>34.5278000000011</v>
      </c>
      <c r="D987" s="306">
        <f t="shared" ca="1" si="443"/>
        <v>-0.82141377231601465</v>
      </c>
      <c r="E987" s="307">
        <f t="shared" ca="1" si="444"/>
        <v>-2.5602486946046819</v>
      </c>
      <c r="F987" s="304">
        <f t="shared" ca="1" si="445"/>
        <v>2.6887904276040935</v>
      </c>
      <c r="G987" s="306">
        <f t="shared" ca="1" si="446"/>
        <v>13.856815090031194</v>
      </c>
      <c r="H987" s="307">
        <f t="shared" ca="1" si="447"/>
        <v>-122.30044403959322</v>
      </c>
      <c r="I987" s="304">
        <f t="shared" ca="1" si="448"/>
        <v>123.0829392593506</v>
      </c>
      <c r="J987" s="306">
        <f t="shared" ca="1" si="449"/>
        <v>868.2794076862798</v>
      </c>
      <c r="K987" s="307">
        <f t="shared" ca="1" si="450"/>
        <v>-15.424240252089596</v>
      </c>
      <c r="L987" s="304">
        <f t="shared" ca="1" si="435"/>
        <v>868.41639609083325</v>
      </c>
      <c r="M987" s="306">
        <f t="shared" ca="1" si="451"/>
        <v>-1.457976022202137</v>
      </c>
      <c r="N987" s="304">
        <f t="shared" ca="1" si="452"/>
        <v>-83.535872703454459</v>
      </c>
      <c r="P987" s="310">
        <f t="shared" ca="1" si="453"/>
        <v>23</v>
      </c>
      <c r="Q987" s="304">
        <f t="shared" ca="1" si="454"/>
        <v>0</v>
      </c>
      <c r="R987" s="306">
        <f t="shared" ca="1" si="455"/>
        <v>0</v>
      </c>
      <c r="S987" s="307">
        <f t="shared" ca="1" si="456"/>
        <v>8.2209999999999983</v>
      </c>
      <c r="T987" s="304">
        <f t="shared" ca="1" si="436"/>
        <v>80.648009999999985</v>
      </c>
      <c r="U987" s="311">
        <f t="shared" ca="1" si="437"/>
        <v>0</v>
      </c>
      <c r="V987" s="306">
        <f t="shared" ca="1" si="438"/>
        <v>1.226890927737067</v>
      </c>
      <c r="W987" s="304">
        <f t="shared" ca="1" si="439"/>
        <v>59.98185426298383</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2.4514953354698461</v>
      </c>
      <c r="AH987" s="304">
        <f t="shared" ca="1" si="463"/>
        <v>-7.2961369624912846</v>
      </c>
    </row>
    <row r="988" spans="1:34" x14ac:dyDescent="0.2">
      <c r="A988" s="347">
        <f t="shared" ca="1" si="441"/>
        <v>1E-4</v>
      </c>
      <c r="B988" s="304">
        <f t="shared" ca="1" si="442"/>
        <v>34.527900000001104</v>
      </c>
      <c r="D988" s="306">
        <f t="shared" ca="1" si="443"/>
        <v>-0.82141154373966974</v>
      </c>
      <c r="E988" s="307">
        <f t="shared" ca="1" si="444"/>
        <v>-2.5602102116610457</v>
      </c>
      <c r="F988" s="304">
        <f t="shared" ca="1" si="445"/>
        <v>2.6887531035932408</v>
      </c>
      <c r="G988" s="306">
        <f t="shared" ca="1" si="446"/>
        <v>13.85673294887682</v>
      </c>
      <c r="H988" s="307">
        <f t="shared" ca="1" si="447"/>
        <v>-122.30070006061439</v>
      </c>
      <c r="I988" s="304">
        <f t="shared" ca="1" si="448"/>
        <v>123.08318440523406</v>
      </c>
      <c r="J988" s="306">
        <f t="shared" ca="1" si="449"/>
        <v>868.2794076862798</v>
      </c>
      <c r="K988" s="307">
        <f t="shared" ca="1" si="450"/>
        <v>-15.436470309294608</v>
      </c>
      <c r="L988" s="304">
        <f t="shared" ca="1" si="435"/>
        <v>868.41661339914879</v>
      </c>
      <c r="M988" s="306">
        <f t="shared" ca="1" si="451"/>
        <v>-1.457976919498374</v>
      </c>
      <c r="N988" s="304">
        <f t="shared" ca="1" si="452"/>
        <v>-83.535924114741817</v>
      </c>
      <c r="P988" s="310">
        <f t="shared" ca="1" si="453"/>
        <v>23</v>
      </c>
      <c r="Q988" s="304">
        <f t="shared" ca="1" si="454"/>
        <v>0</v>
      </c>
      <c r="R988" s="306">
        <f t="shared" ca="1" si="455"/>
        <v>0</v>
      </c>
      <c r="S988" s="307">
        <f t="shared" ca="1" si="456"/>
        <v>8.2209999999999983</v>
      </c>
      <c r="T988" s="304">
        <f t="shared" ca="1" si="436"/>
        <v>80.648009999999985</v>
      </c>
      <c r="U988" s="311">
        <f t="shared" ca="1" si="437"/>
        <v>0</v>
      </c>
      <c r="V988" s="306">
        <f t="shared" ca="1" si="438"/>
        <v>1.2268924282335005</v>
      </c>
      <c r="W988" s="304">
        <f t="shared" ca="1" si="439"/>
        <v>59.982166555024641</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2.4514583390850113</v>
      </c>
      <c r="AH988" s="304">
        <f t="shared" ca="1" si="463"/>
        <v>-7.2961749498824773</v>
      </c>
    </row>
    <row r="989" spans="1:34" x14ac:dyDescent="0.2">
      <c r="A989" s="347">
        <f t="shared" ca="1" si="441"/>
        <v>1E-4</v>
      </c>
      <c r="B989" s="304">
        <f t="shared" ca="1" si="442"/>
        <v>34.528000000001107</v>
      </c>
      <c r="D989" s="306">
        <f t="shared" ca="1" si="443"/>
        <v>-0.82140931512787274</v>
      </c>
      <c r="E989" s="307">
        <f t="shared" ca="1" si="444"/>
        <v>-2.5601717290011337</v>
      </c>
      <c r="F989" s="304">
        <f t="shared" ca="1" si="445"/>
        <v>2.6887157798762398</v>
      </c>
      <c r="G989" s="306">
        <f t="shared" ca="1" si="446"/>
        <v>13.856650807945307</v>
      </c>
      <c r="H989" s="307">
        <f t="shared" ca="1" si="447"/>
        <v>-122.30095607778729</v>
      </c>
      <c r="I989" s="304">
        <f t="shared" ca="1" si="448"/>
        <v>123.08342954741791</v>
      </c>
      <c r="J989" s="306">
        <f t="shared" ca="1" si="449"/>
        <v>868.2794076862798</v>
      </c>
      <c r="K989" s="307">
        <f t="shared" ca="1" si="450"/>
        <v>-15.448700392101527</v>
      </c>
      <c r="L989" s="304">
        <f t="shared" ca="1" si="435"/>
        <v>868.41683088010325</v>
      </c>
      <c r="M989" s="306">
        <f t="shared" ca="1" si="451"/>
        <v>-1.4579778167857178</v>
      </c>
      <c r="N989" s="304">
        <f t="shared" ca="1" si="452"/>
        <v>-83.535975525519618</v>
      </c>
      <c r="P989" s="310">
        <f t="shared" ca="1" si="453"/>
        <v>23</v>
      </c>
      <c r="Q989" s="304">
        <f t="shared" ca="1" si="454"/>
        <v>0</v>
      </c>
      <c r="R989" s="306">
        <f t="shared" ca="1" si="455"/>
        <v>0</v>
      </c>
      <c r="S989" s="307">
        <f t="shared" ca="1" si="456"/>
        <v>8.2209999999999983</v>
      </c>
      <c r="T989" s="304">
        <f t="shared" ca="1" si="436"/>
        <v>80.648009999999985</v>
      </c>
      <c r="U989" s="311">
        <f t="shared" ca="1" si="437"/>
        <v>0</v>
      </c>
      <c r="V989" s="306">
        <f t="shared" ca="1" si="438"/>
        <v>1.2268939287349121</v>
      </c>
      <c r="W989" s="304">
        <f t="shared" ca="1" si="439"/>
        <v>59.982478844763236</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2.4514213429625444</v>
      </c>
      <c r="AH989" s="304">
        <f t="shared" ca="1" si="463"/>
        <v>-7.2962129369936326</v>
      </c>
    </row>
    <row r="990" spans="1:34" x14ac:dyDescent="0.2">
      <c r="A990" s="347">
        <f t="shared" ca="1" si="441"/>
        <v>1E-4</v>
      </c>
      <c r="B990" s="304">
        <f t="shared" ca="1" si="442"/>
        <v>34.52810000000111</v>
      </c>
      <c r="D990" s="306">
        <f t="shared" ca="1" si="443"/>
        <v>-0.8214070864806251</v>
      </c>
      <c r="E990" s="307">
        <f t="shared" ca="1" si="444"/>
        <v>-2.5601332466249511</v>
      </c>
      <c r="F990" s="304">
        <f t="shared" ca="1" si="445"/>
        <v>2.6886784564530957</v>
      </c>
      <c r="G990" s="306">
        <f t="shared" ca="1" si="446"/>
        <v>13.85656866723666</v>
      </c>
      <c r="H990" s="307">
        <f t="shared" ca="1" si="447"/>
        <v>-122.30121209111195</v>
      </c>
      <c r="I990" s="304">
        <f t="shared" ca="1" si="448"/>
        <v>123.08367468590215</v>
      </c>
      <c r="J990" s="306">
        <f t="shared" ca="1" si="449"/>
        <v>868.2794076862798</v>
      </c>
      <c r="K990" s="307">
        <f t="shared" ca="1" si="450"/>
        <v>-15.460930500509972</v>
      </c>
      <c r="L990" s="304">
        <f t="shared" ca="1" si="435"/>
        <v>868.41704853369765</v>
      </c>
      <c r="M990" s="306">
        <f t="shared" ca="1" si="451"/>
        <v>-1.4579787140641682</v>
      </c>
      <c r="N990" s="304">
        <f t="shared" ca="1" si="452"/>
        <v>-83.536026935787874</v>
      </c>
      <c r="P990" s="310">
        <f t="shared" ca="1" si="453"/>
        <v>23</v>
      </c>
      <c r="Q990" s="304">
        <f t="shared" ca="1" si="454"/>
        <v>0</v>
      </c>
      <c r="R990" s="306">
        <f t="shared" ca="1" si="455"/>
        <v>0</v>
      </c>
      <c r="S990" s="307">
        <f t="shared" ca="1" si="456"/>
        <v>8.2209999999999983</v>
      </c>
      <c r="T990" s="304">
        <f t="shared" ca="1" si="436"/>
        <v>80.648009999999985</v>
      </c>
      <c r="U990" s="311">
        <f t="shared" ca="1" si="437"/>
        <v>0</v>
      </c>
      <c r="V990" s="306">
        <f t="shared" ca="1" si="438"/>
        <v>1.2268954292413012</v>
      </c>
      <c r="W990" s="304">
        <f t="shared" ca="1" si="439"/>
        <v>59.982791132199623</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2.451384347102449</v>
      </c>
      <c r="AH990" s="304">
        <f t="shared" ca="1" si="463"/>
        <v>-7.296250923824747</v>
      </c>
    </row>
    <row r="991" spans="1:34" x14ac:dyDescent="0.2">
      <c r="A991" s="347">
        <f t="shared" ca="1" si="441"/>
        <v>1E-4</v>
      </c>
      <c r="B991" s="304">
        <f t="shared" ca="1" si="442"/>
        <v>34.528200000001114</v>
      </c>
      <c r="D991" s="306">
        <f t="shared" ca="1" si="443"/>
        <v>-0.82140485779792871</v>
      </c>
      <c r="E991" s="307">
        <f t="shared" ca="1" si="444"/>
        <v>-2.5600947645324936</v>
      </c>
      <c r="F991" s="304">
        <f t="shared" ca="1" si="445"/>
        <v>2.6886411333238058</v>
      </c>
      <c r="G991" s="306">
        <f t="shared" ca="1" si="446"/>
        <v>13.85648652675088</v>
      </c>
      <c r="H991" s="307">
        <f t="shared" ca="1" si="447"/>
        <v>-122.30146810058841</v>
      </c>
      <c r="I991" s="304">
        <f t="shared" ca="1" si="448"/>
        <v>123.08391982068686</v>
      </c>
      <c r="J991" s="306">
        <f t="shared" ca="1" si="449"/>
        <v>868.2794076862798</v>
      </c>
      <c r="K991" s="307">
        <f t="shared" ca="1" si="450"/>
        <v>-15.473160634519557</v>
      </c>
      <c r="L991" s="304">
        <f t="shared" ca="1" si="435"/>
        <v>868.41726635993291</v>
      </c>
      <c r="M991" s="306">
        <f t="shared" ca="1" si="451"/>
        <v>-1.4579796113337258</v>
      </c>
      <c r="N991" s="304">
        <f t="shared" ca="1" si="452"/>
        <v>-83.536078345546613</v>
      </c>
      <c r="P991" s="310">
        <f t="shared" ca="1" si="453"/>
        <v>23</v>
      </c>
      <c r="Q991" s="304">
        <f t="shared" ca="1" si="454"/>
        <v>0</v>
      </c>
      <c r="R991" s="306">
        <f t="shared" ca="1" si="455"/>
        <v>0</v>
      </c>
      <c r="S991" s="307">
        <f t="shared" ca="1" si="456"/>
        <v>8.2209999999999983</v>
      </c>
      <c r="T991" s="304">
        <f t="shared" ca="1" si="436"/>
        <v>80.648009999999985</v>
      </c>
      <c r="U991" s="311">
        <f t="shared" ca="1" si="437"/>
        <v>0</v>
      </c>
      <c r="V991" s="306">
        <f t="shared" ca="1" si="438"/>
        <v>1.2268969297526675</v>
      </c>
      <c r="W991" s="304">
        <f t="shared" ca="1" si="439"/>
        <v>59.983103417333801</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2.4513473515047215</v>
      </c>
      <c r="AH991" s="304">
        <f t="shared" ca="1" si="463"/>
        <v>-7.2962889103758224</v>
      </c>
    </row>
    <row r="992" spans="1:34" x14ac:dyDescent="0.2">
      <c r="A992" s="347">
        <f t="shared" ca="1" si="441"/>
        <v>1E-4</v>
      </c>
      <c r="B992" s="304">
        <f t="shared" ca="1" si="442"/>
        <v>34.528300000001117</v>
      </c>
      <c r="D992" s="306">
        <f t="shared" ca="1" si="443"/>
        <v>-0.8214026290797819</v>
      </c>
      <c r="E992" s="307">
        <f t="shared" ca="1" si="444"/>
        <v>-2.5600562827237638</v>
      </c>
      <c r="F992" s="304">
        <f t="shared" ca="1" si="445"/>
        <v>2.688603810488372</v>
      </c>
      <c r="G992" s="306">
        <f t="shared" ca="1" si="446"/>
        <v>13.856404386487972</v>
      </c>
      <c r="H992" s="307">
        <f t="shared" ca="1" si="447"/>
        <v>-122.30172410621668</v>
      </c>
      <c r="I992" s="304">
        <f t="shared" ca="1" si="448"/>
        <v>123.08416495177202</v>
      </c>
      <c r="J992" s="306">
        <f t="shared" ca="1" si="449"/>
        <v>868.2794076862798</v>
      </c>
      <c r="K992" s="307">
        <f t="shared" ca="1" si="450"/>
        <v>-15.485390794129897</v>
      </c>
      <c r="L992" s="304">
        <f t="shared" ca="1" si="435"/>
        <v>868.41748435880982</v>
      </c>
      <c r="M992" s="306">
        <f t="shared" ca="1" si="451"/>
        <v>-1.4579805085943904</v>
      </c>
      <c r="N992" s="304">
        <f t="shared" ca="1" si="452"/>
        <v>-83.536129754795823</v>
      </c>
      <c r="P992" s="310">
        <f t="shared" ca="1" si="453"/>
        <v>23</v>
      </c>
      <c r="Q992" s="304">
        <f t="shared" ca="1" si="454"/>
        <v>0</v>
      </c>
      <c r="R992" s="306">
        <f t="shared" ca="1" si="455"/>
        <v>0</v>
      </c>
      <c r="S992" s="307">
        <f t="shared" ca="1" si="456"/>
        <v>8.2209999999999983</v>
      </c>
      <c r="T992" s="304">
        <f t="shared" ca="1" si="436"/>
        <v>80.648009999999985</v>
      </c>
      <c r="U992" s="311">
        <f t="shared" ca="1" si="437"/>
        <v>0</v>
      </c>
      <c r="V992" s="306">
        <f t="shared" ca="1" si="438"/>
        <v>1.2268984302690114</v>
      </c>
      <c r="W992" s="304">
        <f t="shared" ca="1" si="439"/>
        <v>59.983415700165743</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2.4513103561693672</v>
      </c>
      <c r="AH992" s="304">
        <f t="shared" ca="1" si="463"/>
        <v>-7.2963268966468569</v>
      </c>
    </row>
    <row r="993" spans="1:34" x14ac:dyDescent="0.2">
      <c r="A993" s="347">
        <f t="shared" ca="1" si="441"/>
        <v>1E-4</v>
      </c>
      <c r="B993" s="304">
        <f t="shared" ca="1" si="442"/>
        <v>34.52840000000112</v>
      </c>
      <c r="D993" s="306">
        <f t="shared" ca="1" si="443"/>
        <v>-0.82140040032618622</v>
      </c>
      <c r="E993" s="307">
        <f t="shared" ca="1" si="444"/>
        <v>-2.5600178011987644</v>
      </c>
      <c r="F993" s="304">
        <f t="shared" ca="1" si="445"/>
        <v>2.688566487946797</v>
      </c>
      <c r="G993" s="306">
        <f t="shared" ca="1" si="446"/>
        <v>13.85632224644794</v>
      </c>
      <c r="H993" s="307">
        <f t="shared" ca="1" si="447"/>
        <v>-122.3019801079968</v>
      </c>
      <c r="I993" s="304">
        <f t="shared" ca="1" si="448"/>
        <v>123.08441007915769</v>
      </c>
      <c r="J993" s="306">
        <f t="shared" ca="1" si="449"/>
        <v>868.2794076862798</v>
      </c>
      <c r="K993" s="307">
        <f t="shared" ca="1" si="450"/>
        <v>-15.497620979340608</v>
      </c>
      <c r="L993" s="304">
        <f t="shared" ca="1" si="435"/>
        <v>868.41770253032962</v>
      </c>
      <c r="M993" s="306">
        <f t="shared" ca="1" si="451"/>
        <v>-1.4579814058461624</v>
      </c>
      <c r="N993" s="304">
        <f t="shared" ca="1" si="452"/>
        <v>-83.536181163535517</v>
      </c>
      <c r="P993" s="310">
        <f t="shared" ca="1" si="453"/>
        <v>23</v>
      </c>
      <c r="Q993" s="304">
        <f t="shared" ca="1" si="454"/>
        <v>0</v>
      </c>
      <c r="R993" s="306">
        <f t="shared" ca="1" si="455"/>
        <v>0</v>
      </c>
      <c r="S993" s="307">
        <f t="shared" ca="1" si="456"/>
        <v>8.2209999999999983</v>
      </c>
      <c r="T993" s="304">
        <f t="shared" ca="1" si="436"/>
        <v>80.648009999999985</v>
      </c>
      <c r="U993" s="311">
        <f t="shared" ca="1" si="437"/>
        <v>0</v>
      </c>
      <c r="V993" s="306">
        <f t="shared" ca="1" si="438"/>
        <v>1.2268999307903332</v>
      </c>
      <c r="W993" s="304">
        <f t="shared" ca="1" si="439"/>
        <v>59.983727980695505</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2.4512733610963844</v>
      </c>
      <c r="AH993" s="304">
        <f t="shared" ca="1" si="463"/>
        <v>-7.2963648826378487</v>
      </c>
    </row>
    <row r="994" spans="1:34" x14ac:dyDescent="0.2">
      <c r="A994" s="347">
        <f t="shared" ca="1" si="441"/>
        <v>1E-4</v>
      </c>
      <c r="B994" s="304">
        <f t="shared" ca="1" si="442"/>
        <v>34.528500000001124</v>
      </c>
      <c r="D994" s="306">
        <f t="shared" ca="1" si="443"/>
        <v>-0.82139817153714278</v>
      </c>
      <c r="E994" s="307">
        <f t="shared" ca="1" si="444"/>
        <v>-2.5599793199574883</v>
      </c>
      <c r="F994" s="304">
        <f t="shared" ca="1" si="445"/>
        <v>2.6885291656990753</v>
      </c>
      <c r="G994" s="306">
        <f t="shared" ca="1" si="446"/>
        <v>13.856240106630786</v>
      </c>
      <c r="H994" s="307">
        <f t="shared" ca="1" si="447"/>
        <v>-122.3022361059288</v>
      </c>
      <c r="I994" s="304">
        <f t="shared" ca="1" si="448"/>
        <v>123.08465520284385</v>
      </c>
      <c r="J994" s="306">
        <f t="shared" ca="1" si="449"/>
        <v>868.2794076862798</v>
      </c>
      <c r="K994" s="307">
        <f t="shared" ca="1" si="450"/>
        <v>-15.509851190151304</v>
      </c>
      <c r="L994" s="304">
        <f t="shared" ca="1" si="435"/>
        <v>868.41792087449323</v>
      </c>
      <c r="M994" s="306">
        <f t="shared" ca="1" si="451"/>
        <v>-1.4579823030890415</v>
      </c>
      <c r="N994" s="304">
        <f t="shared" ca="1" si="452"/>
        <v>-83.536232571765694</v>
      </c>
      <c r="P994" s="310">
        <f t="shared" ca="1" si="453"/>
        <v>23</v>
      </c>
      <c r="Q994" s="304">
        <f t="shared" ca="1" si="454"/>
        <v>0</v>
      </c>
      <c r="R994" s="306">
        <f t="shared" ca="1" si="455"/>
        <v>0</v>
      </c>
      <c r="S994" s="307">
        <f t="shared" ca="1" si="456"/>
        <v>8.2209999999999983</v>
      </c>
      <c r="T994" s="304">
        <f t="shared" ca="1" si="436"/>
        <v>80.648009999999985</v>
      </c>
      <c r="U994" s="311">
        <f t="shared" ca="1" si="437"/>
        <v>0</v>
      </c>
      <c r="V994" s="306">
        <f t="shared" ca="1" si="438"/>
        <v>1.2269014313166322</v>
      </c>
      <c r="W994" s="304">
        <f t="shared" ca="1" si="439"/>
        <v>59.984040258922995</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2.4512363662857704</v>
      </c>
      <c r="AH994" s="304">
        <f t="shared" ca="1" si="463"/>
        <v>-7.296402868348804</v>
      </c>
    </row>
    <row r="995" spans="1:34" x14ac:dyDescent="0.2">
      <c r="A995" s="347">
        <f t="shared" ca="1" si="441"/>
        <v>1E-4</v>
      </c>
      <c r="B995" s="304">
        <f t="shared" ca="1" si="442"/>
        <v>34.528600000001127</v>
      </c>
      <c r="D995" s="306">
        <f t="shared" ca="1" si="443"/>
        <v>-0.82139594271265348</v>
      </c>
      <c r="E995" s="307">
        <f t="shared" ca="1" si="444"/>
        <v>-2.5599408389999478</v>
      </c>
      <c r="F995" s="304">
        <f t="shared" ca="1" si="445"/>
        <v>2.6884918437452185</v>
      </c>
      <c r="G995" s="306">
        <f t="shared" ca="1" si="446"/>
        <v>13.856157967036514</v>
      </c>
      <c r="H995" s="307">
        <f t="shared" ca="1" si="447"/>
        <v>-122.3024921000127</v>
      </c>
      <c r="I995" s="304">
        <f t="shared" ca="1" si="448"/>
        <v>123.08490032283058</v>
      </c>
      <c r="J995" s="306">
        <f t="shared" ca="1" si="449"/>
        <v>868.2794076862798</v>
      </c>
      <c r="K995" s="307">
        <f t="shared" ca="1" si="450"/>
        <v>-15.5220814265616</v>
      </c>
      <c r="L995" s="304">
        <f t="shared" ca="1" si="435"/>
        <v>868.41813939130134</v>
      </c>
      <c r="M995" s="306">
        <f t="shared" ca="1" si="451"/>
        <v>-1.4579832003230282</v>
      </c>
      <c r="N995" s="304">
        <f t="shared" ca="1" si="452"/>
        <v>-83.536283979486356</v>
      </c>
      <c r="P995" s="310">
        <f t="shared" ca="1" si="453"/>
        <v>23</v>
      </c>
      <c r="Q995" s="304">
        <f t="shared" ca="1" si="454"/>
        <v>0</v>
      </c>
      <c r="R995" s="306">
        <f t="shared" ca="1" si="455"/>
        <v>0</v>
      </c>
      <c r="S995" s="307">
        <f t="shared" ca="1" si="456"/>
        <v>8.2209999999999983</v>
      </c>
      <c r="T995" s="304">
        <f t="shared" ca="1" si="436"/>
        <v>80.648009999999985</v>
      </c>
      <c r="U995" s="311">
        <f t="shared" ca="1" si="437"/>
        <v>0</v>
      </c>
      <c r="V995" s="306">
        <f t="shared" ca="1" si="438"/>
        <v>1.2269029318479088</v>
      </c>
      <c r="W995" s="304">
        <f t="shared" ca="1" si="439"/>
        <v>59.984352534848263</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2.4511993717375349</v>
      </c>
      <c r="AH995" s="304">
        <f t="shared" ca="1" si="463"/>
        <v>-7.2964408537797114</v>
      </c>
    </row>
    <row r="996" spans="1:34" x14ac:dyDescent="0.2">
      <c r="A996" s="347">
        <f t="shared" ca="1" si="441"/>
        <v>1E-4</v>
      </c>
      <c r="B996" s="304">
        <f t="shared" ca="1" si="442"/>
        <v>34.52870000000113</v>
      </c>
      <c r="D996" s="306">
        <f t="shared" ca="1" si="443"/>
        <v>-0.82139371385271731</v>
      </c>
      <c r="E996" s="307">
        <f t="shared" ca="1" si="444"/>
        <v>-2.559902358326136</v>
      </c>
      <c r="F996" s="304">
        <f t="shared" ca="1" si="445"/>
        <v>2.6884545220852205</v>
      </c>
      <c r="G996" s="306">
        <f t="shared" ca="1" si="446"/>
        <v>13.85607582766513</v>
      </c>
      <c r="H996" s="307">
        <f t="shared" ca="1" si="447"/>
        <v>-122.30274809024853</v>
      </c>
      <c r="I996" s="304">
        <f t="shared" ca="1" si="448"/>
        <v>123.08514543911785</v>
      </c>
      <c r="J996" s="306">
        <f t="shared" ca="1" si="449"/>
        <v>868.2794076862798</v>
      </c>
      <c r="K996" s="307">
        <f t="shared" ca="1" si="450"/>
        <v>-15.534311688571114</v>
      </c>
      <c r="L996" s="304">
        <f t="shared" ca="1" si="435"/>
        <v>868.41835808075507</v>
      </c>
      <c r="M996" s="306">
        <f t="shared" ca="1" si="451"/>
        <v>-1.4579840975481226</v>
      </c>
      <c r="N996" s="304">
        <f t="shared" ca="1" si="452"/>
        <v>-83.536335386697544</v>
      </c>
      <c r="P996" s="310">
        <f t="shared" ca="1" si="453"/>
        <v>23</v>
      </c>
      <c r="Q996" s="304">
        <f t="shared" ca="1" si="454"/>
        <v>0</v>
      </c>
      <c r="R996" s="306">
        <f t="shared" ca="1" si="455"/>
        <v>0</v>
      </c>
      <c r="S996" s="307">
        <f t="shared" ca="1" si="456"/>
        <v>8.2209999999999983</v>
      </c>
      <c r="T996" s="304">
        <f t="shared" ca="1" si="436"/>
        <v>80.648009999999985</v>
      </c>
      <c r="U996" s="311">
        <f t="shared" ca="1" si="437"/>
        <v>0</v>
      </c>
      <c r="V996" s="306">
        <f t="shared" ca="1" si="438"/>
        <v>1.2269044323841622</v>
      </c>
      <c r="W996" s="304">
        <f t="shared" ca="1" si="439"/>
        <v>59.984664808471258</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2.4511623774516771</v>
      </c>
      <c r="AH996" s="304">
        <f t="shared" ca="1" si="463"/>
        <v>-7.296478838930577</v>
      </c>
    </row>
    <row r="997" spans="1:34" x14ac:dyDescent="0.2">
      <c r="A997" s="347">
        <f t="shared" ca="1" si="441"/>
        <v>1E-4</v>
      </c>
      <c r="B997" s="304">
        <f t="shared" ca="1" si="442"/>
        <v>34.528800000001134</v>
      </c>
      <c r="D997" s="306">
        <f t="shared" ca="1" si="443"/>
        <v>-0.82139148495733427</v>
      </c>
      <c r="E997" s="307">
        <f t="shared" ca="1" si="444"/>
        <v>-2.5598638779360572</v>
      </c>
      <c r="F997" s="304">
        <f t="shared" ca="1" si="445"/>
        <v>2.6884172007190856</v>
      </c>
      <c r="G997" s="306">
        <f t="shared" ca="1" si="446"/>
        <v>13.855993688516634</v>
      </c>
      <c r="H997" s="307">
        <f t="shared" ca="1" si="447"/>
        <v>-122.30300407663633</v>
      </c>
      <c r="I997" s="304">
        <f t="shared" ca="1" si="448"/>
        <v>123.08539055170574</v>
      </c>
      <c r="J997" s="306">
        <f t="shared" ca="1" si="449"/>
        <v>868.2794076862798</v>
      </c>
      <c r="K997" s="307">
        <f t="shared" ca="1" si="450"/>
        <v>-15.546541976179459</v>
      </c>
      <c r="L997" s="304">
        <f t="shared" ca="1" si="435"/>
        <v>868.41857694285534</v>
      </c>
      <c r="M997" s="306">
        <f t="shared" ca="1" si="451"/>
        <v>-1.4579849947643249</v>
      </c>
      <c r="N997" s="304">
        <f t="shared" ca="1" si="452"/>
        <v>-83.536386793399245</v>
      </c>
      <c r="P997" s="310">
        <f t="shared" ca="1" si="453"/>
        <v>23</v>
      </c>
      <c r="Q997" s="304">
        <f t="shared" ca="1" si="454"/>
        <v>0</v>
      </c>
      <c r="R997" s="306">
        <f t="shared" ca="1" si="455"/>
        <v>0</v>
      </c>
      <c r="S997" s="307">
        <f t="shared" ca="1" si="456"/>
        <v>8.2209999999999983</v>
      </c>
      <c r="T997" s="304">
        <f t="shared" ca="1" si="436"/>
        <v>80.648009999999985</v>
      </c>
      <c r="U997" s="311">
        <f t="shared" ca="1" si="437"/>
        <v>0</v>
      </c>
      <c r="V997" s="306">
        <f t="shared" ca="1" si="438"/>
        <v>1.2269059329253933</v>
      </c>
      <c r="W997" s="304">
        <f t="shared" ca="1" si="439"/>
        <v>59.984977079792024</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2.451125383428197</v>
      </c>
      <c r="AH997" s="304">
        <f t="shared" ca="1" si="463"/>
        <v>-7.2965168238013955</v>
      </c>
    </row>
    <row r="998" spans="1:34" x14ac:dyDescent="0.2">
      <c r="A998" s="347">
        <f t="shared" ca="1" si="441"/>
        <v>1E-4</v>
      </c>
      <c r="B998" s="304">
        <f t="shared" ca="1" si="442"/>
        <v>34.528900000001137</v>
      </c>
      <c r="D998" s="306">
        <f t="shared" ca="1" si="443"/>
        <v>-0.82138925602650636</v>
      </c>
      <c r="E998" s="307">
        <f t="shared" ca="1" si="444"/>
        <v>-2.5598253978297105</v>
      </c>
      <c r="F998" s="304">
        <f t="shared" ca="1" si="445"/>
        <v>2.688379879646813</v>
      </c>
      <c r="G998" s="306">
        <f t="shared" ca="1" si="446"/>
        <v>13.855911549591031</v>
      </c>
      <c r="H998" s="307">
        <f t="shared" ca="1" si="447"/>
        <v>-122.30326005917611</v>
      </c>
      <c r="I998" s="304">
        <f t="shared" ca="1" si="448"/>
        <v>123.08563566059425</v>
      </c>
      <c r="J998" s="306">
        <f t="shared" ca="1" si="449"/>
        <v>868.2794076862798</v>
      </c>
      <c r="K998" s="307">
        <f t="shared" ca="1" si="450"/>
        <v>-15.558772289386249</v>
      </c>
      <c r="L998" s="304">
        <f t="shared" ca="1" si="435"/>
        <v>868.41879597760317</v>
      </c>
      <c r="M998" s="306">
        <f t="shared" ca="1" si="451"/>
        <v>-1.4579858919716349</v>
      </c>
      <c r="N998" s="304">
        <f t="shared" ca="1" si="452"/>
        <v>-83.536438199591458</v>
      </c>
      <c r="P998" s="310">
        <f t="shared" ca="1" si="453"/>
        <v>23</v>
      </c>
      <c r="Q998" s="304">
        <f t="shared" ca="1" si="454"/>
        <v>0</v>
      </c>
      <c r="R998" s="306">
        <f t="shared" ca="1" si="455"/>
        <v>0</v>
      </c>
      <c r="S998" s="307">
        <f t="shared" ca="1" si="456"/>
        <v>8.2209999999999983</v>
      </c>
      <c r="T998" s="304">
        <f t="shared" ca="1" si="436"/>
        <v>80.648009999999985</v>
      </c>
      <c r="U998" s="311">
        <f t="shared" ca="1" si="437"/>
        <v>0</v>
      </c>
      <c r="V998" s="306">
        <f t="shared" ca="1" si="438"/>
        <v>1.2269074334716021</v>
      </c>
      <c r="W998" s="304">
        <f t="shared" ca="1" si="439"/>
        <v>59.985289348810539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2.451088389667091</v>
      </c>
      <c r="AH998" s="304">
        <f t="shared" ca="1" si="463"/>
        <v>-7.2965548083921705</v>
      </c>
    </row>
    <row r="999" spans="1:34" x14ac:dyDescent="0.2">
      <c r="A999" s="347">
        <f t="shared" ca="1" si="441"/>
        <v>1E-4</v>
      </c>
      <c r="B999" s="304">
        <f t="shared" ca="1" si="442"/>
        <v>34.52900000000114</v>
      </c>
      <c r="D999" s="306">
        <f t="shared" ca="1" si="443"/>
        <v>-0.82138702706023525</v>
      </c>
      <c r="E999" s="307">
        <f t="shared" ca="1" si="444"/>
        <v>-2.5597869180070942</v>
      </c>
      <c r="F999" s="304">
        <f t="shared" ca="1" si="445"/>
        <v>2.6883425588684022</v>
      </c>
      <c r="G999" s="306">
        <f t="shared" ca="1" si="446"/>
        <v>13.855829410888326</v>
      </c>
      <c r="H999" s="307">
        <f t="shared" ca="1" si="447"/>
        <v>-122.30351603786791</v>
      </c>
      <c r="I999" s="304">
        <f t="shared" ca="1" si="448"/>
        <v>123.08588076578341</v>
      </c>
      <c r="J999" s="306">
        <f t="shared" ca="1" si="449"/>
        <v>868.2794076862798</v>
      </c>
      <c r="K999" s="307">
        <f t="shared" ca="1" si="450"/>
        <v>-15.571002628191101</v>
      </c>
      <c r="L999" s="304">
        <f t="shared" ca="1" si="435"/>
        <v>868.41901518499924</v>
      </c>
      <c r="M999" s="306">
        <f t="shared" ca="1" si="451"/>
        <v>-1.4579867891700529</v>
      </c>
      <c r="N999" s="304">
        <f t="shared" ca="1" si="452"/>
        <v>-83.536489605274184</v>
      </c>
      <c r="P999" s="310">
        <f t="shared" ca="1" si="453"/>
        <v>23</v>
      </c>
      <c r="Q999" s="304">
        <f t="shared" ca="1" si="454"/>
        <v>0</v>
      </c>
      <c r="R999" s="306">
        <f t="shared" ca="1" si="455"/>
        <v>0</v>
      </c>
      <c r="S999" s="307">
        <f t="shared" ca="1" si="456"/>
        <v>8.2209999999999983</v>
      </c>
      <c r="T999" s="304">
        <f t="shared" ca="1" si="436"/>
        <v>80.648009999999985</v>
      </c>
      <c r="U999" s="311">
        <f t="shared" ca="1" si="437"/>
        <v>0</v>
      </c>
      <c r="V999" s="306">
        <f t="shared" ca="1" si="438"/>
        <v>1.2269089340227879</v>
      </c>
      <c r="W999" s="304">
        <f t="shared" ca="1" si="439"/>
        <v>59.985601615526782</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2.4510513961683671</v>
      </c>
      <c r="AH999" s="304">
        <f t="shared" ca="1" si="463"/>
        <v>-7.2965927927029011</v>
      </c>
    </row>
    <row r="1000" spans="1:34" x14ac:dyDescent="0.2">
      <c r="A1000" s="347">
        <f t="shared" ca="1" si="441"/>
        <v>1E-4</v>
      </c>
      <c r="B1000" s="304">
        <f t="shared" ca="1" si="442"/>
        <v>34.529100000001144</v>
      </c>
      <c r="D1000" s="306">
        <f t="shared" ca="1" si="443"/>
        <v>-0.82138479805852072</v>
      </c>
      <c r="E1000" s="307">
        <f t="shared" ca="1" si="444"/>
        <v>-2.5597484384682128</v>
      </c>
      <c r="F1000" s="304">
        <f t="shared" ca="1" si="445"/>
        <v>2.6883052383838577</v>
      </c>
      <c r="G1000" s="306">
        <f t="shared" ca="1" si="446"/>
        <v>13.85574727240852</v>
      </c>
      <c r="H1000" s="307">
        <f t="shared" ca="1" si="447"/>
        <v>-122.30377201271176</v>
      </c>
      <c r="I1000" s="304">
        <f t="shared" ca="1" si="448"/>
        <v>123.08612586727325</v>
      </c>
      <c r="J1000" s="306">
        <f t="shared" ca="1" si="449"/>
        <v>868.2794076862798</v>
      </c>
      <c r="K1000" s="307">
        <f t="shared" ca="1" si="450"/>
        <v>-15.583232992593629</v>
      </c>
      <c r="L1000" s="304">
        <f t="shared" ca="1" si="435"/>
        <v>868.4192345650448</v>
      </c>
      <c r="M1000" s="306">
        <f t="shared" ca="1" si="451"/>
        <v>-1.4579876863595791</v>
      </c>
      <c r="N1000" s="304">
        <f t="shared" ca="1" si="452"/>
        <v>-83.536541010447465</v>
      </c>
      <c r="P1000" s="310">
        <f t="shared" ca="1" si="453"/>
        <v>23</v>
      </c>
      <c r="Q1000" s="304">
        <f t="shared" ca="1" si="454"/>
        <v>0</v>
      </c>
      <c r="R1000" s="306">
        <f t="shared" ca="1" si="455"/>
        <v>0</v>
      </c>
      <c r="S1000" s="307">
        <f t="shared" ca="1" si="456"/>
        <v>8.2209999999999983</v>
      </c>
      <c r="T1000" s="304">
        <f t="shared" ca="1" si="436"/>
        <v>80.648009999999985</v>
      </c>
      <c r="U1000" s="311">
        <f t="shared" ca="1" si="437"/>
        <v>0</v>
      </c>
      <c r="V1000" s="306">
        <f t="shared" ca="1" si="438"/>
        <v>1.226910434578951</v>
      </c>
      <c r="W1000" s="304">
        <f t="shared" ca="1" si="439"/>
        <v>59.985913879940775</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2.4510144029320209</v>
      </c>
      <c r="AH1000" s="304">
        <f t="shared" ca="1" si="463"/>
        <v>-7.2966307767335845</v>
      </c>
    </row>
    <row r="1001" spans="1:34" x14ac:dyDescent="0.2">
      <c r="A1001" s="347">
        <f t="shared" ca="1" si="441"/>
        <v>1E-4</v>
      </c>
      <c r="B1001" s="304">
        <f t="shared" ca="1" si="442"/>
        <v>34.529200000001147</v>
      </c>
      <c r="D1001" s="306">
        <f t="shared" ca="1" si="443"/>
        <v>-0.82138256902136308</v>
      </c>
      <c r="E1001" s="307">
        <f t="shared" ca="1" si="444"/>
        <v>-2.5597099592130661</v>
      </c>
      <c r="F1001" s="304">
        <f t="shared" ca="1" si="445"/>
        <v>2.6882679181931795</v>
      </c>
      <c r="G1001" s="306">
        <f t="shared" ca="1" si="446"/>
        <v>13.855665134151618</v>
      </c>
      <c r="H1001" s="307">
        <f t="shared" ca="1" si="447"/>
        <v>-122.30402798370768</v>
      </c>
      <c r="I1001" s="304">
        <f t="shared" ca="1" si="448"/>
        <v>123.08637096506378</v>
      </c>
      <c r="J1001" s="306">
        <f t="shared" ca="1" si="449"/>
        <v>868.2794076862798</v>
      </c>
      <c r="K1001" s="307">
        <f t="shared" ca="1" si="450"/>
        <v>-15.595463382593451</v>
      </c>
      <c r="L1001" s="304">
        <f t="shared" ca="1" si="435"/>
        <v>868.41945411774066</v>
      </c>
      <c r="M1001" s="306">
        <f t="shared" ca="1" si="451"/>
        <v>-1.4579885835402138</v>
      </c>
      <c r="N1001" s="304">
        <f t="shared" ca="1" si="452"/>
        <v>-83.536592415111301</v>
      </c>
      <c r="P1001" s="310">
        <f t="shared" ca="1" si="453"/>
        <v>23</v>
      </c>
      <c r="Q1001" s="304">
        <f t="shared" ca="1" si="454"/>
        <v>0</v>
      </c>
      <c r="R1001" s="306">
        <f t="shared" ca="1" si="455"/>
        <v>0</v>
      </c>
      <c r="S1001" s="307">
        <f t="shared" ca="1" si="456"/>
        <v>8.2209999999999983</v>
      </c>
      <c r="T1001" s="304">
        <f t="shared" ca="1" si="436"/>
        <v>80.648009999999985</v>
      </c>
      <c r="U1001" s="311">
        <f t="shared" ca="1" si="437"/>
        <v>0</v>
      </c>
      <c r="V1001" s="306">
        <f t="shared" ca="1" si="438"/>
        <v>1.226911935140091</v>
      </c>
      <c r="W1001" s="304">
        <f t="shared" ca="1" si="439"/>
        <v>59.986226142052445</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2.4509774099580568</v>
      </c>
      <c r="AH1001" s="304">
        <f t="shared" ca="1" si="463"/>
        <v>-7.2966687604842217</v>
      </c>
    </row>
    <row r="1002" spans="1:34" x14ac:dyDescent="0.2">
      <c r="A1002" s="347">
        <f t="shared" ca="1" si="441"/>
        <v>1E-4</v>
      </c>
      <c r="B1002" s="304">
        <f t="shared" ca="1" si="442"/>
        <v>34.52930000000115</v>
      </c>
      <c r="D1002" s="306">
        <f t="shared" ca="1" si="443"/>
        <v>-0.8213803399487617</v>
      </c>
      <c r="E1002" s="307">
        <f t="shared" ca="1" si="444"/>
        <v>-2.5596714802416578</v>
      </c>
      <c r="F1002" s="304">
        <f t="shared" ca="1" si="445"/>
        <v>2.6882305982963706</v>
      </c>
      <c r="G1002" s="306">
        <f t="shared" ca="1" si="446"/>
        <v>13.855582996117622</v>
      </c>
      <c r="H1002" s="307">
        <f t="shared" ca="1" si="447"/>
        <v>-122.30428395085571</v>
      </c>
      <c r="I1002" s="304">
        <f t="shared" ca="1" si="448"/>
        <v>123.08661605915505</v>
      </c>
      <c r="J1002" s="306">
        <f t="shared" ca="1" si="449"/>
        <v>868.2794076862798</v>
      </c>
      <c r="K1002" s="307">
        <f t="shared" ca="1" si="450"/>
        <v>-15.607693798190178</v>
      </c>
      <c r="L1002" s="304">
        <f t="shared" ca="1" si="435"/>
        <v>868.41967384308782</v>
      </c>
      <c r="M1002" s="306">
        <f t="shared" ca="1" si="451"/>
        <v>-1.4579894807119567</v>
      </c>
      <c r="N1002" s="304">
        <f t="shared" ca="1" si="452"/>
        <v>-83.536643819265663</v>
      </c>
      <c r="P1002" s="310">
        <f t="shared" ca="1" si="453"/>
        <v>23</v>
      </c>
      <c r="Q1002" s="304">
        <f t="shared" ca="1" si="454"/>
        <v>0</v>
      </c>
      <c r="R1002" s="306">
        <f t="shared" ca="1" si="455"/>
        <v>0</v>
      </c>
      <c r="S1002" s="307">
        <f t="shared" ca="1" si="456"/>
        <v>8.2209999999999983</v>
      </c>
      <c r="T1002" s="304">
        <f t="shared" ca="1" si="436"/>
        <v>80.648009999999985</v>
      </c>
      <c r="U1002" s="311">
        <f t="shared" ca="1" si="437"/>
        <v>0</v>
      </c>
      <c r="V1002" s="306">
        <f t="shared" ca="1" si="438"/>
        <v>1.2269134357062084</v>
      </c>
      <c r="W1002" s="304">
        <f t="shared" ca="1" si="439"/>
        <v>59.986538401861864</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2.4509404172464802</v>
      </c>
      <c r="AH1002" s="304">
        <f t="shared" ca="1" si="463"/>
        <v>-7.2967067439548057</v>
      </c>
    </row>
    <row r="1003" spans="1:34" x14ac:dyDescent="0.2">
      <c r="A1003" s="347">
        <f t="shared" ca="1" si="441"/>
        <v>1E-4</v>
      </c>
      <c r="B1003" s="304">
        <f t="shared" ca="1" si="442"/>
        <v>34.529400000001154</v>
      </c>
      <c r="D1003" s="306">
        <f t="shared" ca="1" si="443"/>
        <v>-0.82137811084072099</v>
      </c>
      <c r="E1003" s="307">
        <f t="shared" ca="1" si="444"/>
        <v>-2.5596330015539834</v>
      </c>
      <c r="F1003" s="304">
        <f t="shared" ca="1" si="445"/>
        <v>2.6881932786934288</v>
      </c>
      <c r="G1003" s="306">
        <f t="shared" ca="1" si="446"/>
        <v>13.855500858306538</v>
      </c>
      <c r="H1003" s="307">
        <f t="shared" ca="1" si="447"/>
        <v>-122.30453991415587</v>
      </c>
      <c r="I1003" s="304">
        <f t="shared" ca="1" si="448"/>
        <v>123.08686114954708</v>
      </c>
      <c r="J1003" s="306">
        <f t="shared" ca="1" si="449"/>
        <v>868.2794076862798</v>
      </c>
      <c r="K1003" s="307">
        <f t="shared" ca="1" si="450"/>
        <v>-15.61992423938343</v>
      </c>
      <c r="L1003" s="304">
        <f t="shared" ca="1" si="435"/>
        <v>868.41989374108709</v>
      </c>
      <c r="M1003" s="306">
        <f t="shared" ca="1" si="451"/>
        <v>-1.4579903778748082</v>
      </c>
      <c r="N1003" s="304">
        <f t="shared" ca="1" si="452"/>
        <v>-83.536695222910595</v>
      </c>
      <c r="P1003" s="310">
        <f t="shared" ca="1" si="453"/>
        <v>23</v>
      </c>
      <c r="Q1003" s="304">
        <f t="shared" ca="1" si="454"/>
        <v>0</v>
      </c>
      <c r="R1003" s="306">
        <f t="shared" ca="1" si="455"/>
        <v>0</v>
      </c>
      <c r="S1003" s="307">
        <f t="shared" ca="1" si="456"/>
        <v>8.2209999999999983</v>
      </c>
      <c r="T1003" s="304">
        <f t="shared" ca="1" si="436"/>
        <v>80.648009999999985</v>
      </c>
      <c r="U1003" s="311">
        <f t="shared" ca="1" si="437"/>
        <v>0</v>
      </c>
      <c r="V1003" s="306">
        <f ca="1">Rho_moyen*(20000-Alt_rampe-pos_z)/(20000+Alt_rampe+pos_z)</f>
        <v>1.2269149362773035</v>
      </c>
      <c r="W1003" s="304">
        <f t="shared" ca="1" si="439"/>
        <v>59.986850659369026</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2.4509034247972847</v>
      </c>
      <c r="AH1003" s="304">
        <f t="shared" ca="1" si="463"/>
        <v>-7.2967447271453443</v>
      </c>
    </row>
    <row r="1004" spans="1:34" x14ac:dyDescent="0.2">
      <c r="A1004" s="348">
        <f t="shared" ca="1" si="441"/>
        <v>1E-4</v>
      </c>
      <c r="B1004" s="305">
        <f t="shared" ca="1" si="442"/>
        <v>34.529500000001157</v>
      </c>
      <c r="D1004" s="308">
        <f t="shared" ca="1" si="443"/>
        <v>-0.8213758816972393</v>
      </c>
      <c r="E1004" s="309">
        <f t="shared" ca="1" si="444"/>
        <v>-2.5595945231500412</v>
      </c>
      <c r="F1004" s="305">
        <f t="shared" ca="1" si="445"/>
        <v>2.6881559593843516</v>
      </c>
      <c r="G1004" s="308">
        <f t="shared" ca="1" si="446"/>
        <v>13.855418720718369</v>
      </c>
      <c r="H1004" s="309">
        <f t="shared" ca="1" si="447"/>
        <v>-122.30479587360819</v>
      </c>
      <c r="I1004" s="305">
        <f t="shared" ca="1" si="448"/>
        <v>123.08710623623986</v>
      </c>
      <c r="J1004" s="308">
        <f t="shared" ca="1" si="449"/>
        <v>868.2794076862798</v>
      </c>
      <c r="K1004" s="309">
        <f t="shared" ca="1" si="450"/>
        <v>-15.632154706172818</v>
      </c>
      <c r="L1004" s="305">
        <f t="shared" ca="1" si="435"/>
        <v>868.4201138117395</v>
      </c>
      <c r="M1004" s="308">
        <f t="shared" ca="1" si="451"/>
        <v>-1.4579912750287685</v>
      </c>
      <c r="N1004" s="305">
        <f t="shared" ca="1" si="452"/>
        <v>-83.536746626046082</v>
      </c>
      <c r="P1004" s="312">
        <f t="shared" ca="1" si="453"/>
        <v>23</v>
      </c>
      <c r="Q1004" s="305">
        <f t="shared" ca="1" si="454"/>
        <v>0</v>
      </c>
      <c r="R1004" s="308">
        <f t="shared" ca="1" si="455"/>
        <v>0</v>
      </c>
      <c r="S1004" s="309">
        <f t="shared" ca="1" si="456"/>
        <v>8.2209999999999983</v>
      </c>
      <c r="T1004" s="305">
        <f t="shared" ca="1" si="436"/>
        <v>80.648009999999985</v>
      </c>
      <c r="U1004" s="313">
        <f t="shared" ca="1" si="437"/>
        <v>0</v>
      </c>
      <c r="V1004" s="308">
        <f t="shared" ca="1" si="438"/>
        <v>1.2269164368533754</v>
      </c>
      <c r="W1004" s="305">
        <f ca="1">1/2*Rho*Sref*Cx*vit_xz^2</f>
        <v>59.987162914573858</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2.4508664326104688</v>
      </c>
      <c r="AH1004" s="305">
        <f t="shared" ca="1" si="463"/>
        <v>-7.2967827100558376</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mergeCells count="5">
    <mergeCell ref="D1:N1"/>
    <mergeCell ref="P1:W1"/>
    <mergeCell ref="AG1:AH1"/>
    <mergeCell ref="Y2:AA2"/>
    <mergeCell ref="AC1:AE1"/>
  </mergeCells>
  <phoneticPr fontId="8" type="noConversion"/>
  <conditionalFormatting sqref="A4:XFD1004">
    <cfRule type="expression" dxfId="6" priority="7" stopIfTrue="1">
      <formula>OR($Y4="Sortie de rampe",$Z4="Para")</formula>
    </cfRule>
    <cfRule type="expression" dxfId="5" priority="8" stopIfTrue="1">
      <formula>OR($Y4="Fin de propulsion",$Y4="Impact balistique",$AA4="Satellite")</formula>
    </cfRule>
    <cfRule type="expression" dxfId="4"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42" t="s">
        <v>281</v>
      </c>
      <c r="D2" s="542"/>
      <c r="M2" s="75"/>
    </row>
    <row r="3" spans="1:13" ht="12.75" customHeight="1" x14ac:dyDescent="0.2">
      <c r="A3" s="56"/>
      <c r="B3" s="2"/>
      <c r="C3" s="542"/>
      <c r="D3" s="542"/>
      <c r="M3" s="75"/>
    </row>
    <row r="4" spans="1:13" x14ac:dyDescent="0.2">
      <c r="A4" s="56"/>
      <c r="B4" s="2"/>
      <c r="C4" s="547" t="str">
        <f>IF(Lang="Français","Abaques de performance",IF(Lang="English","Performance charts",""))</f>
        <v>Abaques de performance</v>
      </c>
      <c r="D4" s="547"/>
      <c r="M4" s="75"/>
    </row>
    <row r="5" spans="1:13" x14ac:dyDescent="0.2">
      <c r="A5" s="56"/>
      <c r="B5" s="2"/>
      <c r="C5" s="547" t="str">
        <f>IF(Lang="Français","Calcul analytique simple",IF(Lang="English","Analytical computation",""))</f>
        <v>Calcul analytique simple</v>
      </c>
      <c r="D5" s="547"/>
      <c r="M5" s="75"/>
    </row>
    <row r="6" spans="1:13" x14ac:dyDescent="0.2">
      <c r="A6" s="56"/>
      <c r="B6" s="87"/>
      <c r="C6" s="1"/>
      <c r="D6" s="1"/>
      <c r="M6" s="75"/>
    </row>
    <row r="7" spans="1:13" x14ac:dyDescent="0.2">
      <c r="A7" s="59"/>
      <c r="B7" s="6"/>
      <c r="C7" s="543" t="str">
        <f>IF(Lang="Français","Fusée",IF(Lang="English","Rocket",""))</f>
        <v>Fusée</v>
      </c>
      <c r="D7" s="543"/>
      <c r="M7" s="75"/>
    </row>
    <row r="8" spans="1:13" ht="15.75" x14ac:dyDescent="0.25">
      <c r="A8" s="59"/>
      <c r="B8" s="140" t="str">
        <f>IF(Lang="Français","Nom",IF(Lang="English","Name",""))</f>
        <v>Nom</v>
      </c>
      <c r="C8" s="544" t="str">
        <f>Nom</f>
        <v>SP02</v>
      </c>
      <c r="D8" s="544"/>
      <c r="M8" s="75"/>
    </row>
    <row r="9" spans="1:13" ht="15.75" x14ac:dyDescent="0.25">
      <c r="A9" s="59"/>
      <c r="B9" s="140" t="s">
        <v>4</v>
      </c>
      <c r="C9" s="544" t="str">
        <f>Club</f>
        <v>L'AéroIPSA</v>
      </c>
      <c r="D9" s="544"/>
      <c r="M9" s="75"/>
    </row>
    <row r="10" spans="1:13" ht="15.75" x14ac:dyDescent="0.25">
      <c r="A10" s="59"/>
      <c r="B10" s="140" t="s">
        <v>563</v>
      </c>
      <c r="C10" s="666" t="str">
        <f>Matricule</f>
        <v>FX5</v>
      </c>
      <c r="D10" s="667"/>
      <c r="M10" s="75"/>
    </row>
    <row r="11" spans="1:13" x14ac:dyDescent="0.2">
      <c r="A11" s="59"/>
      <c r="B11" s="140" t="str">
        <f>IF(Lang="Français","Masse sans propu",IF(Lang="English","Mass without M",""))</f>
        <v>Masse sans propu</v>
      </c>
      <c r="C11" s="662">
        <f>MasseSans</f>
        <v>7.569</v>
      </c>
      <c r="D11" s="662"/>
      <c r="M11" s="75"/>
    </row>
    <row r="12" spans="1:13" x14ac:dyDescent="0.2">
      <c r="A12" s="59"/>
      <c r="B12" s="140" t="str">
        <f>IF(Lang="Français","Masse totale",IF(Lang="English","Total mass",""))</f>
        <v>Masse totale</v>
      </c>
      <c r="C12" s="665" t="str">
        <f ca="1">MassePlein &amp; " kg ±" &amp; MasseSans &amp; " kg"</f>
        <v>9,254 kg ±7,569 kg</v>
      </c>
      <c r="D12" s="665"/>
      <c r="M12" s="75"/>
    </row>
    <row r="13" spans="1:13" x14ac:dyDescent="0.2">
      <c r="A13" s="59"/>
      <c r="B13" s="227" t="str">
        <f>IF(Lang="Français","Propulseur",IF(Lang="English","Motor",""))</f>
        <v>Propulseur</v>
      </c>
      <c r="C13" s="572" t="str">
        <f>Propu</f>
        <v>Barasinga (Pro54-5G C)</v>
      </c>
      <c r="D13" s="573"/>
      <c r="M13" s="75"/>
    </row>
    <row r="14" spans="1:13" x14ac:dyDescent="0.2">
      <c r="A14" s="59"/>
      <c r="B14" s="1"/>
      <c r="C14" s="1"/>
      <c r="D14" s="1"/>
      <c r="M14" s="75"/>
    </row>
    <row r="15" spans="1:13" x14ac:dyDescent="0.2">
      <c r="A15" s="74"/>
      <c r="C15" s="543" t="str">
        <f>IF(Lang="Français","Traînée Aérdynamique",IF(Lang="English","Drag",""))</f>
        <v>Traînée Aérdynamique</v>
      </c>
      <c r="D15" s="543"/>
      <c r="M15" s="75"/>
    </row>
    <row r="16" spans="1:13" x14ac:dyDescent="0.2">
      <c r="A16" s="74"/>
      <c r="B16" s="139" t="str">
        <f>IF(Lang="Français","Diamètre Ø",IF(Lang="English","Diameter Ø",""))</f>
        <v>Diamètre Ø</v>
      </c>
      <c r="C16" s="663">
        <f>D_ref</f>
        <v>93.732988802756239</v>
      </c>
      <c r="D16" s="663"/>
      <c r="M16" s="75"/>
    </row>
    <row r="17" spans="1:13" x14ac:dyDescent="0.2">
      <c r="A17" s="74"/>
      <c r="B17" s="140" t="s">
        <v>5</v>
      </c>
      <c r="C17" s="664">
        <f>Cx</f>
        <v>0.7</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9.8193227281520882E-4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8.403357063031311E-4</v>
      </c>
      <c r="I43" s="403">
        <f t="shared" ref="I43:I69" ca="1" si="6">Q_var/m_bal</f>
        <v>1.5060310932748597E-3</v>
      </c>
      <c r="J43" s="403">
        <f t="shared" ref="J43:J69" ca="1" si="7">1/(2*b_prop)*LN(  ((EXP(2*SQRT(a_prop*b_prop)*Temps_fin_propu)+1)^2)  /  (((1+1)^2)*EXP(2*SQRT(a_prop*b_prop)*Temps_fin_propu)))</f>
        <v>1903.1945358420992</v>
      </c>
      <c r="K43" s="410">
        <f t="shared" ref="K43:K69" ca="1" si="8">SQRT(a_prop/b_prop)  *  (EXP(2*SQRT(a_prop*b_prop)*Temps_fin_propu)-1)/(EXP(2*SQRT(a_prop*b_prop)*Temps_fin_propu)+1)</f>
        <v>740.86493375900318</v>
      </c>
      <c r="L43" s="413">
        <f t="shared" ref="L43:L69" ca="1" si="9">alt_prop + 1/(2*b_bal) * LN(1+b_bal/g*V_prop^2)</f>
        <v>3379.1781597853906</v>
      </c>
      <c r="M43" s="416">
        <f t="shared" ref="M43:M69" ca="1" si="10">Temps_fin_propu + ATAN(SQRT(b_bal/g)*V_prop)/SQRT(b_bal*g)</f>
        <v>15.620425339981127</v>
      </c>
    </row>
    <row r="44" spans="1:13" x14ac:dyDescent="0.2">
      <c r="B44" s="426">
        <f t="shared" ca="1" si="0"/>
        <v>54</v>
      </c>
      <c r="C44" s="404">
        <f t="shared" ca="1" si="1"/>
        <v>9.8193227281520882E-4</v>
      </c>
      <c r="D44" s="401">
        <f ca="1">MpropuPlein+0.25*MasseSans</f>
        <v>3.5772500000000003</v>
      </c>
      <c r="E44" s="401">
        <f t="shared" ca="1" si="2"/>
        <v>3.0607500000000005</v>
      </c>
      <c r="F44" s="401">
        <f t="shared" ca="1" si="3"/>
        <v>2.5442500000000003</v>
      </c>
      <c r="G44" s="408">
        <f t="shared" ca="1" si="4"/>
        <v>177.51732728633289</v>
      </c>
      <c r="H44" s="404">
        <f t="shared" ca="1" si="5"/>
        <v>3.2081426866461117E-4</v>
      </c>
      <c r="I44" s="404">
        <f t="shared" ca="1" si="6"/>
        <v>3.859417403223774E-4</v>
      </c>
      <c r="J44" s="404">
        <f t="shared" ca="1" si="7"/>
        <v>1026.4455284042481</v>
      </c>
      <c r="K44" s="411">
        <f t="shared" ca="1" si="8"/>
        <v>516.6631486930894</v>
      </c>
      <c r="L44" s="414">
        <f t="shared" ca="1" si="9"/>
        <v>4190.7986450415619</v>
      </c>
      <c r="M44" s="417">
        <f t="shared" ca="1" si="10"/>
        <v>24.254114383781957</v>
      </c>
    </row>
    <row r="45" spans="1:13" x14ac:dyDescent="0.2">
      <c r="B45" s="426">
        <f t="shared" ca="1" si="0"/>
        <v>54</v>
      </c>
      <c r="C45" s="404">
        <f t="shared" ca="1" si="1"/>
        <v>9.8193227281520882E-4</v>
      </c>
      <c r="D45" s="401">
        <f ca="1">MpropuPlein+0.5*MasseSans</f>
        <v>5.4695</v>
      </c>
      <c r="E45" s="401">
        <f t="shared" ca="1" si="2"/>
        <v>4.9530000000000003</v>
      </c>
      <c r="F45" s="401">
        <f t="shared" ca="1" si="3"/>
        <v>4.4365000000000006</v>
      </c>
      <c r="G45" s="408">
        <f t="shared" ca="1" si="4"/>
        <v>105.95057278248403</v>
      </c>
      <c r="H45" s="404">
        <f t="shared" ca="1" si="5"/>
        <v>1.9825000460634137E-4</v>
      </c>
      <c r="I45" s="404">
        <f t="shared" ca="1" si="6"/>
        <v>2.21330389454572E-4</v>
      </c>
      <c r="J45" s="404">
        <f t="shared" ca="1" si="7"/>
        <v>654.00185306607693</v>
      </c>
      <c r="K45" s="411">
        <f t="shared" ca="1" si="8"/>
        <v>349.38944763812202</v>
      </c>
      <c r="L45" s="414">
        <f t="shared" ca="1" si="9"/>
        <v>3642.4497744870946</v>
      </c>
      <c r="M45" s="417">
        <f t="shared" ca="1" si="10"/>
        <v>25.662227167729696</v>
      </c>
    </row>
    <row r="46" spans="1:13" x14ac:dyDescent="0.2">
      <c r="B46" s="426">
        <f t="shared" ca="1" si="0"/>
        <v>54</v>
      </c>
      <c r="C46" s="404">
        <f t="shared" ca="1" si="1"/>
        <v>9.8193227281520882E-4</v>
      </c>
      <c r="D46" s="401">
        <f ca="1">MpropuPlein+0.75*MasseSans</f>
        <v>7.3617500000000007</v>
      </c>
      <c r="E46" s="401">
        <f t="shared" ca="1" si="2"/>
        <v>6.8452500000000009</v>
      </c>
      <c r="F46" s="401">
        <f t="shared" ca="1" si="3"/>
        <v>6.3287500000000012</v>
      </c>
      <c r="G46" s="408">
        <f t="shared" ca="1" si="4"/>
        <v>73.950580985594883</v>
      </c>
      <c r="H46" s="404">
        <f t="shared" ca="1" si="5"/>
        <v>1.4344724777257348E-4</v>
      </c>
      <c r="I46" s="404">
        <f t="shared" ca="1" si="6"/>
        <v>1.5515422047248013E-4</v>
      </c>
      <c r="J46" s="404">
        <f t="shared" ca="1" si="7"/>
        <v>466.06283415980448</v>
      </c>
      <c r="K46" s="411">
        <f t="shared" ca="1" si="8"/>
        <v>254.01086559500544</v>
      </c>
      <c r="L46" s="414">
        <f t="shared" ca="1" si="9"/>
        <v>2732.6106440959411</v>
      </c>
      <c r="M46" s="417">
        <f t="shared" ca="1" si="10"/>
        <v>23.851211248071877</v>
      </c>
    </row>
    <row r="47" spans="1:13" x14ac:dyDescent="0.2">
      <c r="B47" s="426">
        <f t="shared" ca="1" si="0"/>
        <v>54</v>
      </c>
      <c r="C47" s="404">
        <f t="shared" ca="1" si="1"/>
        <v>9.8193227281520882E-4</v>
      </c>
      <c r="D47" s="401">
        <f ca="1">MpropuPlein+1*MasseSans</f>
        <v>9.2539999999999996</v>
      </c>
      <c r="E47" s="401">
        <f t="shared" ca="1" si="2"/>
        <v>8.7374999999999989</v>
      </c>
      <c r="F47" s="401">
        <f t="shared" ca="1" si="3"/>
        <v>8.2210000000000001</v>
      </c>
      <c r="G47" s="408">
        <f t="shared" ca="1" si="4"/>
        <v>55.810843146396962</v>
      </c>
      <c r="H47" s="404">
        <f t="shared" ca="1" si="5"/>
        <v>1.1238137600174065E-4</v>
      </c>
      <c r="I47" s="404">
        <f t="shared" ca="1" si="6"/>
        <v>1.1944195022688345E-4</v>
      </c>
      <c r="J47" s="404">
        <f t="shared" ca="1" si="7"/>
        <v>354.90443128674104</v>
      </c>
      <c r="K47" s="411">
        <f t="shared" ca="1" si="8"/>
        <v>195.13120595908524</v>
      </c>
      <c r="L47" s="414">
        <f t="shared" ca="1" si="9"/>
        <v>1949.3929168193115</v>
      </c>
      <c r="M47" s="417">
        <f t="shared" ca="1" si="10"/>
        <v>21.053334364497168</v>
      </c>
    </row>
    <row r="48" spans="1:13" x14ac:dyDescent="0.2">
      <c r="B48" s="426">
        <f t="shared" ca="1" si="0"/>
        <v>54</v>
      </c>
      <c r="C48" s="404">
        <f t="shared" ca="1" si="1"/>
        <v>9.8193227281520882E-4</v>
      </c>
      <c r="D48" s="401">
        <f ca="1">MpropuPlein+1.25*MasseSans</f>
        <v>11.14625</v>
      </c>
      <c r="E48" s="401">
        <f t="shared" ca="1" si="2"/>
        <v>10.62975</v>
      </c>
      <c r="F48" s="401">
        <f t="shared" ca="1" si="3"/>
        <v>10.113250000000001</v>
      </c>
      <c r="G48" s="408">
        <f t="shared" ca="1" si="4"/>
        <v>44.129379288472776</v>
      </c>
      <c r="H48" s="404">
        <f t="shared" ca="1" si="5"/>
        <v>9.2375857646248395E-5</v>
      </c>
      <c r="I48" s="404">
        <f t="shared" ca="1" si="6"/>
        <v>9.7093641788268729E-5</v>
      </c>
      <c r="J48" s="404">
        <f t="shared" ca="1" si="7"/>
        <v>281.91620086902719</v>
      </c>
      <c r="K48" s="411">
        <f t="shared" ca="1" si="8"/>
        <v>155.70711775629928</v>
      </c>
      <c r="L48" s="414">
        <f t="shared" ca="1" si="9"/>
        <v>1389.5019058786702</v>
      </c>
      <c r="M48" s="417">
        <f t="shared" ca="1" si="10"/>
        <v>18.349064608425735</v>
      </c>
    </row>
    <row r="49" spans="2:13" x14ac:dyDescent="0.2">
      <c r="B49" s="426">
        <f t="shared" ca="1" si="0"/>
        <v>54</v>
      </c>
      <c r="C49" s="404">
        <f t="shared" ca="1" si="1"/>
        <v>9.8193227281520882E-4</v>
      </c>
      <c r="D49" s="401">
        <f ca="1">MpropuPlein+1.5*MasseSans</f>
        <v>13.038500000000001</v>
      </c>
      <c r="E49" s="401">
        <f t="shared" ca="1" si="2"/>
        <v>12.522</v>
      </c>
      <c r="F49" s="401">
        <f t="shared" ca="1" si="3"/>
        <v>12.005500000000001</v>
      </c>
      <c r="G49" s="408">
        <f t="shared" ca="1" si="4"/>
        <v>35.978381807350537</v>
      </c>
      <c r="H49" s="404">
        <f t="shared" ca="1" si="5"/>
        <v>7.8416568664367415E-5</v>
      </c>
      <c r="I49" s="404">
        <f t="shared" ca="1" si="6"/>
        <v>8.1790202225247481E-5</v>
      </c>
      <c r="J49" s="404">
        <f t="shared" ca="1" si="7"/>
        <v>230.45492975096715</v>
      </c>
      <c r="K49" s="411">
        <f t="shared" ca="1" si="8"/>
        <v>127.61932945679784</v>
      </c>
      <c r="L49" s="414">
        <f t="shared" ca="1" si="9"/>
        <v>1008.8350150000479</v>
      </c>
      <c r="M49" s="417">
        <f t="shared" ca="1" si="10"/>
        <v>16.054037512380408</v>
      </c>
    </row>
    <row r="50" spans="2:13" x14ac:dyDescent="0.2">
      <c r="B50" s="426">
        <f t="shared" ca="1" si="0"/>
        <v>54</v>
      </c>
      <c r="C50" s="404">
        <f t="shared" ca="1" si="1"/>
        <v>9.8193227281520882E-4</v>
      </c>
      <c r="D50" s="401">
        <f ca="1">MpropuPlein+1.75*MasseSans</f>
        <v>14.93075</v>
      </c>
      <c r="E50" s="401">
        <f t="shared" ca="1" si="2"/>
        <v>14.414249999999999</v>
      </c>
      <c r="F50" s="401">
        <f t="shared" ca="1" si="3"/>
        <v>13.89775</v>
      </c>
      <c r="G50" s="408">
        <f t="shared" ca="1" si="4"/>
        <v>29.967450577840921</v>
      </c>
      <c r="H50" s="404">
        <f t="shared" ca="1" si="5"/>
        <v>6.8122328446863968E-5</v>
      </c>
      <c r="I50" s="404">
        <f t="shared" ca="1" si="6"/>
        <v>7.0654046361116638E-5</v>
      </c>
      <c r="J50" s="404">
        <f t="shared" ca="1" si="7"/>
        <v>192.27083484091037</v>
      </c>
      <c r="K50" s="411">
        <f t="shared" ca="1" si="8"/>
        <v>106.64945258631928</v>
      </c>
      <c r="L50" s="414">
        <f t="shared" ca="1" si="9"/>
        <v>749.4677241463628</v>
      </c>
      <c r="M50" s="417">
        <f t="shared" ca="1" si="10"/>
        <v>14.178430857814105</v>
      </c>
    </row>
    <row r="51" spans="2:13" x14ac:dyDescent="0.2">
      <c r="B51" s="427">
        <f t="shared" ca="1" si="0"/>
        <v>54</v>
      </c>
      <c r="C51" s="405">
        <f t="shared" ca="1" si="1"/>
        <v>9.8193227281520882E-4</v>
      </c>
      <c r="D51" s="402">
        <f ca="1">MpropuPlein+2*MasseSans</f>
        <v>16.823</v>
      </c>
      <c r="E51" s="402">
        <f t="shared" ca="1" si="2"/>
        <v>16.3065</v>
      </c>
      <c r="F51" s="402">
        <f t="shared" ca="1" si="3"/>
        <v>15.790000000000001</v>
      </c>
      <c r="G51" s="409">
        <f t="shared" ca="1" si="4"/>
        <v>25.351568515110138</v>
      </c>
      <c r="H51" s="405">
        <f t="shared" ca="1" si="5"/>
        <v>6.0217230724877127E-5</v>
      </c>
      <c r="I51" s="405">
        <f t="shared" ca="1" si="6"/>
        <v>6.2186971045928363E-5</v>
      </c>
      <c r="J51" s="405">
        <f t="shared" ca="1" si="7"/>
        <v>162.83386248163504</v>
      </c>
      <c r="K51" s="412">
        <f t="shared" ca="1" si="8"/>
        <v>90.419903782385148</v>
      </c>
      <c r="L51" s="415">
        <f t="shared" ca="1" si="9"/>
        <v>569.10003365549176</v>
      </c>
      <c r="M51" s="418">
        <f t="shared" ca="1" si="10"/>
        <v>12.652658219163328</v>
      </c>
    </row>
    <row r="52" spans="2:13" x14ac:dyDescent="0.2">
      <c r="B52" s="425">
        <f t="shared" ref="B52:B60" si="11">D_ref</f>
        <v>93.732988802756239</v>
      </c>
      <c r="C52" s="403">
        <f t="shared" si="1"/>
        <v>2.9585502160570584E-3</v>
      </c>
      <c r="D52" s="400">
        <f ca="1">MpropuPlein+0*MasseSans</f>
        <v>1.6850000000000001</v>
      </c>
      <c r="E52" s="400">
        <f t="shared" ca="1" si="2"/>
        <v>1.1685000000000001</v>
      </c>
      <c r="F52" s="400">
        <f t="shared" ca="1" si="3"/>
        <v>0.65200000000000014</v>
      </c>
      <c r="G52" s="407">
        <f t="shared" ca="1" si="4"/>
        <v>480.87217115245477</v>
      </c>
      <c r="H52" s="403">
        <f t="shared" ca="1" si="5"/>
        <v>2.531921451482292E-3</v>
      </c>
      <c r="I52" s="403">
        <f t="shared" ca="1" si="6"/>
        <v>4.5376537056089844E-3</v>
      </c>
      <c r="J52" s="403">
        <f t="shared" ca="1" si="7"/>
        <v>1290.9107768903962</v>
      </c>
      <c r="K52" s="410">
        <f t="shared" ca="1" si="8"/>
        <v>435.48666514886202</v>
      </c>
      <c r="L52" s="413">
        <f t="shared" ca="1" si="9"/>
        <v>1785.1657636090247</v>
      </c>
      <c r="M52" s="416">
        <f t="shared" ca="1" si="10"/>
        <v>10.530945106675343</v>
      </c>
    </row>
    <row r="53" spans="2:13" x14ac:dyDescent="0.2">
      <c r="B53" s="426">
        <f t="shared" si="11"/>
        <v>93.732988802756239</v>
      </c>
      <c r="C53" s="404">
        <f t="shared" si="1"/>
        <v>2.9585502160570584E-3</v>
      </c>
      <c r="D53" s="401">
        <f ca="1">MpropuPlein+0.25*MasseSans</f>
        <v>3.5772500000000003</v>
      </c>
      <c r="E53" s="401">
        <f t="shared" ca="1" si="2"/>
        <v>3.0607500000000005</v>
      </c>
      <c r="F53" s="401">
        <f t="shared" ca="1" si="3"/>
        <v>2.5442500000000003</v>
      </c>
      <c r="G53" s="408">
        <f t="shared" ca="1" si="4"/>
        <v>177.51732728633289</v>
      </c>
      <c r="H53" s="404">
        <f t="shared" ca="1" si="5"/>
        <v>9.6660956172737328E-4</v>
      </c>
      <c r="I53" s="404">
        <f t="shared" ca="1" si="6"/>
        <v>1.1628378563651599E-3</v>
      </c>
      <c r="J53" s="404">
        <f t="shared" ca="1" si="7"/>
        <v>872.92692304317438</v>
      </c>
      <c r="K53" s="411">
        <f t="shared" ca="1" si="8"/>
        <v>386.88465143920541</v>
      </c>
      <c r="L53" s="414">
        <f t="shared" ca="1" si="9"/>
        <v>2133.1155392288561</v>
      </c>
      <c r="M53" s="417">
        <f t="shared" ca="1" si="10"/>
        <v>16.114665622126925</v>
      </c>
    </row>
    <row r="54" spans="2:13" x14ac:dyDescent="0.2">
      <c r="B54" s="426">
        <f t="shared" si="11"/>
        <v>93.732988802756239</v>
      </c>
      <c r="C54" s="404">
        <f t="shared" si="1"/>
        <v>2.9585502160570584E-3</v>
      </c>
      <c r="D54" s="401">
        <f ca="1">MpropuPlein+0.5*MasseSans</f>
        <v>5.4695</v>
      </c>
      <c r="E54" s="401">
        <f t="shared" ca="1" si="2"/>
        <v>4.9530000000000003</v>
      </c>
      <c r="F54" s="401">
        <f t="shared" ca="1" si="3"/>
        <v>4.4365000000000006</v>
      </c>
      <c r="G54" s="408">
        <f t="shared" ca="1" si="4"/>
        <v>105.95057278248403</v>
      </c>
      <c r="H54" s="404">
        <f t="shared" ca="1" si="5"/>
        <v>5.9732489724551952E-4</v>
      </c>
      <c r="I54" s="404">
        <f t="shared" ca="1" si="6"/>
        <v>6.6686582126835529E-4</v>
      </c>
      <c r="J54" s="404">
        <f t="shared" ca="1" si="7"/>
        <v>606.16346537429331</v>
      </c>
      <c r="K54" s="411">
        <f t="shared" ca="1" si="8"/>
        <v>302.31639090004819</v>
      </c>
      <c r="L54" s="414">
        <f t="shared" ca="1" si="9"/>
        <v>2087.6219579626309</v>
      </c>
      <c r="M54" s="417">
        <f t="shared" ca="1" si="10"/>
        <v>18.293601158809331</v>
      </c>
    </row>
    <row r="55" spans="2:13" x14ac:dyDescent="0.2">
      <c r="B55" s="426">
        <f t="shared" si="11"/>
        <v>93.732988802756239</v>
      </c>
      <c r="C55" s="404">
        <f t="shared" si="1"/>
        <v>2.9585502160570584E-3</v>
      </c>
      <c r="D55" s="401">
        <f ca="1">MpropuPlein+0.75*MasseSans</f>
        <v>7.3617500000000007</v>
      </c>
      <c r="E55" s="401">
        <f t="shared" ca="1" si="2"/>
        <v>6.8452500000000009</v>
      </c>
      <c r="F55" s="401">
        <f t="shared" ca="1" si="3"/>
        <v>6.3287500000000012</v>
      </c>
      <c r="G55" s="408">
        <f t="shared" ca="1" si="4"/>
        <v>73.950580985594883</v>
      </c>
      <c r="H55" s="404">
        <f t="shared" ca="1" si="5"/>
        <v>4.3220484511990911E-4</v>
      </c>
      <c r="I55" s="404">
        <f t="shared" ca="1" si="6"/>
        <v>4.6747781411132653E-4</v>
      </c>
      <c r="J55" s="404">
        <f t="shared" ca="1" si="7"/>
        <v>447.02168776138222</v>
      </c>
      <c r="K55" s="411">
        <f t="shared" ca="1" si="8"/>
        <v>234.17765039448062</v>
      </c>
      <c r="L55" s="414">
        <f t="shared" ca="1" si="9"/>
        <v>1821.0022426212049</v>
      </c>
      <c r="M55" s="417">
        <f t="shared" ca="1" si="10"/>
        <v>18.605039155872028</v>
      </c>
    </row>
    <row r="56" spans="2:13" x14ac:dyDescent="0.2">
      <c r="B56" s="426">
        <f t="shared" si="11"/>
        <v>93.732988802756239</v>
      </c>
      <c r="C56" s="404">
        <f t="shared" si="1"/>
        <v>2.9585502160570584E-3</v>
      </c>
      <c r="D56" s="401">
        <f ca="1">MpropuPlein+1*MasseSans</f>
        <v>9.2539999999999996</v>
      </c>
      <c r="E56" s="401">
        <f t="shared" ca="1" si="2"/>
        <v>8.7374999999999989</v>
      </c>
      <c r="F56" s="401">
        <f t="shared" ca="1" si="3"/>
        <v>8.2210000000000001</v>
      </c>
      <c r="G56" s="408">
        <f t="shared" ca="1" si="4"/>
        <v>55.810843146396962</v>
      </c>
      <c r="H56" s="404">
        <f t="shared" ca="1" si="5"/>
        <v>3.386037443269881E-4</v>
      </c>
      <c r="I56" s="404">
        <f t="shared" ca="1" si="6"/>
        <v>3.5987717018088532E-4</v>
      </c>
      <c r="J56" s="404">
        <f t="shared" ca="1" si="7"/>
        <v>345.93197985954845</v>
      </c>
      <c r="K56" s="411">
        <f t="shared" ca="1" si="8"/>
        <v>185.5370637659635</v>
      </c>
      <c r="L56" s="414">
        <f t="shared" ca="1" si="9"/>
        <v>1480.5114538709934</v>
      </c>
      <c r="M56" s="417">
        <f t="shared" ca="1" si="10"/>
        <v>17.788028307326744</v>
      </c>
    </row>
    <row r="57" spans="2:13" x14ac:dyDescent="0.2">
      <c r="B57" s="426">
        <f t="shared" si="11"/>
        <v>93.732988802756239</v>
      </c>
      <c r="C57" s="404">
        <f t="shared" si="1"/>
        <v>2.9585502160570584E-3</v>
      </c>
      <c r="D57" s="401">
        <f ca="1">MpropuPlein+1.25*MasseSans</f>
        <v>11.14625</v>
      </c>
      <c r="E57" s="401">
        <f t="shared" ca="1" si="2"/>
        <v>10.62975</v>
      </c>
      <c r="F57" s="401">
        <f t="shared" ca="1" si="3"/>
        <v>10.113250000000001</v>
      </c>
      <c r="G57" s="408">
        <f t="shared" ca="1" si="4"/>
        <v>44.129379288472776</v>
      </c>
      <c r="H57" s="404">
        <f t="shared" ca="1" si="5"/>
        <v>2.7832735634018282E-4</v>
      </c>
      <c r="I57" s="404">
        <f t="shared" ca="1" si="6"/>
        <v>2.9254198364097179E-4</v>
      </c>
      <c r="J57" s="404">
        <f t="shared" ca="1" si="7"/>
        <v>277.17161424937427</v>
      </c>
      <c r="K57" s="411">
        <f t="shared" ca="1" si="8"/>
        <v>150.56253583483334</v>
      </c>
      <c r="L57" s="414">
        <f t="shared" ca="1" si="9"/>
        <v>1159.807131679391</v>
      </c>
      <c r="M57" s="417">
        <f t="shared" ca="1" si="10"/>
        <v>16.435241796060211</v>
      </c>
    </row>
    <row r="58" spans="2:13" x14ac:dyDescent="0.2">
      <c r="B58" s="426">
        <f t="shared" si="11"/>
        <v>93.732988802756239</v>
      </c>
      <c r="C58" s="404">
        <f t="shared" si="1"/>
        <v>2.9585502160570584E-3</v>
      </c>
      <c r="D58" s="401">
        <f ca="1">MpropuPlein+1.5*MasseSans</f>
        <v>13.038500000000001</v>
      </c>
      <c r="E58" s="401">
        <f t="shared" ca="1" si="2"/>
        <v>12.522</v>
      </c>
      <c r="F58" s="401">
        <f t="shared" ca="1" si="3"/>
        <v>12.005500000000001</v>
      </c>
      <c r="G58" s="408">
        <f t="shared" ca="1" si="4"/>
        <v>35.978381807350537</v>
      </c>
      <c r="H58" s="404">
        <f t="shared" ca="1" si="5"/>
        <v>2.3626818527847456E-4</v>
      </c>
      <c r="I58" s="404">
        <f t="shared" ca="1" si="6"/>
        <v>2.4643290292424789E-4</v>
      </c>
      <c r="J58" s="404">
        <f t="shared" ca="1" si="7"/>
        <v>227.73283759374849</v>
      </c>
      <c r="K58" s="411">
        <f t="shared" ca="1" si="8"/>
        <v>124.64348310670357</v>
      </c>
      <c r="L58" s="414">
        <f t="shared" ca="1" si="9"/>
        <v>896.27251205281323</v>
      </c>
      <c r="M58" s="417">
        <f t="shared" ca="1" si="10"/>
        <v>14.946883261053692</v>
      </c>
    </row>
    <row r="59" spans="2:13" x14ac:dyDescent="0.2">
      <c r="B59" s="426">
        <f t="shared" si="11"/>
        <v>93.732988802756239</v>
      </c>
      <c r="C59" s="404">
        <f t="shared" si="1"/>
        <v>2.9585502160570584E-3</v>
      </c>
      <c r="D59" s="401">
        <f ca="1">MpropuPlein+1.75*MasseSans</f>
        <v>14.93075</v>
      </c>
      <c r="E59" s="401">
        <f t="shared" ca="1" si="2"/>
        <v>14.414249999999999</v>
      </c>
      <c r="F59" s="401">
        <f t="shared" ca="1" si="3"/>
        <v>13.89775</v>
      </c>
      <c r="G59" s="408">
        <f t="shared" ca="1" si="4"/>
        <v>29.967450577840921</v>
      </c>
      <c r="H59" s="404">
        <f t="shared" ca="1" si="5"/>
        <v>2.0525176239187323E-4</v>
      </c>
      <c r="I59" s="404">
        <f t="shared" ca="1" si="6"/>
        <v>2.12879798244828E-4</v>
      </c>
      <c r="J59" s="404">
        <f t="shared" ca="1" si="7"/>
        <v>190.61299388193552</v>
      </c>
      <c r="K59" s="411">
        <f t="shared" ca="1" si="8"/>
        <v>104.82767374815268</v>
      </c>
      <c r="L59" s="414">
        <f t="shared" ca="1" si="9"/>
        <v>692.93747926754429</v>
      </c>
      <c r="M59" s="417">
        <f t="shared" ca="1" si="10"/>
        <v>13.530458131125579</v>
      </c>
    </row>
    <row r="60" spans="2:13" x14ac:dyDescent="0.2">
      <c r="B60" s="427">
        <f t="shared" si="11"/>
        <v>93.732988802756239</v>
      </c>
      <c r="C60" s="405">
        <f t="shared" si="1"/>
        <v>2.9585502160570584E-3</v>
      </c>
      <c r="D60" s="402">
        <f ca="1">MpropuPlein+2*MasseSans</f>
        <v>16.823</v>
      </c>
      <c r="E60" s="402">
        <f t="shared" ca="1" si="2"/>
        <v>16.3065</v>
      </c>
      <c r="F60" s="402">
        <f t="shared" ca="1" si="3"/>
        <v>15.790000000000001</v>
      </c>
      <c r="G60" s="409">
        <f t="shared" ca="1" si="4"/>
        <v>25.351568515110138</v>
      </c>
      <c r="H60" s="405">
        <f t="shared" ca="1" si="5"/>
        <v>1.8143379732358619E-4</v>
      </c>
      <c r="I60" s="405">
        <f t="shared" ca="1" si="6"/>
        <v>1.8736860139690047E-4</v>
      </c>
      <c r="J60" s="405">
        <f t="shared" ca="1" si="7"/>
        <v>161.77776253458717</v>
      </c>
      <c r="K60" s="412">
        <f t="shared" ca="1" si="8"/>
        <v>89.255360986951089</v>
      </c>
      <c r="L60" s="415">
        <f t="shared" ca="1" si="9"/>
        <v>539.74184700693672</v>
      </c>
      <c r="M60" s="418">
        <f t="shared" ca="1" si="10"/>
        <v>12.26497192078345</v>
      </c>
    </row>
    <row r="61" spans="2:13" x14ac:dyDescent="0.2">
      <c r="B61" s="425">
        <f t="shared" ref="B61:B69" si="12">D_ref*1.5</f>
        <v>140.59948320413434</v>
      </c>
      <c r="C61" s="403">
        <f t="shared" si="1"/>
        <v>6.6567379861283815E-3</v>
      </c>
      <c r="D61" s="400">
        <f ca="1">MpropuPlein+0*MasseSans</f>
        <v>1.6850000000000001</v>
      </c>
      <c r="E61" s="400">
        <f t="shared" ca="1" si="2"/>
        <v>1.1685000000000001</v>
      </c>
      <c r="F61" s="400">
        <f t="shared" ca="1" si="3"/>
        <v>0.65200000000000014</v>
      </c>
      <c r="G61" s="407">
        <f t="shared" ca="1" si="4"/>
        <v>480.87217115245477</v>
      </c>
      <c r="H61" s="403">
        <f t="shared" ca="1" si="5"/>
        <v>5.696823265835157E-3</v>
      </c>
      <c r="I61" s="403">
        <f t="shared" ca="1" si="6"/>
        <v>1.0209720837620215E-2</v>
      </c>
      <c r="J61" s="403">
        <f t="shared" ca="1" si="7"/>
        <v>921.34926006242392</v>
      </c>
      <c r="K61" s="410">
        <f t="shared" ca="1" si="8"/>
        <v>290.53098377624042</v>
      </c>
      <c r="L61" s="413">
        <f t="shared" ca="1" si="9"/>
        <v>1141.0870136238368</v>
      </c>
      <c r="M61" s="416">
        <f t="shared" ca="1" si="10"/>
        <v>8.217533872801571</v>
      </c>
    </row>
    <row r="62" spans="2:13" x14ac:dyDescent="0.2">
      <c r="B62" s="426">
        <f t="shared" si="12"/>
        <v>140.59948320413434</v>
      </c>
      <c r="C62" s="404">
        <f t="shared" si="1"/>
        <v>6.6567379861283815E-3</v>
      </c>
      <c r="D62" s="401">
        <f ca="1">MpropuPlein+0.25*MasseSans</f>
        <v>3.5772500000000003</v>
      </c>
      <c r="E62" s="401">
        <f t="shared" ca="1" si="2"/>
        <v>3.0607500000000005</v>
      </c>
      <c r="F62" s="401">
        <f t="shared" ca="1" si="3"/>
        <v>2.5442500000000003</v>
      </c>
      <c r="G62" s="408">
        <f t="shared" ca="1" si="4"/>
        <v>177.51732728633289</v>
      </c>
      <c r="H62" s="404">
        <f t="shared" ca="1" si="5"/>
        <v>2.1748715138865901E-3</v>
      </c>
      <c r="I62" s="404">
        <f t="shared" ca="1" si="6"/>
        <v>2.6163851768216096E-3</v>
      </c>
      <c r="J62" s="404">
        <f t="shared" ca="1" si="7"/>
        <v>712.21907212283247</v>
      </c>
      <c r="K62" s="411">
        <f t="shared" ca="1" si="8"/>
        <v>279.17289685516363</v>
      </c>
      <c r="L62" s="414">
        <f t="shared" ca="1" si="9"/>
        <v>1301.063124220133</v>
      </c>
      <c r="M62" s="417">
        <f t="shared" ca="1" si="10"/>
        <v>12.046978724851789</v>
      </c>
    </row>
    <row r="63" spans="2:13" x14ac:dyDescent="0.2">
      <c r="B63" s="426">
        <f t="shared" si="12"/>
        <v>140.59948320413434</v>
      </c>
      <c r="C63" s="404">
        <f t="shared" si="1"/>
        <v>6.6567379861283815E-3</v>
      </c>
      <c r="D63" s="401">
        <f ca="1">MpropuPlein+0.5*MasseSans</f>
        <v>5.4695</v>
      </c>
      <c r="E63" s="401">
        <f t="shared" ca="1" si="2"/>
        <v>4.9530000000000003</v>
      </c>
      <c r="F63" s="401">
        <f t="shared" ca="1" si="3"/>
        <v>4.4365000000000006</v>
      </c>
      <c r="G63" s="408">
        <f t="shared" ca="1" si="4"/>
        <v>105.95057278248403</v>
      </c>
      <c r="H63" s="404">
        <f t="shared" ca="1" si="5"/>
        <v>1.343981018802419E-3</v>
      </c>
      <c r="I63" s="404">
        <f t="shared" ca="1" si="6"/>
        <v>1.5004480978537992E-3</v>
      </c>
      <c r="J63" s="404">
        <f t="shared" ca="1" si="7"/>
        <v>540.19049754620005</v>
      </c>
      <c r="K63" s="411">
        <f t="shared" ca="1" si="8"/>
        <v>245.72052242040482</v>
      </c>
      <c r="L63" s="414">
        <f t="shared" ca="1" si="9"/>
        <v>1315.2286085078904</v>
      </c>
      <c r="M63" s="417">
        <f t="shared" ca="1" si="10"/>
        <v>13.916864871440104</v>
      </c>
    </row>
    <row r="64" spans="2:13" x14ac:dyDescent="0.2">
      <c r="B64" s="426">
        <f t="shared" si="12"/>
        <v>140.59948320413434</v>
      </c>
      <c r="C64" s="404">
        <f t="shared" si="1"/>
        <v>6.6567379861283815E-3</v>
      </c>
      <c r="D64" s="401">
        <f ca="1">MpropuPlein+0.75*MasseSans</f>
        <v>7.3617500000000007</v>
      </c>
      <c r="E64" s="401">
        <f t="shared" ca="1" si="2"/>
        <v>6.8452500000000009</v>
      </c>
      <c r="F64" s="401">
        <f t="shared" ca="1" si="3"/>
        <v>6.3287500000000012</v>
      </c>
      <c r="G64" s="408">
        <f t="shared" ca="1" si="4"/>
        <v>73.950580985594883</v>
      </c>
      <c r="H64" s="404">
        <f t="shared" ca="1" si="5"/>
        <v>9.7246090151979553E-4</v>
      </c>
      <c r="I64" s="404">
        <f t="shared" ca="1" si="6"/>
        <v>1.0518250817504848E-3</v>
      </c>
      <c r="J64" s="404">
        <f t="shared" ca="1" si="7"/>
        <v>417.1768772326605</v>
      </c>
      <c r="K64" s="411">
        <f t="shared" ca="1" si="8"/>
        <v>205.57767387927049</v>
      </c>
      <c r="L64" s="414">
        <f t="shared" ca="1" si="9"/>
        <v>1230.253918066488</v>
      </c>
      <c r="M64" s="417">
        <f t="shared" ca="1" si="10"/>
        <v>14.730259524738749</v>
      </c>
    </row>
    <row r="65" spans="2:13" x14ac:dyDescent="0.2">
      <c r="B65" s="426">
        <f t="shared" si="12"/>
        <v>140.59948320413434</v>
      </c>
      <c r="C65" s="404">
        <f t="shared" si="1"/>
        <v>6.6567379861283815E-3</v>
      </c>
      <c r="D65" s="401">
        <f ca="1">MpropuPlein+1*MasseSans</f>
        <v>9.2539999999999996</v>
      </c>
      <c r="E65" s="401">
        <f t="shared" ca="1" si="2"/>
        <v>8.7374999999999989</v>
      </c>
      <c r="F65" s="401">
        <f t="shared" ca="1" si="3"/>
        <v>8.2210000000000001</v>
      </c>
      <c r="G65" s="408">
        <f t="shared" ca="1" si="4"/>
        <v>55.810843146396962</v>
      </c>
      <c r="H65" s="404">
        <f t="shared" ca="1" si="5"/>
        <v>7.6185842473572329E-4</v>
      </c>
      <c r="I65" s="404">
        <f t="shared" ca="1" si="6"/>
        <v>8.0972363290699205E-4</v>
      </c>
      <c r="J65" s="404">
        <f t="shared" ca="1" si="7"/>
        <v>330.92137260039925</v>
      </c>
      <c r="K65" s="411">
        <f t="shared" ca="1" si="8"/>
        <v>170.32802268355513</v>
      </c>
      <c r="L65" s="414">
        <f t="shared" ca="1" si="9"/>
        <v>1085.6216909043217</v>
      </c>
      <c r="M65" s="417">
        <f t="shared" ca="1" si="10"/>
        <v>14.777384926130978</v>
      </c>
    </row>
    <row r="66" spans="2:13" x14ac:dyDescent="0.2">
      <c r="B66" s="426">
        <f t="shared" si="12"/>
        <v>140.59948320413434</v>
      </c>
      <c r="C66" s="404">
        <f t="shared" si="1"/>
        <v>6.6567379861283815E-3</v>
      </c>
      <c r="D66" s="401">
        <f ca="1">MpropuPlein+1.25*MasseSans</f>
        <v>11.14625</v>
      </c>
      <c r="E66" s="401">
        <f t="shared" ca="1" si="2"/>
        <v>10.62975</v>
      </c>
      <c r="F66" s="401">
        <f t="shared" ca="1" si="3"/>
        <v>10.113250000000001</v>
      </c>
      <c r="G66" s="408">
        <f t="shared" ca="1" si="4"/>
        <v>44.129379288472776</v>
      </c>
      <c r="H66" s="404">
        <f t="shared" ca="1" si="5"/>
        <v>6.2623655176541142E-4</v>
      </c>
      <c r="I66" s="404">
        <f t="shared" ca="1" si="6"/>
        <v>6.5821946319218657E-4</v>
      </c>
      <c r="J66" s="404">
        <f t="shared" ca="1" si="7"/>
        <v>268.93903979474806</v>
      </c>
      <c r="K66" s="411">
        <f t="shared" ca="1" si="8"/>
        <v>141.95791454206071</v>
      </c>
      <c r="L66" s="414">
        <f t="shared" ca="1" si="9"/>
        <v>918.66503394498613</v>
      </c>
      <c r="M66" s="417">
        <f t="shared" ca="1" si="10"/>
        <v>14.298999859156185</v>
      </c>
    </row>
    <row r="67" spans="2:13" x14ac:dyDescent="0.2">
      <c r="B67" s="426">
        <f t="shared" si="12"/>
        <v>140.59948320413434</v>
      </c>
      <c r="C67" s="404">
        <f t="shared" si="1"/>
        <v>6.6567379861283815E-3</v>
      </c>
      <c r="D67" s="401">
        <f ca="1">MpropuPlein+1.5*MasseSans</f>
        <v>13.038500000000001</v>
      </c>
      <c r="E67" s="401">
        <f t="shared" ca="1" si="2"/>
        <v>12.522</v>
      </c>
      <c r="F67" s="401">
        <f t="shared" ca="1" si="3"/>
        <v>12.005500000000001</v>
      </c>
      <c r="G67" s="408">
        <f t="shared" ca="1" si="4"/>
        <v>35.978381807350537</v>
      </c>
      <c r="H67" s="404">
        <f t="shared" ca="1" si="5"/>
        <v>5.3160341687656773E-4</v>
      </c>
      <c r="I67" s="404">
        <f t="shared" ca="1" si="6"/>
        <v>5.5447403157955777E-4</v>
      </c>
      <c r="J67" s="404">
        <f t="shared" ca="1" si="7"/>
        <v>222.90415468136345</v>
      </c>
      <c r="K67" s="411">
        <f t="shared" ca="1" si="8"/>
        <v>119.50102211495084</v>
      </c>
      <c r="L67" s="414">
        <f t="shared" ca="1" si="9"/>
        <v>756.5199881331414</v>
      </c>
      <c r="M67" s="417">
        <f t="shared" ca="1" si="10"/>
        <v>13.514305106526038</v>
      </c>
    </row>
    <row r="68" spans="2:13" x14ac:dyDescent="0.2">
      <c r="B68" s="426">
        <f t="shared" si="12"/>
        <v>140.59948320413434</v>
      </c>
      <c r="C68" s="404">
        <f t="shared" si="1"/>
        <v>6.6567379861283815E-3</v>
      </c>
      <c r="D68" s="401">
        <f ca="1">MpropuPlein+1.75*MasseSans</f>
        <v>14.93075</v>
      </c>
      <c r="E68" s="401">
        <f t="shared" ca="1" si="2"/>
        <v>14.414249999999999</v>
      </c>
      <c r="F68" s="401">
        <f t="shared" ca="1" si="3"/>
        <v>13.89775</v>
      </c>
      <c r="G68" s="408">
        <f t="shared" ca="1" si="4"/>
        <v>29.967450577840921</v>
      </c>
      <c r="H68" s="404">
        <f t="shared" ca="1" si="5"/>
        <v>4.6181646538171476E-4</v>
      </c>
      <c r="I68" s="404">
        <f t="shared" ca="1" si="6"/>
        <v>4.7897954605086298E-4</v>
      </c>
      <c r="J68" s="404">
        <f t="shared" ca="1" si="7"/>
        <v>187.63011244504696</v>
      </c>
      <c r="K68" s="411">
        <f t="shared" ca="1" si="8"/>
        <v>101.61243972646614</v>
      </c>
      <c r="L68" s="414">
        <f t="shared" ca="1" si="9"/>
        <v>613.75897905944976</v>
      </c>
      <c r="M68" s="417">
        <f t="shared" ca="1" si="10"/>
        <v>12.59714899450786</v>
      </c>
    </row>
    <row r="69" spans="2:13" x14ac:dyDescent="0.2">
      <c r="B69" s="427">
        <f t="shared" si="12"/>
        <v>140.59948320413434</v>
      </c>
      <c r="C69" s="405">
        <f t="shared" si="1"/>
        <v>6.6567379861283815E-3</v>
      </c>
      <c r="D69" s="402">
        <f ca="1">MpropuPlein+2*MasseSans</f>
        <v>16.823</v>
      </c>
      <c r="E69" s="402">
        <f t="shared" ca="1" si="2"/>
        <v>16.3065</v>
      </c>
      <c r="F69" s="402">
        <f t="shared" ca="1" si="3"/>
        <v>15.790000000000001</v>
      </c>
      <c r="G69" s="409">
        <f t="shared" ca="1" si="4"/>
        <v>25.351568515110138</v>
      </c>
      <c r="H69" s="405">
        <f t="shared" ca="1" si="5"/>
        <v>4.0822604397806894E-4</v>
      </c>
      <c r="I69" s="405">
        <f t="shared" ca="1" si="6"/>
        <v>4.2157935314302605E-4</v>
      </c>
      <c r="J69" s="405">
        <f t="shared" ca="1" si="7"/>
        <v>159.85925915788809</v>
      </c>
      <c r="K69" s="412">
        <f t="shared" ca="1" si="8"/>
        <v>87.170526527883965</v>
      </c>
      <c r="L69" s="415">
        <f t="shared" ca="1" si="9"/>
        <v>495.00562177661459</v>
      </c>
      <c r="M69" s="418">
        <f t="shared" ca="1" si="10"/>
        <v>11.662835917574691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workbookViewId="0">
      <selection activeCell="N20" sqref="N20"/>
    </sheetView>
  </sheetViews>
  <sheetFormatPr baseColWidth="10" defaultRowHeight="12.75" x14ac:dyDescent="0.2"/>
  <cols>
    <col min="1" max="1" width="2.140625" customWidth="1"/>
    <col min="2" max="2" width="16.140625" customWidth="1"/>
    <col min="3" max="4" width="13.5703125" customWidth="1"/>
  </cols>
  <sheetData>
    <row r="2" spans="3:8" x14ac:dyDescent="0.2">
      <c r="C2" s="542" t="s">
        <v>178</v>
      </c>
      <c r="D2" s="542"/>
    </row>
    <row r="3" spans="3:8" x14ac:dyDescent="0.2">
      <c r="C3" s="542"/>
      <c r="D3" s="54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G43" sqref="G43"/>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FX5</v>
      </c>
      <c r="N4" s="75"/>
      <c r="O4" s="6"/>
      <c r="P4" s="273"/>
      <c r="Q4" s="436"/>
      <c r="R4" s="48"/>
      <c r="S4" s="48"/>
      <c r="T4" s="48"/>
      <c r="U4" s="48"/>
    </row>
    <row r="5" spans="2:21" ht="15.75" customHeight="1" x14ac:dyDescent="0.2">
      <c r="B5" s="74"/>
      <c r="D5" t="s">
        <v>462</v>
      </c>
      <c r="E5" t="str">
        <f>Propu</f>
        <v>Barasinga (Pro54-5G C)</v>
      </c>
      <c r="G5" t="s">
        <v>459</v>
      </c>
      <c r="H5">
        <f>MasseSans</f>
        <v>7.569</v>
      </c>
      <c r="N5" s="75"/>
      <c r="O5" s="6"/>
      <c r="P5" s="273"/>
      <c r="Q5" s="436"/>
      <c r="R5" s="48"/>
      <c r="S5" s="48"/>
      <c r="T5" s="48"/>
      <c r="U5" s="48"/>
    </row>
    <row r="6" spans="2:21" x14ac:dyDescent="0.2">
      <c r="B6" s="74"/>
      <c r="D6" t="s">
        <v>455</v>
      </c>
      <c r="E6" s="2" t="str">
        <f>Trajecto!H34</f>
        <v>Brun/Orange…</v>
      </c>
      <c r="G6" t="s">
        <v>460</v>
      </c>
      <c r="H6">
        <f>D_ref</f>
        <v>93.732988802756239</v>
      </c>
      <c r="N6" s="75"/>
      <c r="O6" s="6"/>
      <c r="P6" s="273"/>
      <c r="Q6" s="436"/>
      <c r="R6" s="48"/>
      <c r="S6" s="48"/>
      <c r="T6" s="48"/>
      <c r="U6" s="48"/>
    </row>
    <row r="7" spans="2:21" x14ac:dyDescent="0.2">
      <c r="B7" s="74"/>
      <c r="D7" t="s">
        <v>457</v>
      </c>
      <c r="E7" s="2" t="str">
        <f>Trajecto!H35</f>
        <v>Rouge…</v>
      </c>
      <c r="G7" t="s">
        <v>5</v>
      </c>
      <c r="H7">
        <f>Cx</f>
        <v>0.7</v>
      </c>
      <c r="N7" s="75"/>
      <c r="O7" s="6"/>
      <c r="P7" s="273"/>
      <c r="Q7" s="436"/>
      <c r="R7" s="48"/>
      <c r="S7" s="48"/>
      <c r="T7" s="48"/>
      <c r="U7" s="48"/>
    </row>
    <row r="8" spans="2:21" x14ac:dyDescent="0.2">
      <c r="B8" s="74"/>
      <c r="D8" t="s">
        <v>458</v>
      </c>
      <c r="E8" s="2">
        <f>S_para</f>
        <v>0.61250000000000004</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7.569</v>
      </c>
      <c r="F11" s="246" t="s">
        <v>123</v>
      </c>
      <c r="G11" s="246" t="s">
        <v>125</v>
      </c>
      <c r="H11" s="672">
        <f ca="1">Vsortie_de_rampe</f>
        <v>25.535316802233947</v>
      </c>
      <c r="I11" s="673"/>
      <c r="J11" s="76"/>
      <c r="N11" s="75"/>
      <c r="P11" s="48"/>
      <c r="Q11" s="436"/>
      <c r="R11" s="48"/>
      <c r="S11" s="48"/>
      <c r="T11" s="48"/>
      <c r="U11" s="440">
        <f>IF(RIGHT(Nb_diam,1)=",", "", X_j)</f>
        <v>1182</v>
      </c>
    </row>
    <row r="12" spans="2:21" ht="13.5" thickBot="1" x14ac:dyDescent="0.25">
      <c r="B12" s="74"/>
      <c r="C12" s="12"/>
      <c r="D12" s="276"/>
      <c r="E12" s="244"/>
      <c r="F12" s="6" t="s">
        <v>123</v>
      </c>
      <c r="G12" s="6" t="s">
        <v>126</v>
      </c>
      <c r="H12" s="674">
        <f>Finesse</f>
        <v>24.55912298757627</v>
      </c>
      <c r="I12" s="675"/>
      <c r="J12" s="76"/>
      <c r="N12" s="75"/>
      <c r="O12" s="6"/>
      <c r="P12" s="273" t="s">
        <v>341</v>
      </c>
      <c r="Q12" s="441">
        <f>D_og</f>
        <v>84</v>
      </c>
      <c r="R12" s="48"/>
      <c r="S12" s="48"/>
      <c r="T12" s="48"/>
      <c r="U12" s="436"/>
    </row>
    <row r="13" spans="2:21" x14ac:dyDescent="0.2">
      <c r="B13" s="74"/>
      <c r="C13" s="12"/>
      <c r="D13" s="276" t="s">
        <v>5</v>
      </c>
      <c r="E13" s="244">
        <f>Cx</f>
        <v>0.7</v>
      </c>
      <c r="F13" s="6" t="s">
        <v>123</v>
      </c>
      <c r="G13" s="6" t="s">
        <v>433</v>
      </c>
      <c r="H13" s="674">
        <f>Cn</f>
        <v>25.577453989388513</v>
      </c>
      <c r="I13" s="675"/>
      <c r="J13" s="76"/>
      <c r="N13" s="75"/>
      <c r="O13" s="6"/>
      <c r="P13" s="48"/>
      <c r="Q13" s="436"/>
      <c r="R13" s="48"/>
      <c r="S13" s="48"/>
      <c r="T13" s="48"/>
      <c r="U13" s="440">
        <f>IF(RIGHT(Nb_diam,1)=",", "", X_r)</f>
        <v>2252</v>
      </c>
    </row>
    <row r="14" spans="2:21" x14ac:dyDescent="0.2">
      <c r="B14" s="74"/>
      <c r="C14" s="12"/>
      <c r="D14" s="276" t="s">
        <v>143</v>
      </c>
      <c r="E14" s="244">
        <f>L_rampe</f>
        <v>4</v>
      </c>
      <c r="F14" s="6" t="s">
        <v>123</v>
      </c>
      <c r="G14" s="6" t="s">
        <v>127</v>
      </c>
      <c r="H14" s="247">
        <f ca="1">MS_min</f>
        <v>1.6586631034763344</v>
      </c>
      <c r="I14" s="254">
        <f ca="1">MS_max</f>
        <v>3.5486859259003882</v>
      </c>
      <c r="J14" s="76"/>
      <c r="K14" s="76"/>
      <c r="N14" s="75"/>
      <c r="P14" s="48"/>
      <c r="Q14" s="436"/>
      <c r="R14" s="48"/>
      <c r="S14" s="48"/>
      <c r="T14" s="48"/>
      <c r="U14" s="436"/>
    </row>
    <row r="15" spans="2:21" x14ac:dyDescent="0.2">
      <c r="B15" s="74"/>
      <c r="C15" s="12"/>
      <c r="D15" s="276" t="s">
        <v>144</v>
      </c>
      <c r="E15" s="244">
        <f>ep_ail</f>
        <v>4</v>
      </c>
      <c r="F15" s="6" t="s">
        <v>123</v>
      </c>
      <c r="G15" s="6" t="s">
        <v>124</v>
      </c>
      <c r="H15" s="247">
        <f ca="1">MS_Cn_min</f>
        <v>42.424379213062302</v>
      </c>
      <c r="I15" s="254">
        <f ca="1">MS_Cn_max</f>
        <v>108.37480270542983</v>
      </c>
      <c r="J15" s="76"/>
      <c r="K15" s="76"/>
      <c r="N15" s="75"/>
      <c r="P15" s="48"/>
      <c r="Q15" s="436"/>
      <c r="R15" s="48"/>
      <c r="S15" s="48"/>
      <c r="T15" s="48"/>
    </row>
    <row r="16" spans="2:21" x14ac:dyDescent="0.2">
      <c r="B16" s="74"/>
      <c r="C16" s="12"/>
      <c r="D16" s="276" t="s">
        <v>145</v>
      </c>
      <c r="E16" s="244">
        <f>Q_ail</f>
        <v>4</v>
      </c>
      <c r="F16" s="6" t="s">
        <v>128</v>
      </c>
      <c r="G16" s="6" t="s">
        <v>129</v>
      </c>
      <c r="H16" s="247">
        <f ca="1">V_para</f>
        <v>14.661916260212751</v>
      </c>
      <c r="I16" s="253">
        <f>V_satellite</f>
        <v>0</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4">
        <f>T_para</f>
        <v>16.2</v>
      </c>
      <c r="I17" s="675"/>
      <c r="J17" s="258"/>
      <c r="N17" s="75"/>
      <c r="P17" s="434" t="s">
        <v>342</v>
      </c>
      <c r="Q17" s="440">
        <f>IF(RIGHT(Nb_diam,1)=",", "", D2j)</f>
        <v>104</v>
      </c>
      <c r="R17" s="48"/>
      <c r="S17" s="48"/>
      <c r="T17" s="48"/>
      <c r="U17" s="436"/>
    </row>
    <row r="18" spans="2:21" x14ac:dyDescent="0.2">
      <c r="B18" s="74"/>
      <c r="C18" s="12"/>
      <c r="D18" s="276" t="s">
        <v>148</v>
      </c>
      <c r="E18" s="244">
        <f ca="1">XpropuRef-Long_propu</f>
        <v>1814</v>
      </c>
      <c r="F18" s="12" t="s">
        <v>130</v>
      </c>
      <c r="G18" s="12" t="s">
        <v>427</v>
      </c>
      <c r="H18" s="546">
        <f ca="1">T_para-Combustion-Depotage</f>
        <v>16.2</v>
      </c>
      <c r="I18" s="680"/>
      <c r="N18" s="75"/>
      <c r="P18" s="48"/>
      <c r="Q18" s="436"/>
      <c r="R18" s="48"/>
      <c r="S18" s="48"/>
    </row>
    <row r="19" spans="2:21" x14ac:dyDescent="0.2">
      <c r="B19" s="74"/>
      <c r="C19" s="531"/>
      <c r="D19" s="269"/>
      <c r="E19" s="271"/>
      <c r="F19" s="519" t="s">
        <v>132</v>
      </c>
      <c r="G19" s="274" t="s">
        <v>426</v>
      </c>
      <c r="H19" s="681">
        <f ca="1">Portee_balistique</f>
        <v>868.2794076862798</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1261</v>
      </c>
      <c r="E23" s="527" t="s">
        <v>38</v>
      </c>
      <c r="F23" s="528">
        <f>m_ail</f>
        <v>210</v>
      </c>
      <c r="G23" s="526">
        <f>m_can</f>
        <v>170</v>
      </c>
      <c r="I23" s="529" t="s">
        <v>448</v>
      </c>
      <c r="J23" s="528">
        <f>l_j</f>
        <v>60</v>
      </c>
      <c r="K23" s="526">
        <f>l_r</f>
        <v>50</v>
      </c>
      <c r="N23" s="75"/>
      <c r="O23" s="273"/>
      <c r="P23" s="436"/>
      <c r="Q23" s="48"/>
      <c r="R23" s="48"/>
      <c r="S23" s="48"/>
      <c r="T23" s="226"/>
      <c r="U23" s="436"/>
    </row>
    <row r="24" spans="2:21" x14ac:dyDescent="0.2">
      <c r="B24" s="74"/>
      <c r="C24" s="526" t="s">
        <v>440</v>
      </c>
      <c r="D24" s="526">
        <f>Long_tot</f>
        <v>2302</v>
      </c>
      <c r="E24" s="527" t="s">
        <v>443</v>
      </c>
      <c r="F24" s="528">
        <f>n_ail</f>
        <v>80</v>
      </c>
      <c r="G24" s="526">
        <f>n_can</f>
        <v>80</v>
      </c>
      <c r="I24" s="529" t="s">
        <v>449</v>
      </c>
      <c r="J24" s="528">
        <f>D1j</f>
        <v>84</v>
      </c>
      <c r="K24" s="526">
        <f>D1r</f>
        <v>104</v>
      </c>
      <c r="N24" s="75"/>
      <c r="O24" s="273"/>
      <c r="P24" s="436"/>
      <c r="Q24" s="48"/>
      <c r="R24" s="48"/>
      <c r="S24" s="48"/>
      <c r="T24" s="226"/>
      <c r="U24" s="436"/>
    </row>
    <row r="25" spans="2:21" x14ac:dyDescent="0.2">
      <c r="B25" s="74"/>
      <c r="C25" s="526" t="s">
        <v>441</v>
      </c>
      <c r="D25" s="526">
        <f>XpropuRef</f>
        <v>2302</v>
      </c>
      <c r="E25" s="527" t="s">
        <v>444</v>
      </c>
      <c r="F25" s="528">
        <f>p_ail</f>
        <v>185</v>
      </c>
      <c r="G25" s="526">
        <f>p_can</f>
        <v>120</v>
      </c>
      <c r="I25" s="529" t="s">
        <v>450</v>
      </c>
      <c r="J25" s="528">
        <f>D2j</f>
        <v>104</v>
      </c>
      <c r="K25" s="526">
        <f>D2r</f>
        <v>84</v>
      </c>
      <c r="N25" s="75"/>
      <c r="O25" s="273"/>
      <c r="P25" s="436"/>
      <c r="Q25" s="48"/>
      <c r="R25" s="48"/>
      <c r="S25" s="48"/>
      <c r="T25" s="226"/>
      <c r="U25" s="436"/>
    </row>
    <row r="26" spans="2:21" x14ac:dyDescent="0.2">
      <c r="B26" s="74"/>
      <c r="C26" s="526" t="s">
        <v>438</v>
      </c>
      <c r="D26" s="526">
        <f>D_ref</f>
        <v>93.732988802756239</v>
      </c>
      <c r="E26" s="527" t="s">
        <v>445</v>
      </c>
      <c r="F26" s="528">
        <f>E_ail</f>
        <v>145</v>
      </c>
      <c r="G26" s="526">
        <f>E_can</f>
        <v>105</v>
      </c>
      <c r="I26" s="529" t="s">
        <v>451</v>
      </c>
      <c r="J26" s="528">
        <f>X_j</f>
        <v>1182</v>
      </c>
      <c r="K26" s="526">
        <f>X_r</f>
        <v>2252</v>
      </c>
      <c r="N26" s="75"/>
      <c r="O26" s="273"/>
      <c r="P26" s="436"/>
      <c r="Q26" s="48"/>
      <c r="R26" s="48"/>
      <c r="S26" s="48"/>
      <c r="T26" s="226"/>
      <c r="U26" s="436"/>
    </row>
    <row r="27" spans="2:21" x14ac:dyDescent="0.2">
      <c r="B27" s="74"/>
      <c r="C27" s="526" t="s">
        <v>439</v>
      </c>
      <c r="D27" s="526">
        <f>Long_ogive</f>
        <v>252</v>
      </c>
      <c r="E27" s="527" t="s">
        <v>446</v>
      </c>
      <c r="F27" s="528">
        <f>X_ail</f>
        <v>2252</v>
      </c>
      <c r="G27" s="526">
        <f>X_can</f>
        <v>1182</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120</v>
      </c>
    </row>
    <row r="31" spans="2:21" ht="13.5" thickBot="1" x14ac:dyDescent="0.25">
      <c r="B31" s="74"/>
      <c r="C31" s="83">
        <f>Beta_rampe</f>
        <v>80</v>
      </c>
      <c r="D31" s="84">
        <f ca="1">Portee_balistique</f>
        <v>868.2794076862798</v>
      </c>
      <c r="E31" s="676">
        <f ca="1">T_para+Dt_para</f>
        <v>106.25329485963297</v>
      </c>
      <c r="F31" s="676"/>
      <c r="G31" s="676"/>
      <c r="H31" s="679">
        <f ca="1">Altitude_culmi</f>
        <v>1320.353868188186</v>
      </c>
      <c r="I31" s="679"/>
      <c r="J31" s="85">
        <f ca="1">Temps_culmi</f>
        <v>16.199999999999918</v>
      </c>
      <c r="K31" s="86">
        <f ca="1">Vit_culmi</f>
        <v>26.359804187770692</v>
      </c>
      <c r="L31" s="84">
        <f ca="1">Acc_max</f>
        <v>86.885779377926937</v>
      </c>
      <c r="M31" s="86">
        <f ca="1">Vit_max</f>
        <v>179.02997003248586</v>
      </c>
      <c r="N31" s="75"/>
      <c r="O31" s="273" t="s">
        <v>436</v>
      </c>
      <c r="P31" s="441">
        <f>ep_ail</f>
        <v>4</v>
      </c>
      <c r="Q31" s="2"/>
      <c r="R31" s="48"/>
      <c r="S31" s="48"/>
      <c r="T31" s="226" t="s">
        <v>344</v>
      </c>
      <c r="U31" s="523">
        <f>[0]!m_can</f>
        <v>170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105</v>
      </c>
    </row>
    <row r="34" spans="2:21" ht="13.5" thickBot="1" x14ac:dyDescent="0.25">
      <c r="B34" s="77"/>
      <c r="C34" s="78"/>
      <c r="D34" s="78"/>
      <c r="E34" s="78"/>
      <c r="F34" s="78"/>
      <c r="G34" s="78"/>
      <c r="H34" s="78"/>
      <c r="I34" s="78"/>
      <c r="J34" s="78"/>
      <c r="K34" s="78"/>
      <c r="L34" s="78"/>
      <c r="M34" s="78"/>
      <c r="N34" s="79"/>
      <c r="O34" s="2"/>
      <c r="P34" s="273" t="s">
        <v>431</v>
      </c>
      <c r="Q34" s="441">
        <f>E_ail</f>
        <v>145</v>
      </c>
      <c r="T34" s="226" t="s">
        <v>436</v>
      </c>
      <c r="U34" s="523">
        <f>[0]!ep_can</f>
        <v>3</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FX5</v>
      </c>
      <c r="N38" s="75"/>
    </row>
    <row r="39" spans="2:21" x14ac:dyDescent="0.2">
      <c r="B39" s="74"/>
      <c r="D39" s="2"/>
      <c r="N39" s="75"/>
    </row>
    <row r="40" spans="2:21" x14ac:dyDescent="0.2">
      <c r="B40" s="74"/>
      <c r="D40" s="275" t="s">
        <v>149</v>
      </c>
      <c r="E40" s="246">
        <f>D_ref</f>
        <v>93.732988802756239</v>
      </c>
      <c r="F40" s="265"/>
      <c r="G40" s="265"/>
      <c r="H40" s="261" t="s">
        <v>198</v>
      </c>
      <c r="I40" s="261" t="s">
        <v>199</v>
      </c>
      <c r="J40" s="262" t="s">
        <v>200</v>
      </c>
      <c r="N40" s="75"/>
    </row>
    <row r="41" spans="2:21" x14ac:dyDescent="0.2">
      <c r="B41" s="74"/>
      <c r="D41" s="276" t="s">
        <v>147</v>
      </c>
      <c r="E41" s="6">
        <f>Long_ogive</f>
        <v>252</v>
      </c>
      <c r="F41" s="2"/>
      <c r="G41" s="2" t="s">
        <v>201</v>
      </c>
      <c r="H41" s="6">
        <f>MasseSans</f>
        <v>7.569</v>
      </c>
      <c r="I41" s="6">
        <f ca="1">MasseVide</f>
        <v>8.2210000000000001</v>
      </c>
      <c r="J41" s="244">
        <f ca="1">MassePlein</f>
        <v>9.2539999999999996</v>
      </c>
      <c r="N41" s="75"/>
    </row>
    <row r="42" spans="2:21" x14ac:dyDescent="0.2">
      <c r="B42" s="74"/>
      <c r="D42" s="276" t="s">
        <v>150</v>
      </c>
      <c r="E42" s="6">
        <f>X_ail-m_ail</f>
        <v>2042</v>
      </c>
      <c r="F42" s="255"/>
      <c r="G42" s="255" t="s">
        <v>218</v>
      </c>
      <c r="H42" s="263">
        <f>XcgSans</f>
        <v>1261</v>
      </c>
      <c r="I42" s="263">
        <f ca="1">XcgVide</f>
        <v>1323.8921055832625</v>
      </c>
      <c r="J42" s="245">
        <f ca="1">XcgPlein</f>
        <v>1407.2129889777395</v>
      </c>
      <c r="N42" s="75"/>
    </row>
    <row r="43" spans="2:21" x14ac:dyDescent="0.2">
      <c r="B43" s="74"/>
      <c r="D43" s="276" t="str">
        <f>IF(Lang="Français","Emplanture 'm'",IF(Lang="English","Root edge  'm'",""))</f>
        <v>Emplanture 'm'</v>
      </c>
      <c r="E43" s="244">
        <f>m_ail</f>
        <v>210</v>
      </c>
      <c r="N43" s="75"/>
    </row>
    <row r="44" spans="2:21" x14ac:dyDescent="0.2">
      <c r="B44" s="74"/>
      <c r="D44" s="276" t="str">
        <f>IF(Lang="Français","Saumon      'n'",IF(Lang="English","Tip edge    'n'",""))</f>
        <v>Saumon      'n'</v>
      </c>
      <c r="E44" s="244">
        <f>n_ail</f>
        <v>80</v>
      </c>
      <c r="F44" s="246" t="s">
        <v>202</v>
      </c>
      <c r="G44" s="246" t="s">
        <v>207</v>
      </c>
      <c r="H44" s="672">
        <f ca="1">Vsortie_de_rampe</f>
        <v>25.535316802233947</v>
      </c>
      <c r="I44" s="673"/>
      <c r="N44" s="75"/>
    </row>
    <row r="45" spans="2:21" x14ac:dyDescent="0.2">
      <c r="B45" s="74"/>
      <c r="D45" s="276" t="str">
        <f>IF(Lang="Français","Flèche        'p'",IF(Lang="English","Offset         'p'",""))</f>
        <v>Flèche        'p'</v>
      </c>
      <c r="E45" s="244">
        <f>p_ail</f>
        <v>185</v>
      </c>
      <c r="F45" s="6" t="s">
        <v>203</v>
      </c>
      <c r="G45" s="6" t="s">
        <v>208</v>
      </c>
      <c r="H45" s="674">
        <f>Finesse</f>
        <v>24.55912298757627</v>
      </c>
      <c r="I45" s="675"/>
      <c r="N45" s="75"/>
    </row>
    <row r="46" spans="2:21" x14ac:dyDescent="0.2">
      <c r="B46" s="74"/>
      <c r="D46" s="276" t="str">
        <f>IF(Lang="Français","Envergure   'E'",IF(Lang="English","Span          'E'",""))</f>
        <v>Envergure   'E'</v>
      </c>
      <c r="E46" s="244">
        <f>E_ail</f>
        <v>145</v>
      </c>
      <c r="F46" s="6" t="s">
        <v>204</v>
      </c>
      <c r="G46" s="6" t="s">
        <v>209</v>
      </c>
      <c r="H46" s="674">
        <f>Cn</f>
        <v>25.577453989388513</v>
      </c>
      <c r="I46" s="675"/>
      <c r="N46" s="75"/>
    </row>
    <row r="47" spans="2:21" x14ac:dyDescent="0.2">
      <c r="B47" s="74"/>
      <c r="D47" s="276" t="s">
        <v>144</v>
      </c>
      <c r="E47" s="244">
        <f>ep_ail</f>
        <v>4</v>
      </c>
      <c r="F47" s="6" t="s">
        <v>205</v>
      </c>
      <c r="G47" s="6" t="s">
        <v>210</v>
      </c>
      <c r="H47" s="247">
        <f ca="1">MS_min</f>
        <v>1.6586631034763344</v>
      </c>
      <c r="I47" s="254">
        <f ca="1">MS_max</f>
        <v>3.5486859259003882</v>
      </c>
      <c r="N47" s="75"/>
    </row>
    <row r="48" spans="2:21" x14ac:dyDescent="0.2">
      <c r="B48" s="74"/>
      <c r="D48" s="276" t="s">
        <v>145</v>
      </c>
      <c r="E48" s="244">
        <f>Q_ail</f>
        <v>4</v>
      </c>
      <c r="F48" s="274" t="s">
        <v>206</v>
      </c>
      <c r="G48" s="274" t="s">
        <v>211</v>
      </c>
      <c r="H48" s="256">
        <f ca="1">MS_Cn_min</f>
        <v>42.424379213062302</v>
      </c>
      <c r="I48" s="264">
        <f ca="1">MS_Cn_max</f>
        <v>108.37480270542983</v>
      </c>
      <c r="N48" s="75"/>
    </row>
    <row r="49" spans="2:14" x14ac:dyDescent="0.2">
      <c r="B49" s="74"/>
      <c r="D49" s="276" t="s">
        <v>148</v>
      </c>
      <c r="E49" s="244">
        <f ca="1">XpropuRef-Long_propu</f>
        <v>1814</v>
      </c>
      <c r="N49" s="75"/>
    </row>
    <row r="50" spans="2:14" x14ac:dyDescent="0.2">
      <c r="B50" s="74"/>
      <c r="D50" s="276" t="s">
        <v>146</v>
      </c>
      <c r="E50" s="272" t="str">
        <f>Forme_ogive</f>
        <v>Conique (droite)</v>
      </c>
      <c r="F50" s="273" t="s">
        <v>183</v>
      </c>
      <c r="G50" s="275" t="s">
        <v>5</v>
      </c>
      <c r="H50" s="246">
        <f>Cx</f>
        <v>0.7</v>
      </c>
      <c r="I50" s="265"/>
      <c r="J50" s="266"/>
      <c r="N50" s="75"/>
    </row>
    <row r="51" spans="2:14" x14ac:dyDescent="0.2">
      <c r="B51" s="74"/>
      <c r="D51" s="276" t="s">
        <v>142</v>
      </c>
      <c r="E51" s="244">
        <f>Long_tot</f>
        <v>2302</v>
      </c>
      <c r="G51" s="276" t="s">
        <v>212</v>
      </c>
      <c r="H51" s="6">
        <f>Sref</f>
        <v>9.2204086671884757E-3</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16.199999999999918</v>
      </c>
      <c r="I53" s="259"/>
      <c r="J53" s="268"/>
      <c r="N53" s="75"/>
    </row>
    <row r="54" spans="2:14" x14ac:dyDescent="0.2">
      <c r="B54" s="74"/>
      <c r="G54" s="278" t="s">
        <v>216</v>
      </c>
      <c r="H54" s="242">
        <f ca="1">Altitude_culmi</f>
        <v>1320.353868188186</v>
      </c>
      <c r="I54" s="259"/>
      <c r="J54" s="268"/>
      <c r="N54" s="75"/>
    </row>
    <row r="55" spans="2:14" x14ac:dyDescent="0.2">
      <c r="B55" s="74"/>
      <c r="C55" s="275" t="s">
        <v>233</v>
      </c>
      <c r="D55" s="249" t="s">
        <v>60</v>
      </c>
      <c r="E55" s="243">
        <f>Long_tot</f>
        <v>2302</v>
      </c>
      <c r="G55" s="278" t="s">
        <v>217</v>
      </c>
      <c r="H55" s="248">
        <f ca="1">Vit_culmi</f>
        <v>26.359804187770692</v>
      </c>
      <c r="I55" s="259"/>
      <c r="J55" s="268"/>
      <c r="N55" s="75"/>
    </row>
    <row r="56" spans="2:14" x14ac:dyDescent="0.2">
      <c r="B56" s="74"/>
      <c r="C56" s="276"/>
      <c r="D56" s="2" t="s">
        <v>219</v>
      </c>
      <c r="E56" s="244">
        <f>MAX(D_ref,D_ail,D_og,(RIGHT(Nb_diam,1)=",")*MAX(D1j,D1r,D2j,D2r))</f>
        <v>104</v>
      </c>
      <c r="G56" s="278" t="s">
        <v>133</v>
      </c>
      <c r="H56" s="242">
        <f ca="1">Portee_balistique</f>
        <v>868.2794076862798</v>
      </c>
      <c r="I56" s="259"/>
      <c r="J56" s="268"/>
      <c r="N56" s="75"/>
    </row>
    <row r="57" spans="2:14" x14ac:dyDescent="0.2">
      <c r="B57" s="74"/>
      <c r="C57" s="276"/>
      <c r="D57" s="2" t="s">
        <v>220</v>
      </c>
      <c r="E57" s="244">
        <f>E_ail*2+D_ail</f>
        <v>394</v>
      </c>
      <c r="G57" s="278" t="s">
        <v>214</v>
      </c>
      <c r="H57" s="242">
        <f ca="1">T_balistique</f>
        <v>34.500000000000178</v>
      </c>
      <c r="I57" s="259"/>
      <c r="J57" s="268"/>
      <c r="N57" s="75"/>
    </row>
    <row r="58" spans="2:14" x14ac:dyDescent="0.2">
      <c r="B58" s="74"/>
      <c r="C58" s="276"/>
      <c r="D58" s="2" t="s">
        <v>221</v>
      </c>
      <c r="E58" s="244">
        <f ca="1">MassePlein</f>
        <v>9.2539999999999996</v>
      </c>
      <c r="G58" s="278" t="s">
        <v>137</v>
      </c>
      <c r="H58" s="248">
        <f ca="1">Vit_max</f>
        <v>179.02997003248586</v>
      </c>
      <c r="I58" s="259"/>
      <c r="J58" s="268"/>
      <c r="N58" s="75"/>
    </row>
    <row r="59" spans="2:14" x14ac:dyDescent="0.2">
      <c r="B59" s="74"/>
      <c r="C59" s="277" t="s">
        <v>234</v>
      </c>
      <c r="D59" s="255" t="s">
        <v>145</v>
      </c>
      <c r="E59" s="260">
        <f>Q_ail</f>
        <v>4</v>
      </c>
      <c r="G59" s="278" t="s">
        <v>136</v>
      </c>
      <c r="H59" s="242">
        <f ca="1">Acc_max</f>
        <v>86.885779377926937</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1608.0820047266716</v>
      </c>
      <c r="F62" s="280">
        <f ca="1">E62/9.81</f>
        <v>163.92273238803992</v>
      </c>
      <c r="H62" s="2"/>
      <c r="I62" s="2"/>
      <c r="J62" s="2"/>
      <c r="K62" s="2"/>
      <c r="N62" s="75"/>
    </row>
    <row r="63" spans="2:14" x14ac:dyDescent="0.2">
      <c r="B63" s="74"/>
      <c r="C63" s="276"/>
      <c r="D63" s="2" t="s">
        <v>223</v>
      </c>
      <c r="E63" s="242">
        <f ca="1">2*Acc_max*Masse_ail</f>
        <v>29.228376182734621</v>
      </c>
      <c r="F63" s="248">
        <f ca="1">E63/9.81</f>
        <v>2.9794471134286056</v>
      </c>
      <c r="G63" s="246" t="s">
        <v>229</v>
      </c>
      <c r="H63" s="288">
        <f>S_ail*(ep_ail/1000)*2000</f>
        <v>0.16819999999999999</v>
      </c>
      <c r="I63" s="2"/>
      <c r="J63" s="2"/>
      <c r="K63" s="2"/>
      <c r="N63" s="75"/>
    </row>
    <row r="64" spans="2:14" x14ac:dyDescent="0.2">
      <c r="B64" s="74"/>
      <c r="C64" s="277"/>
      <c r="D64" s="255" t="s">
        <v>224</v>
      </c>
      <c r="E64" s="263">
        <f ca="1">0.104*S_ail*Vit_max^2</f>
        <v>70.084313189356365</v>
      </c>
      <c r="F64" s="281">
        <f ca="1">E64/9.81</f>
        <v>7.1441705595674172</v>
      </c>
      <c r="G64" s="274" t="s">
        <v>228</v>
      </c>
      <c r="H64" s="289">
        <f>(E_ail*(m_ail+n_ail)/2)/10^6</f>
        <v>2.1024999999999999E-2</v>
      </c>
      <c r="I64" s="2"/>
      <c r="J64" s="2"/>
      <c r="K64" s="2"/>
      <c r="N64" s="75"/>
    </row>
    <row r="65" spans="2:14" x14ac:dyDescent="0.2">
      <c r="B65" s="74"/>
      <c r="C65" s="282" t="s">
        <v>242</v>
      </c>
      <c r="D65" s="285" t="s">
        <v>240</v>
      </c>
      <c r="E65" s="286">
        <f ca="1">2*Acc_max*H65</f>
        <v>804.04100236333579</v>
      </c>
      <c r="F65" s="286">
        <f ca="1">E65/9.81</f>
        <v>81.961366194019959</v>
      </c>
      <c r="G65" s="287" t="s">
        <v>241</v>
      </c>
      <c r="H65" s="279">
        <f ca="1">E58/2</f>
        <v>4.6269999999999998</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16.2</v>
      </c>
      <c r="I67" s="251">
        <f ca="1">Temps_culmi</f>
        <v>16.199999999999918</v>
      </c>
      <c r="J67" s="2"/>
      <c r="K67" s="2"/>
      <c r="N67" s="75"/>
    </row>
    <row r="68" spans="2:14" x14ac:dyDescent="0.2">
      <c r="B68" s="74"/>
      <c r="C68" s="6"/>
      <c r="D68" s="2"/>
      <c r="E68" s="2"/>
      <c r="F68" s="275" t="s">
        <v>231</v>
      </c>
      <c r="G68" s="249" t="s">
        <v>129</v>
      </c>
      <c r="H68" s="250">
        <f ca="1">V_para</f>
        <v>14.661916260212751</v>
      </c>
      <c r="I68" s="251">
        <f>V_satellite</f>
        <v>0</v>
      </c>
      <c r="J68" s="2"/>
      <c r="K68" s="2"/>
      <c r="N68" s="75"/>
    </row>
    <row r="69" spans="2:14" x14ac:dyDescent="0.2">
      <c r="B69" s="74"/>
      <c r="C69" s="6"/>
      <c r="D69" s="2"/>
      <c r="E69" s="2"/>
      <c r="F69" s="276"/>
      <c r="G69" s="2" t="s">
        <v>237</v>
      </c>
      <c r="H69" s="247">
        <f>S_para</f>
        <v>0.61250000000000004</v>
      </c>
      <c r="I69" s="253">
        <f>S_satellite</f>
        <v>0.1</v>
      </c>
      <c r="J69" s="2"/>
      <c r="K69" s="2"/>
      <c r="N69" s="75"/>
    </row>
    <row r="70" spans="2:14" x14ac:dyDescent="0.2">
      <c r="B70" s="74"/>
      <c r="C70" s="226"/>
      <c r="D70" s="2"/>
      <c r="F70" s="276"/>
      <c r="G70" s="2" t="s">
        <v>236</v>
      </c>
      <c r="H70" s="247">
        <f ca="1">V_ouverture</f>
        <v>26.359804187770692</v>
      </c>
      <c r="I70" s="253">
        <f ca="1">V_ouv_sat</f>
        <v>152.71323611530821</v>
      </c>
      <c r="N70" s="75"/>
    </row>
    <row r="71" spans="2:14" x14ac:dyDescent="0.2">
      <c r="B71" s="74"/>
      <c r="C71" s="226"/>
      <c r="F71" s="276"/>
      <c r="G71" s="2" t="s">
        <v>201</v>
      </c>
      <c r="H71" s="247">
        <f ca="1">m_vide</f>
        <v>8.2210000000000001</v>
      </c>
      <c r="I71" s="253">
        <f>m_satellite</f>
        <v>0</v>
      </c>
      <c r="N71" s="75"/>
    </row>
    <row r="72" spans="2:14" x14ac:dyDescent="0.2">
      <c r="B72" s="74"/>
      <c r="C72" s="226"/>
      <c r="F72" s="276"/>
      <c r="G72" s="2" t="s">
        <v>238</v>
      </c>
      <c r="H72" s="283">
        <f ca="1">1/2*Rho_moyen*S_para*V_ouverture^2</f>
        <v>260.67329744360779</v>
      </c>
      <c r="I72" s="284">
        <f ca="1">1/2*Rho_moyen*S_satellite*V_ouv_sat^2</f>
        <v>1428.4316146946051</v>
      </c>
      <c r="N72" s="75"/>
    </row>
    <row r="73" spans="2:14" x14ac:dyDescent="0.2">
      <c r="B73" s="74"/>
      <c r="D73" s="2"/>
      <c r="F73" s="277"/>
      <c r="G73" s="255" t="s">
        <v>239</v>
      </c>
      <c r="H73" s="256">
        <f ca="1">H72/9.81</f>
        <v>26.572201574271944</v>
      </c>
      <c r="I73" s="257">
        <f ca="1">I72/9.81</f>
        <v>145.60974665592303</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46208</v>
      </c>
      <c r="E83" s="48"/>
      <c r="F83" s="436"/>
      <c r="G83" s="48"/>
      <c r="H83" s="48"/>
      <c r="I83" s="48"/>
      <c r="J83" s="48"/>
      <c r="K83" s="48"/>
      <c r="N83" s="75"/>
    </row>
    <row r="84" spans="2:14" ht="13.5" thickBot="1" x14ac:dyDescent="0.25">
      <c r="B84" s="74"/>
      <c r="E84" s="48"/>
      <c r="F84" s="436"/>
      <c r="G84" s="48"/>
      <c r="H84" s="48"/>
      <c r="I84" s="48"/>
      <c r="J84" s="440">
        <f>IF(RIGHT(Nb_diam,1)=",", "", X_j)</f>
        <v>1182</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2252</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2042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210</v>
      </c>
      <c r="G97" s="48"/>
      <c r="H97" s="48"/>
      <c r="I97" s="48"/>
      <c r="J97" s="441">
        <f>p_ail</f>
        <v>185</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1814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4</v>
      </c>
      <c r="K105" s="48"/>
      <c r="N105" s="75"/>
    </row>
    <row r="106" spans="2:14" x14ac:dyDescent="0.2">
      <c r="B106" s="74"/>
      <c r="D106" s="429"/>
      <c r="E106" s="246" t="s">
        <v>354</v>
      </c>
      <c r="F106" s="243" t="s">
        <v>353</v>
      </c>
      <c r="N106" s="75"/>
    </row>
    <row r="107" spans="2:14" x14ac:dyDescent="0.2">
      <c r="B107" s="74"/>
      <c r="D107" s="437" t="s">
        <v>351</v>
      </c>
      <c r="E107" s="6">
        <f>MasseSans</f>
        <v>7.569</v>
      </c>
      <c r="F107" s="244">
        <f ca="1">MassePlein</f>
        <v>9.2539999999999996</v>
      </c>
      <c r="N107" s="75"/>
    </row>
    <row r="108" spans="2:14" x14ac:dyDescent="0.2">
      <c r="B108" s="74"/>
      <c r="D108" s="431" t="s">
        <v>352</v>
      </c>
      <c r="E108" s="274">
        <f>XcgSans</f>
        <v>1261</v>
      </c>
      <c r="F108" s="260">
        <f ca="1">XcgPlein</f>
        <v>1407.2129889777395</v>
      </c>
      <c r="N108" s="75"/>
    </row>
    <row r="109" spans="2:14" x14ac:dyDescent="0.2">
      <c r="B109" s="74"/>
      <c r="N109" s="75"/>
    </row>
    <row r="110" spans="2:14" x14ac:dyDescent="0.2">
      <c r="B110" s="74"/>
      <c r="D110" s="438" t="s">
        <v>355</v>
      </c>
      <c r="E110" s="439">
        <f ca="1">MasseVide</f>
        <v>8.2210000000000001</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16.199999999999918</v>
      </c>
      <c r="I112" s="259"/>
      <c r="J112" s="268"/>
      <c r="N112" s="75"/>
    </row>
    <row r="113" spans="2:14" ht="12.75" customHeight="1" x14ac:dyDescent="0.25">
      <c r="B113" s="74"/>
      <c r="D113" s="435" t="s">
        <v>357</v>
      </c>
      <c r="E113" s="48"/>
      <c r="G113" s="278" t="s">
        <v>216</v>
      </c>
      <c r="H113" s="242">
        <f ca="1">Altitude_culmi</f>
        <v>1320.353868188186</v>
      </c>
      <c r="I113" s="259"/>
      <c r="J113" s="268"/>
      <c r="N113" s="75"/>
    </row>
    <row r="114" spans="2:14" ht="12.75" customHeight="1" x14ac:dyDescent="0.25">
      <c r="B114" s="74"/>
      <c r="D114" s="48"/>
      <c r="E114" s="48"/>
      <c r="F114" s="435"/>
      <c r="G114" s="278" t="s">
        <v>217</v>
      </c>
      <c r="H114" s="248">
        <f ca="1">Vit_culmi</f>
        <v>26.359804187770692</v>
      </c>
      <c r="I114" s="259"/>
      <c r="J114" s="268"/>
      <c r="N114" s="75"/>
    </row>
    <row r="115" spans="2:14" x14ac:dyDescent="0.2">
      <c r="B115" s="74"/>
      <c r="C115" s="429" t="s">
        <v>358</v>
      </c>
      <c r="D115" s="249"/>
      <c r="E115" s="446">
        <v>0.1</v>
      </c>
      <c r="G115" s="278" t="s">
        <v>133</v>
      </c>
      <c r="H115" s="242">
        <f ca="1">Portee_balistique</f>
        <v>868.2794076862798</v>
      </c>
      <c r="I115" s="259"/>
      <c r="J115" s="268"/>
      <c r="N115" s="75"/>
    </row>
    <row r="116" spans="2:14" ht="12.75" customHeight="1" x14ac:dyDescent="0.2">
      <c r="B116" s="74"/>
      <c r="C116" s="431" t="s">
        <v>359</v>
      </c>
      <c r="D116" s="255"/>
      <c r="E116" s="447">
        <f>E_ail*(m_ail+n_ail)/2</f>
        <v>21025</v>
      </c>
      <c r="G116" s="278" t="s">
        <v>137</v>
      </c>
      <c r="H116" s="248">
        <f ca="1">Vit_max</f>
        <v>179.02997003248586</v>
      </c>
      <c r="I116" s="259"/>
      <c r="J116" s="268"/>
      <c r="N116" s="75"/>
    </row>
    <row r="117" spans="2:14" ht="12.75" customHeight="1" x14ac:dyDescent="0.2">
      <c r="B117" s="74"/>
      <c r="D117" s="48"/>
      <c r="E117" s="48"/>
      <c r="F117" s="48"/>
      <c r="G117" s="278" t="s">
        <v>136</v>
      </c>
      <c r="H117" s="242">
        <f ca="1">Acc_max</f>
        <v>86.885779377926937</v>
      </c>
      <c r="I117" s="259"/>
      <c r="J117" s="268"/>
      <c r="N117" s="75"/>
    </row>
    <row r="118" spans="2:14" x14ac:dyDescent="0.2">
      <c r="B118" s="74"/>
      <c r="C118" s="429" t="s">
        <v>360</v>
      </c>
      <c r="D118" s="249"/>
      <c r="E118" s="457"/>
      <c r="F118" s="458">
        <f>J90/100</f>
        <v>20.420000000000002</v>
      </c>
      <c r="G118" s="276" t="s">
        <v>5</v>
      </c>
      <c r="H118" s="6">
        <f>Cx</f>
        <v>0.7</v>
      </c>
      <c r="I118" s="259"/>
      <c r="J118" s="268"/>
      <c r="N118" s="75"/>
    </row>
    <row r="119" spans="2:14" x14ac:dyDescent="0.2">
      <c r="B119" s="74"/>
      <c r="C119" s="437" t="s">
        <v>361</v>
      </c>
      <c r="D119" s="2"/>
      <c r="E119" s="459">
        <f ca="1">2*Acc_max*MasseSans</f>
        <v>1315.2769282230579</v>
      </c>
      <c r="F119" s="460">
        <f ca="1">E119/g</f>
        <v>134.07512010428724</v>
      </c>
      <c r="G119" s="269" t="s">
        <v>222</v>
      </c>
      <c r="H119" s="270"/>
      <c r="I119" s="270"/>
      <c r="J119" s="271"/>
      <c r="N119" s="75"/>
    </row>
    <row r="120" spans="2:14" x14ac:dyDescent="0.2">
      <c r="B120" s="74"/>
      <c r="C120" s="437" t="s">
        <v>362</v>
      </c>
      <c r="D120" s="2"/>
      <c r="E120" s="459">
        <f ca="1">2*Acc_max*E115</f>
        <v>17.377155875585387</v>
      </c>
      <c r="F120" s="460">
        <f ca="1">E120/g</f>
        <v>1.7713716488873992</v>
      </c>
      <c r="N120" s="75"/>
    </row>
    <row r="121" spans="2:14" x14ac:dyDescent="0.2">
      <c r="B121" s="74"/>
      <c r="C121" s="431" t="s">
        <v>363</v>
      </c>
      <c r="D121" s="255"/>
      <c r="E121" s="452">
        <f ca="1">0.104*E116/1000000*Vit_max^2</f>
        <v>70.084313189356365</v>
      </c>
      <c r="F121" s="453">
        <f ca="1">E121/g</f>
        <v>7.1441705595674172</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0.61250000000000004</v>
      </c>
      <c r="G127" s="48"/>
      <c r="J127" s="48"/>
      <c r="N127" s="75"/>
    </row>
    <row r="128" spans="2:14" x14ac:dyDescent="0.2">
      <c r="B128" s="74"/>
      <c r="C128" s="670" t="s">
        <v>368</v>
      </c>
      <c r="D128" s="671"/>
      <c r="E128" s="450">
        <f ca="1">0.5*Rho_moyen*S_para*Vit_culmi^2</f>
        <v>260.67329744360779</v>
      </c>
      <c r="F128" s="451">
        <f ca="1">E128/g</f>
        <v>26.572201574271944</v>
      </c>
      <c r="H128" s="48"/>
      <c r="I128" s="48"/>
      <c r="J128" s="48"/>
      <c r="K128" s="48"/>
      <c r="N128" s="75"/>
    </row>
    <row r="129" spans="2:14" x14ac:dyDescent="0.2">
      <c r="B129" s="74"/>
      <c r="C129" s="668" t="s">
        <v>369</v>
      </c>
      <c r="D129" s="669"/>
      <c r="E129" s="452">
        <f ca="1">E128/E126*2</f>
        <v>130.3366487218039</v>
      </c>
      <c r="F129" s="453">
        <f ca="1">E129/g</f>
        <v>13.286100787135972</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17.713716488873992</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3" priority="2" stopIfTrue="1">
      <formula>IF(Propu="Cariacou",0,1)</formula>
    </cfRule>
  </conditionalFormatting>
  <conditionalFormatting sqref="F18:I19">
    <cfRule type="expression" dxfId="2" priority="1" stopIfTrue="1">
      <formula>IF(Propu="Cariacou",1,0)</formula>
    </cfRule>
  </conditionalFormatting>
  <conditionalFormatting sqref="I16 I68:I73">
    <cfRule type="expression" dxfId="1"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9798-403E-4876-B5EE-C3414CF530DE}">
  <dimension ref="B3:D1003"/>
  <sheetViews>
    <sheetView topLeftCell="F9" zoomScale="160" zoomScaleNormal="160" workbookViewId="0">
      <selection activeCell="K29" sqref="K29"/>
    </sheetView>
  </sheetViews>
  <sheetFormatPr baseColWidth="10" defaultRowHeight="12.75" x14ac:dyDescent="0.2"/>
  <sheetData>
    <row r="3" spans="2:4" x14ac:dyDescent="0.2">
      <c r="B3" cm="1">
        <f t="array" aca="1" ref="B3:B1003" ca="1">t</f>
        <v>0</v>
      </c>
      <c r="C3" cm="1">
        <f t="array" aca="1" ref="C3:C1003" ca="1">Beta</f>
        <v>1.3962634015954636</v>
      </c>
      <c r="D3" cm="1">
        <f t="array" aca="1" ref="D3:D1003" ca="1">BetaD</f>
        <v>80</v>
      </c>
    </row>
    <row r="4" spans="2:4" x14ac:dyDescent="0.2">
      <c r="B4">
        <f ca="1"/>
        <v>0.01</v>
      </c>
      <c r="C4">
        <f ca="1"/>
        <v>1.3962634015954636</v>
      </c>
      <c r="D4">
        <f ca="1"/>
        <v>80</v>
      </c>
    </row>
    <row r="5" spans="2:4" x14ac:dyDescent="0.2">
      <c r="B5">
        <f ca="1"/>
        <v>0.02</v>
      </c>
      <c r="C5">
        <f ca="1"/>
        <v>1.3962634015954636</v>
      </c>
      <c r="D5">
        <f ca="1"/>
        <v>80</v>
      </c>
    </row>
    <row r="6" spans="2:4" x14ac:dyDescent="0.2">
      <c r="B6">
        <f ca="1"/>
        <v>0.03</v>
      </c>
      <c r="C6">
        <f ca="1"/>
        <v>1.3962634015954636</v>
      </c>
      <c r="D6">
        <f ca="1"/>
        <v>80</v>
      </c>
    </row>
    <row r="7" spans="2:4" x14ac:dyDescent="0.2">
      <c r="B7">
        <f ca="1"/>
        <v>0.04</v>
      </c>
      <c r="C7">
        <f ca="1"/>
        <v>1.3962634015954636</v>
      </c>
      <c r="D7">
        <f ca="1"/>
        <v>80</v>
      </c>
    </row>
    <row r="8" spans="2:4" x14ac:dyDescent="0.2">
      <c r="B8">
        <f ca="1"/>
        <v>0.05</v>
      </c>
      <c r="C8">
        <f ca="1"/>
        <v>1.3962634015954636</v>
      </c>
      <c r="D8">
        <f ca="1"/>
        <v>80</v>
      </c>
    </row>
    <row r="9" spans="2:4" x14ac:dyDescent="0.2">
      <c r="B9">
        <f ca="1"/>
        <v>6.0000000000000005E-2</v>
      </c>
      <c r="C9">
        <f ca="1"/>
        <v>1.3962634015954636</v>
      </c>
      <c r="D9">
        <f ca="1"/>
        <v>80</v>
      </c>
    </row>
    <row r="10" spans="2:4" x14ac:dyDescent="0.2">
      <c r="B10">
        <f ca="1"/>
        <v>7.0000000000000007E-2</v>
      </c>
      <c r="C10">
        <f ca="1"/>
        <v>1.3962634015954636</v>
      </c>
      <c r="D10">
        <f ca="1"/>
        <v>80</v>
      </c>
    </row>
    <row r="11" spans="2:4" x14ac:dyDescent="0.2">
      <c r="B11">
        <f ca="1"/>
        <v>0.08</v>
      </c>
      <c r="C11">
        <f ca="1"/>
        <v>1.3962634015954636</v>
      </c>
      <c r="D11">
        <f ca="1"/>
        <v>80</v>
      </c>
    </row>
    <row r="12" spans="2:4" x14ac:dyDescent="0.2">
      <c r="B12">
        <f ca="1"/>
        <v>0.09</v>
      </c>
      <c r="C12">
        <f ca="1"/>
        <v>1.3962634015954636</v>
      </c>
      <c r="D12">
        <f ca="1"/>
        <v>80</v>
      </c>
    </row>
    <row r="13" spans="2:4" x14ac:dyDescent="0.2">
      <c r="B13">
        <f ca="1"/>
        <v>9.9999999999999992E-2</v>
      </c>
      <c r="C13">
        <f ca="1"/>
        <v>1.3962634015954636</v>
      </c>
      <c r="D13">
        <f ca="1"/>
        <v>80</v>
      </c>
    </row>
    <row r="14" spans="2:4" x14ac:dyDescent="0.2">
      <c r="B14">
        <f ca="1"/>
        <v>0.10999999999999999</v>
      </c>
      <c r="C14">
        <f ca="1"/>
        <v>1.3962634015954636</v>
      </c>
      <c r="D14">
        <f ca="1"/>
        <v>80</v>
      </c>
    </row>
    <row r="15" spans="2:4" x14ac:dyDescent="0.2">
      <c r="B15">
        <f ca="1"/>
        <v>0.11999999999999998</v>
      </c>
      <c r="C15">
        <f ca="1"/>
        <v>1.3962634015954636</v>
      </c>
      <c r="D15">
        <f ca="1"/>
        <v>80</v>
      </c>
    </row>
    <row r="16" spans="2:4" x14ac:dyDescent="0.2">
      <c r="B16">
        <f ca="1"/>
        <v>0.12999999999999998</v>
      </c>
      <c r="C16">
        <f ca="1"/>
        <v>1.3962634015954636</v>
      </c>
      <c r="D16">
        <f ca="1"/>
        <v>80</v>
      </c>
    </row>
    <row r="17" spans="2:4" x14ac:dyDescent="0.2">
      <c r="B17">
        <f ca="1"/>
        <v>0.13999999999999999</v>
      </c>
      <c r="C17">
        <f ca="1"/>
        <v>1.3962634015954636</v>
      </c>
      <c r="D17">
        <f ca="1"/>
        <v>80</v>
      </c>
    </row>
    <row r="18" spans="2:4" x14ac:dyDescent="0.2">
      <c r="B18">
        <f ca="1"/>
        <v>0.15</v>
      </c>
      <c r="C18">
        <f ca="1"/>
        <v>1.3962634015954636</v>
      </c>
      <c r="D18">
        <f ca="1"/>
        <v>80</v>
      </c>
    </row>
    <row r="19" spans="2:4" x14ac:dyDescent="0.2">
      <c r="B19">
        <f ca="1"/>
        <v>0.16</v>
      </c>
      <c r="C19">
        <f ca="1"/>
        <v>1.3962634015954636</v>
      </c>
      <c r="D19">
        <f ca="1"/>
        <v>80</v>
      </c>
    </row>
    <row r="20" spans="2:4" x14ac:dyDescent="0.2">
      <c r="B20">
        <f ca="1"/>
        <v>0.17</v>
      </c>
      <c r="C20">
        <f ca="1"/>
        <v>1.3962634015954636</v>
      </c>
      <c r="D20">
        <f ca="1"/>
        <v>80</v>
      </c>
    </row>
    <row r="21" spans="2:4" x14ac:dyDescent="0.2">
      <c r="B21">
        <f ca="1"/>
        <v>0.18000000000000002</v>
      </c>
      <c r="C21">
        <f ca="1"/>
        <v>1.3962634015954636</v>
      </c>
      <c r="D21">
        <f ca="1"/>
        <v>80</v>
      </c>
    </row>
    <row r="22" spans="2:4" x14ac:dyDescent="0.2">
      <c r="B22">
        <f ca="1"/>
        <v>0.19000000000000003</v>
      </c>
      <c r="C22">
        <f ca="1"/>
        <v>1.3962634015954636</v>
      </c>
      <c r="D22">
        <f ca="1"/>
        <v>80</v>
      </c>
    </row>
    <row r="23" spans="2:4" x14ac:dyDescent="0.2">
      <c r="B23">
        <f ca="1"/>
        <v>0.20000000000000004</v>
      </c>
      <c r="C23">
        <f ca="1"/>
        <v>1.3962634015954636</v>
      </c>
      <c r="D23">
        <f ca="1"/>
        <v>80</v>
      </c>
    </row>
    <row r="24" spans="2:4" x14ac:dyDescent="0.2">
      <c r="B24">
        <f ca="1"/>
        <v>0.21000000000000005</v>
      </c>
      <c r="C24">
        <f ca="1"/>
        <v>1.3962634015954636</v>
      </c>
      <c r="D24">
        <f ca="1"/>
        <v>80</v>
      </c>
    </row>
    <row r="25" spans="2:4" x14ac:dyDescent="0.2">
      <c r="B25">
        <f ca="1"/>
        <v>0.22000000000000006</v>
      </c>
      <c r="C25">
        <f ca="1"/>
        <v>1.3962634015954636</v>
      </c>
      <c r="D25">
        <f ca="1"/>
        <v>80</v>
      </c>
    </row>
    <row r="26" spans="2:4" x14ac:dyDescent="0.2">
      <c r="B26">
        <f ca="1"/>
        <v>0.23000000000000007</v>
      </c>
      <c r="C26">
        <f ca="1"/>
        <v>1.3962634015954636</v>
      </c>
      <c r="D26">
        <f ca="1"/>
        <v>80</v>
      </c>
    </row>
    <row r="27" spans="2:4" x14ac:dyDescent="0.2">
      <c r="B27">
        <f ca="1"/>
        <v>0.24000000000000007</v>
      </c>
      <c r="C27">
        <f ca="1"/>
        <v>1.3962634015954636</v>
      </c>
      <c r="D27">
        <f ca="1"/>
        <v>80</v>
      </c>
    </row>
    <row r="28" spans="2:4" x14ac:dyDescent="0.2">
      <c r="B28">
        <f ca="1"/>
        <v>0.25000000000000006</v>
      </c>
      <c r="C28">
        <f ca="1"/>
        <v>1.3962634015954636</v>
      </c>
      <c r="D28">
        <f ca="1"/>
        <v>80</v>
      </c>
    </row>
    <row r="29" spans="2:4" x14ac:dyDescent="0.2">
      <c r="B29">
        <f ca="1"/>
        <v>0.26000000000000006</v>
      </c>
      <c r="C29">
        <f ca="1"/>
        <v>1.3962634015954636</v>
      </c>
      <c r="D29">
        <f ca="1"/>
        <v>80</v>
      </c>
    </row>
    <row r="30" spans="2:4" x14ac:dyDescent="0.2">
      <c r="B30">
        <f ca="1"/>
        <v>0.27000000000000007</v>
      </c>
      <c r="C30">
        <f ca="1"/>
        <v>1.3962634015954636</v>
      </c>
      <c r="D30">
        <f ca="1"/>
        <v>80</v>
      </c>
    </row>
    <row r="31" spans="2:4" x14ac:dyDescent="0.2">
      <c r="B31">
        <f ca="1"/>
        <v>0.28000000000000008</v>
      </c>
      <c r="C31">
        <f ca="1"/>
        <v>1.3962634015954636</v>
      </c>
      <c r="D31">
        <f ca="1"/>
        <v>80</v>
      </c>
    </row>
    <row r="32" spans="2:4" x14ac:dyDescent="0.2">
      <c r="B32">
        <f ca="1"/>
        <v>0.29000000000000009</v>
      </c>
      <c r="C32">
        <f ca="1"/>
        <v>1.3962634015954636</v>
      </c>
      <c r="D32">
        <f ca="1"/>
        <v>80</v>
      </c>
    </row>
    <row r="33" spans="2:4" x14ac:dyDescent="0.2">
      <c r="B33">
        <f ca="1"/>
        <v>0.3000000000000001</v>
      </c>
      <c r="C33">
        <f ca="1"/>
        <v>1.3962634015954636</v>
      </c>
      <c r="D33">
        <f ca="1"/>
        <v>80</v>
      </c>
    </row>
    <row r="34" spans="2:4" x14ac:dyDescent="0.2">
      <c r="B34">
        <f ca="1"/>
        <v>0.31000000000000011</v>
      </c>
      <c r="C34">
        <f ca="1"/>
        <v>1.3962634015954636</v>
      </c>
      <c r="D34">
        <f ca="1"/>
        <v>80</v>
      </c>
    </row>
    <row r="35" spans="2:4" x14ac:dyDescent="0.2">
      <c r="B35">
        <f ca="1"/>
        <v>0.32000000000000012</v>
      </c>
      <c r="C35">
        <f ca="1"/>
        <v>1.3962634015954636</v>
      </c>
      <c r="D35">
        <f ca="1"/>
        <v>80</v>
      </c>
    </row>
    <row r="36" spans="2:4" x14ac:dyDescent="0.2">
      <c r="B36">
        <f ca="1"/>
        <v>0.33000000000000013</v>
      </c>
      <c r="C36">
        <f ca="1"/>
        <v>1.3962634015954636</v>
      </c>
      <c r="D36">
        <f ca="1"/>
        <v>80</v>
      </c>
    </row>
    <row r="37" spans="2:4" x14ac:dyDescent="0.2">
      <c r="B37">
        <f ca="1"/>
        <v>0.34000000000000014</v>
      </c>
      <c r="C37">
        <f ca="1"/>
        <v>1.3962634015954636</v>
      </c>
      <c r="D37">
        <f ca="1"/>
        <v>80</v>
      </c>
    </row>
    <row r="38" spans="2:4" x14ac:dyDescent="0.2">
      <c r="B38">
        <f ca="1"/>
        <v>0.35000000000000014</v>
      </c>
      <c r="C38">
        <f ca="1"/>
        <v>1.3956455330779898</v>
      </c>
      <c r="D38">
        <f ca="1"/>
        <v>79.96459874165474</v>
      </c>
    </row>
    <row r="39" spans="2:4" x14ac:dyDescent="0.2">
      <c r="B39">
        <f ca="1"/>
        <v>0.36000000000000015</v>
      </c>
      <c r="C39">
        <f ca="1"/>
        <v>1.3950343832734693</v>
      </c>
      <c r="D39">
        <f ca="1"/>
        <v>79.929582437205468</v>
      </c>
    </row>
    <row r="40" spans="2:4" x14ac:dyDescent="0.2">
      <c r="B40">
        <f ca="1"/>
        <v>0.37000000000000016</v>
      </c>
      <c r="C40">
        <f ca="1"/>
        <v>1.3944383362776409</v>
      </c>
      <c r="D40">
        <f ca="1"/>
        <v>79.895431459953059</v>
      </c>
    </row>
    <row r="41" spans="2:4" x14ac:dyDescent="0.2">
      <c r="B41">
        <f ca="1"/>
        <v>0.38000000000000017</v>
      </c>
      <c r="C41">
        <f ca="1"/>
        <v>1.3938565756855257</v>
      </c>
      <c r="D41">
        <f ca="1"/>
        <v>79.862099033337827</v>
      </c>
    </row>
    <row r="42" spans="2:4" x14ac:dyDescent="0.2">
      <c r="B42">
        <f ca="1"/>
        <v>0.39000000000000018</v>
      </c>
      <c r="C42">
        <f ca="1"/>
        <v>1.3932883502225741</v>
      </c>
      <c r="D42">
        <f ca="1"/>
        <v>79.829542112498828</v>
      </c>
    </row>
    <row r="43" spans="2:4" x14ac:dyDescent="0.2">
      <c r="B43">
        <f ca="1"/>
        <v>0.40000000000000019</v>
      </c>
      <c r="C43">
        <f ca="1"/>
        <v>1.3927329669381141</v>
      </c>
      <c r="D43">
        <f ca="1"/>
        <v>79.797720994287161</v>
      </c>
    </row>
    <row r="44" spans="2:4" x14ac:dyDescent="0.2">
      <c r="B44">
        <f ca="1"/>
        <v>0.4100000000000002</v>
      </c>
      <c r="C44">
        <f ca="1"/>
        <v>1.392189785269504</v>
      </c>
      <c r="D44">
        <f ca="1"/>
        <v>79.766598977166922</v>
      </c>
    </row>
    <row r="45" spans="2:4" x14ac:dyDescent="0.2">
      <c r="B45">
        <f ca="1"/>
        <v>0.42000000000000021</v>
      </c>
      <c r="C45">
        <f ca="1"/>
        <v>1.3916582118462599</v>
      </c>
      <c r="D45">
        <f ca="1"/>
        <v>79.736142063513725</v>
      </c>
    </row>
    <row r="46" spans="2:4" x14ac:dyDescent="0.2">
      <c r="B46">
        <f ca="1"/>
        <v>0.43000000000000022</v>
      </c>
      <c r="C46">
        <f ca="1"/>
        <v>1.3911376959258082</v>
      </c>
      <c r="D46">
        <f ca="1"/>
        <v>79.706318698102464</v>
      </c>
    </row>
    <row r="47" spans="2:4" x14ac:dyDescent="0.2">
      <c r="B47">
        <f ca="1"/>
        <v>0.44000000000000022</v>
      </c>
      <c r="C47">
        <f ca="1"/>
        <v>1.3906277253706292</v>
      </c>
      <c r="D47">
        <f ca="1"/>
        <v>79.677099537614765</v>
      </c>
    </row>
    <row r="48" spans="2:4" x14ac:dyDescent="0.2">
      <c r="B48">
        <f ca="1"/>
        <v>0.45000000000000023</v>
      </c>
      <c r="C48">
        <f ca="1"/>
        <v>1.3901278230912761</v>
      </c>
      <c r="D48">
        <f ca="1"/>
        <v>79.648457246838873</v>
      </c>
    </row>
    <row r="49" spans="2:4" x14ac:dyDescent="0.2">
      <c r="B49">
        <f ca="1"/>
        <v>0.46000000000000024</v>
      </c>
      <c r="C49">
        <f ca="1"/>
        <v>1.3896375438917905</v>
      </c>
      <c r="D49">
        <f ca="1"/>
        <v>79.620366317925289</v>
      </c>
    </row>
    <row r="50" spans="2:4" x14ac:dyDescent="0.2">
      <c r="B50">
        <f ca="1"/>
        <v>0.47000000000000025</v>
      </c>
      <c r="C50">
        <f ca="1"/>
        <v>1.389156471663924</v>
      </c>
      <c r="D50">
        <f ca="1"/>
        <v>79.592802909627579</v>
      </c>
    </row>
    <row r="51" spans="2:4" x14ac:dyDescent="0.2">
      <c r="B51">
        <f ca="1"/>
        <v>0.48000000000000026</v>
      </c>
      <c r="C51">
        <f ca="1"/>
        <v>1.3886842168847422</v>
      </c>
      <c r="D51">
        <f ca="1"/>
        <v>79.565744703925574</v>
      </c>
    </row>
    <row r="52" spans="2:4" x14ac:dyDescent="0.2">
      <c r="B52">
        <f ca="1"/>
        <v>0.49000000000000027</v>
      </c>
      <c r="C52">
        <f ca="1"/>
        <v>1.3882204143789525</v>
      </c>
      <c r="D52">
        <f ca="1"/>
        <v>79.539170777816238</v>
      </c>
    </row>
    <row r="53" spans="2:4" x14ac:dyDescent="0.2">
      <c r="B53">
        <f ca="1"/>
        <v>0.50000000000000022</v>
      </c>
      <c r="C53">
        <f ca="1"/>
        <v>1.3877647213129432</v>
      </c>
      <c r="D53">
        <f ca="1"/>
        <v>79.513061488380529</v>
      </c>
    </row>
    <row r="54" spans="2:4" x14ac:dyDescent="0.2">
      <c r="B54">
        <f ca="1"/>
        <v>0.51000000000000023</v>
      </c>
      <c r="C54">
        <f ca="1"/>
        <v>1.3873168211760802</v>
      </c>
      <c r="D54">
        <f ca="1"/>
        <v>79.487398700894957</v>
      </c>
    </row>
    <row r="55" spans="2:4" x14ac:dyDescent="0.2">
      <c r="B55">
        <f ca="1"/>
        <v>0.52000000000000024</v>
      </c>
      <c r="C55">
        <f ca="1"/>
        <v>1.386876421357341</v>
      </c>
      <c r="D55">
        <f ca="1"/>
        <v>79.462165649982865</v>
      </c>
    </row>
    <row r="56" spans="2:4" x14ac:dyDescent="0.2">
      <c r="B56">
        <f ca="1"/>
        <v>0.53000000000000025</v>
      </c>
      <c r="C56">
        <f ca="1"/>
        <v>1.3864432456001847</v>
      </c>
      <c r="D56">
        <f ca="1"/>
        <v>79.437346507310423</v>
      </c>
    </row>
    <row r="57" spans="2:4" x14ac:dyDescent="0.2">
      <c r="B57">
        <f ca="1"/>
        <v>0.54000000000000026</v>
      </c>
      <c r="C57">
        <f ca="1"/>
        <v>1.3860170327946679</v>
      </c>
      <c r="D57">
        <f ca="1"/>
        <v>79.412926312379881</v>
      </c>
    </row>
    <row r="58" spans="2:4" x14ac:dyDescent="0.2">
      <c r="B58">
        <f ca="1"/>
        <v>0.55000000000000027</v>
      </c>
      <c r="C58">
        <f ca="1"/>
        <v>1.3855975358796413</v>
      </c>
      <c r="D58">
        <f ca="1"/>
        <v>79.388890909630106</v>
      </c>
    </row>
    <row r="59" spans="2:4" x14ac:dyDescent="0.2">
      <c r="B59">
        <f ca="1"/>
        <v>0.56000000000000028</v>
      </c>
      <c r="C59">
        <f ca="1"/>
        <v>1.3851845208431586</v>
      </c>
      <c r="D59">
        <f ca="1"/>
        <v>79.365226891164198</v>
      </c>
    </row>
    <row r="60" spans="2:4" x14ac:dyDescent="0.2">
      <c r="B60">
        <f ca="1"/>
        <v>0.57000000000000028</v>
      </c>
      <c r="C60">
        <f ca="1"/>
        <v>1.3847777658107083</v>
      </c>
      <c r="D60">
        <f ca="1"/>
        <v>79.341921544509091</v>
      </c>
    </row>
    <row r="61" spans="2:4" x14ac:dyDescent="0.2">
      <c r="B61">
        <f ca="1"/>
        <v>0.58000000000000029</v>
      </c>
      <c r="C61">
        <f ca="1"/>
        <v>1.3843770602121315</v>
      </c>
      <c r="D61">
        <f ca="1"/>
        <v>79.31896280488337</v>
      </c>
    </row>
    <row r="62" spans="2:4" x14ac:dyDescent="0.2">
      <c r="B62">
        <f ca="1"/>
        <v>0.5900000000000003</v>
      </c>
      <c r="C62">
        <f ca="1"/>
        <v>1.3839822040191911</v>
      </c>
      <c r="D62">
        <f ca="1"/>
        <v>79.296339211513285</v>
      </c>
    </row>
    <row r="63" spans="2:4" x14ac:dyDescent="0.2">
      <c r="B63">
        <f ca="1"/>
        <v>0.60000000000000031</v>
      </c>
      <c r="C63">
        <f ca="1"/>
        <v>1.3835930070466953</v>
      </c>
      <c r="D63">
        <f ca="1"/>
        <v>79.274039867590005</v>
      </c>
    </row>
    <row r="64" spans="2:4" x14ac:dyDescent="0.2">
      <c r="B64">
        <f ca="1"/>
        <v>0.61000000000000032</v>
      </c>
      <c r="C64">
        <f ca="1"/>
        <v>1.3832092883108988</v>
      </c>
      <c r="D64">
        <f ca="1"/>
        <v>79.25205440350878</v>
      </c>
    </row>
    <row r="65" spans="2:4" x14ac:dyDescent="0.2">
      <c r="B65">
        <f ca="1"/>
        <v>0.62000000000000033</v>
      </c>
      <c r="C65">
        <f ca="1"/>
        <v>1.3828308754396241</v>
      </c>
      <c r="D65">
        <f ca="1"/>
        <v>79.230372943071316</v>
      </c>
    </row>
    <row r="66" spans="2:4" x14ac:dyDescent="0.2">
      <c r="B66">
        <f ca="1"/>
        <v>0.63000000000000034</v>
      </c>
      <c r="C66">
        <f ca="1"/>
        <v>1.3824576041291567</v>
      </c>
      <c r="D66">
        <f ca="1"/>
        <v>79.208986072368205</v>
      </c>
    </row>
    <row r="67" spans="2:4" x14ac:dyDescent="0.2">
      <c r="B67">
        <f ca="1"/>
        <v>0.64000000000000035</v>
      </c>
      <c r="C67">
        <f ca="1"/>
        <v>1.3820893176435203</v>
      </c>
      <c r="D67">
        <f ca="1"/>
        <v>79.187884811089532</v>
      </c>
    </row>
    <row r="68" spans="2:4" x14ac:dyDescent="0.2">
      <c r="B68">
        <f ca="1"/>
        <v>0.65000000000000036</v>
      </c>
      <c r="C68">
        <f ca="1"/>
        <v>1.3817258663522092</v>
      </c>
      <c r="D68">
        <f ca="1"/>
        <v>79.167060586038829</v>
      </c>
    </row>
    <row r="69" spans="2:4" x14ac:dyDescent="0.2">
      <c r="B69">
        <f ca="1"/>
        <v>0.66000000000000036</v>
      </c>
      <c r="C69">
        <f ca="1"/>
        <v>1.3813671073028768</v>
      </c>
      <c r="D69">
        <f ca="1"/>
        <v>79.146505206649962</v>
      </c>
    </row>
    <row r="70" spans="2:4" x14ac:dyDescent="0.2">
      <c r="B70">
        <f ca="1"/>
        <v>0.67000000000000037</v>
      </c>
      <c r="C70">
        <f ca="1"/>
        <v>1.3810129038258419</v>
      </c>
      <c r="D70">
        <f ca="1"/>
        <v>79.126210842326998</v>
      </c>
    </row>
    <row r="71" spans="2:4" x14ac:dyDescent="0.2">
      <c r="B71">
        <f ca="1"/>
        <v>0.68000000000000038</v>
      </c>
      <c r="C71">
        <f ca="1"/>
        <v>1.3806631251676018</v>
      </c>
      <c r="D71">
        <f ca="1"/>
        <v>79.106170001446088</v>
      </c>
    </row>
    <row r="72" spans="2:4" x14ac:dyDescent="0.2">
      <c r="B72">
        <f ca="1"/>
        <v>0.69000000000000039</v>
      </c>
      <c r="C72">
        <f ca="1"/>
        <v>1.3803176461508293</v>
      </c>
      <c r="D72">
        <f ca="1"/>
        <v>79.086375511874706</v>
      </c>
    </row>
    <row r="73" spans="2:4" x14ac:dyDescent="0.2">
      <c r="B73">
        <f ca="1"/>
        <v>0.7000000000000004</v>
      </c>
      <c r="C73">
        <f ca="1"/>
        <v>1.3799763468585782</v>
      </c>
      <c r="D73">
        <f ca="1"/>
        <v>79.066820502877903</v>
      </c>
    </row>
    <row r="74" spans="2:4" x14ac:dyDescent="0.2">
      <c r="B74">
        <f ca="1"/>
        <v>0.71000000000000041</v>
      </c>
      <c r="C74">
        <f ca="1"/>
        <v>1.379639112340654</v>
      </c>
      <c r="D74">
        <f ca="1"/>
        <v>79.047498388294727</v>
      </c>
    </row>
    <row r="75" spans="2:4" x14ac:dyDescent="0.2">
      <c r="B75">
        <f ca="1"/>
        <v>0.72000000000000042</v>
      </c>
      <c r="C75">
        <f ca="1"/>
        <v>1.3793058323402994</v>
      </c>
      <c r="D75">
        <f ca="1"/>
        <v>79.02840285087828</v>
      </c>
    </row>
    <row r="76" spans="2:4" x14ac:dyDescent="0.2">
      <c r="B76">
        <f ca="1"/>
        <v>0.73000000000000043</v>
      </c>
      <c r="C76">
        <f ca="1"/>
        <v>1.3789764010395271</v>
      </c>
      <c r="D76">
        <f ca="1"/>
        <v>79.009527827704531</v>
      </c>
    </row>
    <row r="77" spans="2:4" x14ac:dyDescent="0.2">
      <c r="B77">
        <f ca="1"/>
        <v>0.74000000000000044</v>
      </c>
      <c r="C77">
        <f ca="1"/>
        <v>1.3786507168215867</v>
      </c>
      <c r="D77">
        <f ca="1"/>
        <v>78.990867496562529</v>
      </c>
    </row>
    <row r="78" spans="2:4" x14ac:dyDescent="0.2">
      <c r="B78">
        <f ca="1"/>
        <v>0.75000000000000044</v>
      </c>
      <c r="C78">
        <f ca="1"/>
        <v>1.3783286820491965</v>
      </c>
      <c r="D78">
        <f ca="1"/>
        <v>78.972416263248107</v>
      </c>
    </row>
    <row r="79" spans="2:4" x14ac:dyDescent="0.2">
      <c r="B79">
        <f ca="1"/>
        <v>0.76000000000000045</v>
      </c>
      <c r="C79">
        <f ca="1"/>
        <v>1.3780102028572974</v>
      </c>
      <c r="D79">
        <f ca="1"/>
        <v>78.954168749689558</v>
      </c>
    </row>
    <row r="80" spans="2:4" x14ac:dyDescent="0.2">
      <c r="B80">
        <f ca="1"/>
        <v>0.77000000000000046</v>
      </c>
      <c r="C80">
        <f ca="1"/>
        <v>1.3776951889591962</v>
      </c>
      <c r="D80">
        <f ca="1"/>
        <v>78.936119782840393</v>
      </c>
    </row>
    <row r="81" spans="2:4" x14ac:dyDescent="0.2">
      <c r="B81">
        <f ca="1"/>
        <v>0.78000000000000047</v>
      </c>
      <c r="C81">
        <f ca="1"/>
        <v>1.3773835534650731</v>
      </c>
      <c r="D81">
        <f ca="1"/>
        <v>78.918264384280661</v>
      </c>
    </row>
    <row r="82" spans="2:4" x14ac:dyDescent="0.2">
      <c r="B82">
        <f ca="1"/>
        <v>0.79000000000000048</v>
      </c>
      <c r="C82">
        <f ca="1"/>
        <v>1.3770752127119119</v>
      </c>
      <c r="D82">
        <f ca="1"/>
        <v>78.90059776047265</v>
      </c>
    </row>
    <row r="83" spans="2:4" x14ac:dyDescent="0.2">
      <c r="B83">
        <f ca="1"/>
        <v>0.80000000000000049</v>
      </c>
      <c r="C83">
        <f ca="1"/>
        <v>1.3767700861040006</v>
      </c>
      <c r="D83">
        <f ca="1"/>
        <v>78.883115293622183</v>
      </c>
    </row>
    <row r="84" spans="2:4" x14ac:dyDescent="0.2">
      <c r="B84">
        <f ca="1"/>
        <v>0.8100000000000005</v>
      </c>
      <c r="C84">
        <f ca="1"/>
        <v>1.3764680959632201</v>
      </c>
      <c r="D84">
        <f ca="1"/>
        <v>78.865812533100893</v>
      </c>
    </row>
    <row r="85" spans="2:4" x14ac:dyDescent="0.2">
      <c r="B85">
        <f ca="1"/>
        <v>0.82000000000000051</v>
      </c>
      <c r="C85">
        <f ca="1"/>
        <v>1.3761691673884051</v>
      </c>
      <c r="D85">
        <f ca="1"/>
        <v>78.848685187388142</v>
      </c>
    </row>
    <row r="86" spans="2:4" x14ac:dyDescent="0.2">
      <c r="B86">
        <f ca="1"/>
        <v>0.83000000000000052</v>
      </c>
      <c r="C86">
        <f ca="1"/>
        <v>1.3758732281231256</v>
      </c>
      <c r="D86">
        <f ca="1"/>
        <v>78.831729116495424</v>
      </c>
    </row>
    <row r="87" spans="2:4" x14ac:dyDescent="0.2">
      <c r="B87">
        <f ca="1"/>
        <v>0.84000000000000052</v>
      </c>
      <c r="C87">
        <f ca="1"/>
        <v>1.3755802084312863</v>
      </c>
      <c r="D87">
        <f ca="1"/>
        <v>78.814940324838801</v>
      </c>
    </row>
    <row r="88" spans="2:4" x14ac:dyDescent="0.2">
      <c r="B88">
        <f ca="1"/>
        <v>0.85000000000000053</v>
      </c>
      <c r="C88">
        <f ca="1"/>
        <v>1.3752900409799951</v>
      </c>
      <c r="D88">
        <f ca="1"/>
        <v>78.798314954527754</v>
      </c>
    </row>
    <row r="89" spans="2:4" x14ac:dyDescent="0.2">
      <c r="B89">
        <f ca="1"/>
        <v>0.86000000000000054</v>
      </c>
      <c r="C89">
        <f ca="1"/>
        <v>1.3750026607291945</v>
      </c>
      <c r="D89">
        <f ca="1"/>
        <v>78.781849279041467</v>
      </c>
    </row>
    <row r="90" spans="2:4" x14ac:dyDescent="0.2">
      <c r="B90">
        <f ca="1"/>
        <v>0.87000000000000055</v>
      </c>
      <c r="C90">
        <f ca="1"/>
        <v>1.3747180048275931</v>
      </c>
      <c r="D90">
        <f ca="1"/>
        <v>78.76553969726622</v>
      </c>
    </row>
    <row r="91" spans="2:4" x14ac:dyDescent="0.2">
      <c r="B91">
        <f ca="1"/>
        <v>0.88000000000000056</v>
      </c>
      <c r="C91">
        <f ca="1"/>
        <v>1.3744360125144635</v>
      </c>
      <c r="D91">
        <f ca="1"/>
        <v>78.749382727868749</v>
      </c>
    </row>
    <row r="92" spans="2:4" x14ac:dyDescent="0.2">
      <c r="B92">
        <f ca="1"/>
        <v>0.89000000000000057</v>
      </c>
      <c r="C92">
        <f ca="1"/>
        <v>1.3741566250269202</v>
      </c>
      <c r="D92">
        <f ca="1"/>
        <v>78.733375003983753</v>
      </c>
    </row>
    <row r="93" spans="2:4" x14ac:dyDescent="0.2">
      <c r="B93">
        <f ca="1"/>
        <v>0.90000000000000058</v>
      </c>
      <c r="C93">
        <f ca="1"/>
        <v>1.3738797855123066</v>
      </c>
      <c r="D93">
        <f ca="1"/>
        <v>78.717513268193954</v>
      </c>
    </row>
    <row r="94" spans="2:4" x14ac:dyDescent="0.2">
      <c r="B94">
        <f ca="1"/>
        <v>0.91000000000000059</v>
      </c>
      <c r="C94">
        <f ca="1"/>
        <v>1.3736054389453609</v>
      </c>
      <c r="D94">
        <f ca="1"/>
        <v>78.701794367784061</v>
      </c>
    </row>
    <row r="95" spans="2:4" x14ac:dyDescent="0.2">
      <c r="B95">
        <f ca="1"/>
        <v>0.9200000000000006</v>
      </c>
      <c r="C95">
        <f ca="1"/>
        <v>1.3733335320498457</v>
      </c>
      <c r="D95">
        <f ca="1"/>
        <v>78.686215250250527</v>
      </c>
    </row>
    <row r="96" spans="2:4" x14ac:dyDescent="0.2">
      <c r="B96">
        <f ca="1"/>
        <v>0.9300000000000006</v>
      </c>
      <c r="C96">
        <f ca="1"/>
        <v>1.3730640132243583</v>
      </c>
      <c r="D96">
        <f ca="1"/>
        <v>78.67077295905078</v>
      </c>
    </row>
    <row r="97" spans="2:4" x14ac:dyDescent="0.2">
      <c r="B97">
        <f ca="1"/>
        <v>0.94000000000000061</v>
      </c>
      <c r="C97">
        <f ca="1"/>
        <v>1.3727968324720552</v>
      </c>
      <c r="D97">
        <f ca="1"/>
        <v>78.655464629576684</v>
      </c>
    </row>
    <row r="98" spans="2:4" x14ac:dyDescent="0.2">
      <c r="B98">
        <f ca="1"/>
        <v>0.95000000000000062</v>
      </c>
      <c r="C98">
        <f ca="1"/>
        <v>1.3725319413340422</v>
      </c>
      <c r="D98">
        <f ca="1"/>
        <v>78.640287485338121</v>
      </c>
    </row>
    <row r="99" spans="2:4" x14ac:dyDescent="0.2">
      <c r="B99">
        <f ca="1"/>
        <v>0.96000000000000063</v>
      </c>
      <c r="C99">
        <f ca="1"/>
        <v>1.3722692928262061</v>
      </c>
      <c r="D99">
        <f ca="1"/>
        <v>78.625238834343705</v>
      </c>
    </row>
    <row r="100" spans="2:4" x14ac:dyDescent="0.2">
      <c r="B100">
        <f ca="1"/>
        <v>0.97000000000000064</v>
      </c>
      <c r="C100">
        <f ca="1"/>
        <v>1.3720088413792728</v>
      </c>
      <c r="D100">
        <f ca="1"/>
        <v>78.610316065666353</v>
      </c>
    </row>
    <row r="101" spans="2:4" x14ac:dyDescent="0.2">
      <c r="B101">
        <f ca="1"/>
        <v>0.98000000000000065</v>
      </c>
      <c r="C101">
        <f ca="1"/>
        <v>1.3717505427818968</v>
      </c>
      <c r="D101">
        <f ca="1"/>
        <v>78.59551664618256</v>
      </c>
    </row>
    <row r="102" spans="2:4" x14ac:dyDescent="0.2">
      <c r="B102">
        <f ca="1"/>
        <v>0.99000000000000066</v>
      </c>
      <c r="C102">
        <f ca="1"/>
        <v>1.3714943541265994</v>
      </c>
      <c r="D102">
        <f ca="1"/>
        <v>78.580838117474883</v>
      </c>
    </row>
    <row r="103" spans="2:4" x14ac:dyDescent="0.2">
      <c r="B103">
        <f ca="1"/>
        <v>1.0000000000000007</v>
      </c>
      <c r="C103">
        <f ca="1"/>
        <v>1.3712402337583842</v>
      </c>
      <c r="D103">
        <f ca="1"/>
        <v>78.566278092887842</v>
      </c>
    </row>
    <row r="104" spans="2:4" x14ac:dyDescent="0.2">
      <c r="B104">
        <f ca="1"/>
        <v>1.0100000000000007</v>
      </c>
      <c r="C104">
        <f ca="1"/>
        <v>1.370988140450583</v>
      </c>
      <c r="D104">
        <f ca="1"/>
        <v>78.551834210307348</v>
      </c>
    </row>
    <row r="105" spans="2:4" x14ac:dyDescent="0.2">
      <c r="B105">
        <f ca="1"/>
        <v>1.0200000000000007</v>
      </c>
      <c r="C105">
        <f ca="1"/>
        <v>1.3707380334091712</v>
      </c>
      <c r="D105">
        <f ca="1"/>
        <v>78.537504132407946</v>
      </c>
    </row>
    <row r="106" spans="2:4" x14ac:dyDescent="0.2">
      <c r="B106">
        <f ca="1"/>
        <v>1.0300000000000007</v>
      </c>
      <c r="C106">
        <f ca="1"/>
        <v>1.3704898730258384</v>
      </c>
      <c r="D106">
        <f ca="1"/>
        <v>78.523285589800622</v>
      </c>
    </row>
    <row r="107" spans="2:4" x14ac:dyDescent="0.2">
      <c r="B107">
        <f ca="1"/>
        <v>1.0400000000000007</v>
      </c>
      <c r="C107">
        <f ca="1"/>
        <v>1.370243620831848</v>
      </c>
      <c r="D107">
        <f ca="1"/>
        <v>78.509176378389142</v>
      </c>
    </row>
    <row r="108" spans="2:4" x14ac:dyDescent="0.2">
      <c r="B108">
        <f ca="1"/>
        <v>1.0500000000000007</v>
      </c>
      <c r="C108">
        <f ca="1"/>
        <v>1.3699992394541338</v>
      </c>
      <c r="D108">
        <f ca="1"/>
        <v>78.49517435685452</v>
      </c>
    </row>
    <row r="109" spans="2:4" x14ac:dyDescent="0.2">
      <c r="B109">
        <f ca="1"/>
        <v>1.0600000000000007</v>
      </c>
      <c r="C109">
        <f ca="1"/>
        <v>1.3697566925734983</v>
      </c>
      <c r="D109">
        <f ca="1"/>
        <v>78.481277444260044</v>
      </c>
    </row>
    <row r="110" spans="2:4" x14ac:dyDescent="0.2">
      <c r="B110">
        <f ca="1"/>
        <v>1.0700000000000007</v>
      </c>
      <c r="C110">
        <f ca="1"/>
        <v>1.3695159448847947</v>
      </c>
      <c r="D110">
        <f ca="1"/>
        <v>78.467483617769801</v>
      </c>
    </row>
    <row r="111" spans="2:4" x14ac:dyDescent="0.2">
      <c r="B111">
        <f ca="1"/>
        <v>1.0800000000000007</v>
      </c>
      <c r="C111">
        <f ca="1"/>
        <v>1.3692769620589824</v>
      </c>
      <c r="D111">
        <f ca="1"/>
        <v>78.453790910474652</v>
      </c>
    </row>
    <row r="112" spans="2:4" x14ac:dyDescent="0.2">
      <c r="B112">
        <f ca="1"/>
        <v>1.0900000000000007</v>
      </c>
      <c r="C112">
        <f ca="1"/>
        <v>1.369039710706947</v>
      </c>
      <c r="D112">
        <f ca="1"/>
        <v>78.440197409319239</v>
      </c>
    </row>
    <row r="113" spans="2:4" x14ac:dyDescent="0.2">
      <c r="B113">
        <f ca="1"/>
        <v>1.1000000000000008</v>
      </c>
      <c r="C113">
        <f ca="1"/>
        <v>1.3688041583449897</v>
      </c>
      <c r="D113">
        <f ca="1"/>
        <v>78.426701253124747</v>
      </c>
    </row>
    <row r="114" spans="2:4" x14ac:dyDescent="0.2">
      <c r="B114">
        <f ca="1"/>
        <v>1.1100000000000008</v>
      </c>
      <c r="C114">
        <f ca="1"/>
        <v>1.3685702733618932</v>
      </c>
      <c r="D114">
        <f ca="1"/>
        <v>78.413300630701841</v>
      </c>
    </row>
    <row r="115" spans="2:4" x14ac:dyDescent="0.2">
      <c r="B115">
        <f ca="1"/>
        <v>1.1200000000000008</v>
      </c>
      <c r="C115">
        <f ca="1"/>
        <v>1.3683380249874779</v>
      </c>
      <c r="D115">
        <f ca="1"/>
        <v>78.399993779049069</v>
      </c>
    </row>
    <row r="116" spans="2:4" x14ac:dyDescent="0.2">
      <c r="B116">
        <f ca="1"/>
        <v>1.1300000000000008</v>
      </c>
      <c r="C116">
        <f ca="1"/>
        <v>1.3681073832625692</v>
      </c>
      <c r="D116">
        <f ca="1"/>
        <v>78.386778981632176</v>
      </c>
    </row>
    <row r="117" spans="2:4" x14ac:dyDescent="0.2">
      <c r="B117">
        <f ca="1"/>
        <v>1.1400000000000008</v>
      </c>
      <c r="C117">
        <f ca="1"/>
        <v>1.3678783190102981</v>
      </c>
      <c r="D117">
        <f ca="1"/>
        <v>78.373654566739731</v>
      </c>
    </row>
    <row r="118" spans="2:4" x14ac:dyDescent="0.2">
      <c r="B118">
        <f ca="1"/>
        <v>1.1500000000000008</v>
      </c>
      <c r="C118">
        <f ca="1"/>
        <v>1.3676508038086668</v>
      </c>
      <c r="D118">
        <f ca="1"/>
        <v>78.360618905911181</v>
      </c>
    </row>
    <row r="119" spans="2:4" x14ac:dyDescent="0.2">
      <c r="B119">
        <f ca="1"/>
        <v>1.1600000000000008</v>
      </c>
      <c r="C119">
        <f ca="1"/>
        <v>1.3674248099643109</v>
      </c>
      <c r="D119">
        <f ca="1"/>
        <v>78.347670412433658</v>
      </c>
    </row>
    <row r="120" spans="2:4" x14ac:dyDescent="0.2">
      <c r="B120">
        <f ca="1"/>
        <v>1.1700000000000008</v>
      </c>
      <c r="C120">
        <f ca="1"/>
        <v>1.3672003104873971</v>
      </c>
      <c r="D120">
        <f ca="1"/>
        <v>78.334807539903593</v>
      </c>
    </row>
    <row r="121" spans="2:4" x14ac:dyDescent="0.2">
      <c r="B121">
        <f ca="1"/>
        <v>1.1800000000000008</v>
      </c>
      <c r="C121">
        <f ca="1"/>
        <v>1.3669772790675971</v>
      </c>
      <c r="D121">
        <f ca="1"/>
        <v>78.322028780850246</v>
      </c>
    </row>
    <row r="122" spans="2:4" x14ac:dyDescent="0.2">
      <c r="B122">
        <f ca="1"/>
        <v>1.1900000000000008</v>
      </c>
      <c r="C122">
        <f ca="1"/>
        <v>1.3667556900510831</v>
      </c>
      <c r="D122">
        <f ca="1"/>
        <v>78.309332665417543</v>
      </c>
    </row>
    <row r="123" spans="2:4" x14ac:dyDescent="0.2">
      <c r="B123">
        <f ca="1"/>
        <v>1.2000000000000008</v>
      </c>
      <c r="C123">
        <f ca="1"/>
        <v>1.3665355184184917</v>
      </c>
      <c r="D123">
        <f ca="1"/>
        <v>78.296717760101544</v>
      </c>
    </row>
    <row r="124" spans="2:4" x14ac:dyDescent="0.2">
      <c r="B124">
        <f ca="1"/>
        <v>1.2100000000000009</v>
      </c>
      <c r="C124">
        <f ca="1"/>
        <v>1.3663167397638099</v>
      </c>
      <c r="D124">
        <f ca="1"/>
        <v>78.28418266654073</v>
      </c>
    </row>
    <row r="125" spans="2:4" x14ac:dyDescent="0.2">
      <c r="B125">
        <f ca="1"/>
        <v>1.2200000000000009</v>
      </c>
      <c r="C125">
        <f ca="1"/>
        <v>1.3660993302741347</v>
      </c>
      <c r="D125">
        <f ca="1"/>
        <v>78.27172602035624</v>
      </c>
    </row>
    <row r="126" spans="2:4" x14ac:dyDescent="0.2">
      <c r="B126">
        <f ca="1"/>
        <v>1.2300000000000009</v>
      </c>
      <c r="C126">
        <f ca="1"/>
        <v>1.3658832667102643</v>
      </c>
      <c r="D126">
        <f ca="1"/>
        <v>78.259346490039917</v>
      </c>
    </row>
    <row r="127" spans="2:4" x14ac:dyDescent="0.2">
      <c r="B127">
        <f ca="1"/>
        <v>1.2400000000000009</v>
      </c>
      <c r="C127">
        <f ca="1"/>
        <v>1.3656685263880803</v>
      </c>
      <c r="D127">
        <f ca="1"/>
        <v>78.247042775887493</v>
      </c>
    </row>
    <row r="128" spans="2:4" x14ac:dyDescent="0.2">
      <c r="B128">
        <f ca="1"/>
        <v>1.2500000000000009</v>
      </c>
      <c r="C128">
        <f ca="1"/>
        <v>1.3654550871606821</v>
      </c>
      <c r="D128">
        <f ca="1"/>
        <v>78.234813608975045</v>
      </c>
    </row>
    <row r="129" spans="2:4" x14ac:dyDescent="0.2">
      <c r="B129">
        <f ca="1"/>
        <v>1.2600000000000009</v>
      </c>
      <c r="C129">
        <f ca="1"/>
        <v>1.3652429274012359</v>
      </c>
      <c r="D129">
        <f ca="1"/>
        <v>78.222657750176268</v>
      </c>
    </row>
    <row r="130" spans="2:4" x14ac:dyDescent="0.2">
      <c r="B130">
        <f ca="1"/>
        <v>1.2700000000000009</v>
      </c>
      <c r="C130">
        <f ca="1"/>
        <v>1.365032025986507</v>
      </c>
      <c r="D130">
        <f ca="1"/>
        <v>78.210573989218958</v>
      </c>
    </row>
    <row r="131" spans="2:4" x14ac:dyDescent="0.2">
      <c r="B131">
        <f ca="1"/>
        <v>1.2800000000000009</v>
      </c>
      <c r="C131">
        <f ca="1"/>
        <v>1.3648223622810403</v>
      </c>
      <c r="D131">
        <f ca="1"/>
        <v>78.198561143778647</v>
      </c>
    </row>
    <row r="132" spans="2:4" x14ac:dyDescent="0.2">
      <c r="B132">
        <f ca="1"/>
        <v>1.2900000000000009</v>
      </c>
      <c r="C132">
        <f ca="1"/>
        <v>1.3646139161219597</v>
      </c>
      <c r="D132">
        <f ca="1"/>
        <v>78.186618058607621</v>
      </c>
    </row>
    <row r="133" spans="2:4" x14ac:dyDescent="0.2">
      <c r="B133">
        <f ca="1"/>
        <v>1.3000000000000009</v>
      </c>
      <c r="C133">
        <f ca="1"/>
        <v>1.3644066678043563</v>
      </c>
      <c r="D133">
        <f ca="1"/>
        <v>78.174743604697753</v>
      </c>
    </row>
    <row r="134" spans="2:4" x14ac:dyDescent="0.2">
      <c r="B134">
        <f ca="1"/>
        <v>1.3100000000000009</v>
      </c>
      <c r="C134">
        <f ca="1"/>
        <v>1.3642005980672409</v>
      </c>
      <c r="D134">
        <f ca="1"/>
        <v>78.162936678475674</v>
      </c>
    </row>
    <row r="135" spans="2:4" x14ac:dyDescent="0.2">
      <c r="B135">
        <f ca="1"/>
        <v>1.320000000000001</v>
      </c>
      <c r="C135">
        <f ca="1"/>
        <v>1.363995688080031</v>
      </c>
      <c r="D135">
        <f ca="1"/>
        <v>78.151196201028469</v>
      </c>
    </row>
    <row r="136" spans="2:4" x14ac:dyDescent="0.2">
      <c r="B136">
        <f ca="1"/>
        <v>1.330000000000001</v>
      </c>
      <c r="C136">
        <f ca="1"/>
        <v>1.3637919194295505</v>
      </c>
      <c r="D136">
        <f ca="1"/>
        <v>78.139521117358854</v>
      </c>
    </row>
    <row r="137" spans="2:4" x14ac:dyDescent="0.2">
      <c r="B137">
        <f ca="1"/>
        <v>1.340000000000001</v>
      </c>
      <c r="C137">
        <f ca="1"/>
        <v>1.3635892741075188</v>
      </c>
      <c r="D137">
        <f ca="1"/>
        <v>78.12791039566838</v>
      </c>
    </row>
    <row r="138" spans="2:4" x14ac:dyDescent="0.2">
      <c r="B138">
        <f ca="1"/>
        <v>1.350000000000001</v>
      </c>
      <c r="C138">
        <f ca="1"/>
        <v>1.3633877344985066</v>
      </c>
      <c r="D138">
        <f ca="1"/>
        <v>78.116363026667258</v>
      </c>
    </row>
    <row r="139" spans="2:4" x14ac:dyDescent="0.2">
      <c r="B139">
        <f ca="1"/>
        <v>1.360000000000001</v>
      </c>
      <c r="C139">
        <f ca="1"/>
        <v>1.3631872833683358</v>
      </c>
      <c r="D139">
        <f ca="1"/>
        <v>78.104878022909844</v>
      </c>
    </row>
    <row r="140" spans="2:4" x14ac:dyDescent="0.2">
      <c r="B140">
        <f ca="1"/>
        <v>1.370000000000001</v>
      </c>
      <c r="C140">
        <f ca="1"/>
        <v>1.3629879038529087</v>
      </c>
      <c r="D140">
        <f ca="1"/>
        <v>78.093454418154508</v>
      </c>
    </row>
    <row r="141" spans="2:4" x14ac:dyDescent="0.2">
      <c r="B141">
        <f ca="1"/>
        <v>1.380000000000001</v>
      </c>
      <c r="C141">
        <f ca="1"/>
        <v>1.3627895794474418</v>
      </c>
      <c r="D141">
        <f ca="1"/>
        <v>78.082091266746815</v>
      </c>
    </row>
    <row r="142" spans="2:4" x14ac:dyDescent="0.2">
      <c r="B142">
        <f ca="1"/>
        <v>1.390000000000001</v>
      </c>
      <c r="C142">
        <f ca="1"/>
        <v>1.3625922939960924</v>
      </c>
      <c r="D142">
        <f ca="1"/>
        <v>78.070787643025156</v>
      </c>
    </row>
    <row r="143" spans="2:4" x14ac:dyDescent="0.2">
      <c r="B143">
        <f ca="1"/>
        <v>1.400000000000001</v>
      </c>
      <c r="C143">
        <f ca="1"/>
        <v>1.3623960316819543</v>
      </c>
      <c r="D143">
        <f ca="1"/>
        <v>78.05954264074758</v>
      </c>
    </row>
    <row r="144" spans="2:4" x14ac:dyDescent="0.2">
      <c r="B144">
        <f ca="1"/>
        <v>1.410000000000001</v>
      </c>
      <c r="C144">
        <f ca="1"/>
        <v>1.3622007770174143</v>
      </c>
      <c r="D144">
        <f ca="1"/>
        <v>78.048355372539191</v>
      </c>
    </row>
    <row r="145" spans="2:4" x14ac:dyDescent="0.2">
      <c r="B145">
        <f ca="1"/>
        <v>1.420000000000001</v>
      </c>
      <c r="C145">
        <f ca="1"/>
        <v>1.362006514834847</v>
      </c>
      <c r="D145">
        <f ca="1"/>
        <v>78.037224969359087</v>
      </c>
    </row>
    <row r="146" spans="2:4" x14ac:dyDescent="0.2">
      <c r="B146">
        <f ca="1"/>
        <v>1.430000000000001</v>
      </c>
      <c r="C146">
        <f ca="1"/>
        <v>1.3618132302776389</v>
      </c>
      <c r="D146">
        <f ca="1"/>
        <v>78.026150579986009</v>
      </c>
    </row>
    <row r="147" spans="2:4" x14ac:dyDescent="0.2">
      <c r="B147">
        <f ca="1"/>
        <v>1.4400000000000011</v>
      </c>
      <c r="C147">
        <f ca="1"/>
        <v>1.3616209087915248</v>
      </c>
      <c r="D147">
        <f ca="1"/>
        <v>78.015131370521985</v>
      </c>
    </row>
    <row r="148" spans="2:4" x14ac:dyDescent="0.2">
      <c r="B148">
        <f ca="1"/>
        <v>1.4500000000000011</v>
      </c>
      <c r="C148">
        <f ca="1"/>
        <v>1.3614295361162243</v>
      </c>
      <c r="D148">
        <f ca="1"/>
        <v>78.004166523913142</v>
      </c>
    </row>
    <row r="149" spans="2:4" x14ac:dyDescent="0.2">
      <c r="B149">
        <f ca="1"/>
        <v>1.4600000000000011</v>
      </c>
      <c r="C149">
        <f ca="1"/>
        <v>1.3612390982773679</v>
      </c>
      <c r="D149">
        <f ca="1"/>
        <v>77.99325523948707</v>
      </c>
    </row>
    <row r="150" spans="2:4" x14ac:dyDescent="0.2">
      <c r="B150">
        <f ca="1"/>
        <v>1.4700000000000011</v>
      </c>
      <c r="C150">
        <f ca="1"/>
        <v>1.3610495815786958</v>
      </c>
      <c r="D150">
        <f ca="1"/>
        <v>77.982396732505904</v>
      </c>
    </row>
    <row r="151" spans="2:4" x14ac:dyDescent="0.2">
      <c r="B151">
        <f ca="1"/>
        <v>1.4800000000000011</v>
      </c>
      <c r="C151">
        <f ca="1"/>
        <v>1.3608609725945253</v>
      </c>
      <c r="D151">
        <f ca="1"/>
        <v>77.971590233734688</v>
      </c>
    </row>
    <row r="152" spans="2:4" x14ac:dyDescent="0.2">
      <c r="B152">
        <f ca="1"/>
        <v>1.4900000000000011</v>
      </c>
      <c r="C152">
        <f ca="1"/>
        <v>1.3606732581624685</v>
      </c>
      <c r="D152">
        <f ca="1"/>
        <v>77.960834989024136</v>
      </c>
    </row>
    <row r="153" spans="2:4" x14ac:dyDescent="0.2">
      <c r="B153">
        <f ca="1"/>
        <v>1.5000000000000011</v>
      </c>
      <c r="C153">
        <f ca="1"/>
        <v>1.3604864253763964</v>
      </c>
      <c r="D153">
        <f ca="1"/>
        <v>77.950130258907535</v>
      </c>
    </row>
    <row r="154" spans="2:4" x14ac:dyDescent="0.2">
      <c r="B154">
        <f ca="1"/>
        <v>1.5100000000000011</v>
      </c>
      <c r="C154">
        <f ca="1"/>
        <v>1.3603004617158585</v>
      </c>
      <c r="D154">
        <f ca="1"/>
        <v>77.939475326015909</v>
      </c>
    </row>
    <row r="155" spans="2:4" x14ac:dyDescent="0.2">
      <c r="B155">
        <f ca="1"/>
        <v>1.5200000000000011</v>
      </c>
      <c r="C155">
        <f ca="1"/>
        <v>1.3601153550342093</v>
      </c>
      <c r="D155">
        <f ca="1"/>
        <v>77.928869494397745</v>
      </c>
    </row>
    <row r="156" spans="2:4" x14ac:dyDescent="0.2">
      <c r="B156">
        <f ca="1"/>
        <v>1.5300000000000011</v>
      </c>
      <c r="C156">
        <f ca="1"/>
        <v>1.3599310934135873</v>
      </c>
      <c r="D156">
        <f ca="1"/>
        <v>77.918312081209862</v>
      </c>
    </row>
    <row r="157" spans="2:4" x14ac:dyDescent="0.2">
      <c r="B157">
        <f ca="1"/>
        <v>1.5400000000000011</v>
      </c>
      <c r="C157">
        <f ca="1"/>
        <v>1.3597476651590441</v>
      </c>
      <c r="D157">
        <f ca="1"/>
        <v>77.907802416381088</v>
      </c>
    </row>
    <row r="158" spans="2:4" x14ac:dyDescent="0.2">
      <c r="B158">
        <f ca="1"/>
        <v>1.5500000000000012</v>
      </c>
      <c r="C158">
        <f ca="1"/>
        <v>1.359565058792862</v>
      </c>
      <c r="D158">
        <f ca="1"/>
        <v>77.897339842286627</v>
      </c>
    </row>
    <row r="159" spans="2:4" x14ac:dyDescent="0.2">
      <c r="B159">
        <f ca="1"/>
        <v>1.5600000000000012</v>
      </c>
      <c r="C159">
        <f ca="1"/>
        <v>1.359383263049051</v>
      </c>
      <c r="D159">
        <f ca="1"/>
        <v>77.886923713432807</v>
      </c>
    </row>
    <row r="160" spans="2:4" x14ac:dyDescent="0.2">
      <c r="B160">
        <f ca="1"/>
        <v>1.5700000000000012</v>
      </c>
      <c r="C160">
        <f ca="1"/>
        <v>1.3592022668680193</v>
      </c>
      <c r="D160">
        <f ca="1"/>
        <v>77.876553396151706</v>
      </c>
    </row>
    <row r="161" spans="2:4" x14ac:dyDescent="0.2">
      <c r="B161">
        <f ca="1"/>
        <v>1.5800000000000012</v>
      </c>
      <c r="C161">
        <f ca="1"/>
        <v>1.3590220593914117</v>
      </c>
      <c r="D161">
        <f ca="1"/>
        <v>77.866228268305392</v>
      </c>
    </row>
    <row r="162" spans="2:4" x14ac:dyDescent="0.2">
      <c r="B162">
        <f ca="1"/>
        <v>1.5900000000000012</v>
      </c>
      <c r="C162">
        <f ca="1"/>
        <v>1.3588426299571084</v>
      </c>
      <c r="D162">
        <f ca="1"/>
        <v>77.855947718999388</v>
      </c>
    </row>
    <row r="163" spans="2:4" x14ac:dyDescent="0.2">
      <c r="B163">
        <f ca="1"/>
        <v>1.6000000000000012</v>
      </c>
      <c r="C163">
        <f ca="1"/>
        <v>1.358663968094376</v>
      </c>
      <c r="D163">
        <f ca="1"/>
        <v>77.845711148304886</v>
      </c>
    </row>
    <row r="164" spans="2:4" x14ac:dyDescent="0.2">
      <c r="B164">
        <f ca="1"/>
        <v>1.6100000000000012</v>
      </c>
      <c r="C164">
        <f ca="1"/>
        <v>1.3584860635191718</v>
      </c>
      <c r="D164">
        <f ca="1"/>
        <v>77.835517966989613</v>
      </c>
    </row>
    <row r="165" spans="2:4" x14ac:dyDescent="0.2">
      <c r="B165">
        <f ca="1"/>
        <v>1.6200000000000012</v>
      </c>
      <c r="C165">
        <f ca="1"/>
        <v>1.3583089061295881</v>
      </c>
      <c r="D165">
        <f ca="1"/>
        <v>77.82536759625691</v>
      </c>
    </row>
    <row r="166" spans="2:4" x14ac:dyDescent="0.2">
      <c r="B166">
        <f ca="1"/>
        <v>1.6300000000000012</v>
      </c>
      <c r="C166">
        <f ca="1"/>
        <v>1.3581324860014361</v>
      </c>
      <c r="D166">
        <f ca="1"/>
        <v>77.815259467492652</v>
      </c>
    </row>
    <row r="167" spans="2:4" x14ac:dyDescent="0.2">
      <c r="B167">
        <f ca="1"/>
        <v>1.6400000000000012</v>
      </c>
      <c r="C167">
        <f ca="1"/>
        <v>1.3579567933839622</v>
      </c>
      <c r="D167">
        <f ca="1"/>
        <v>77.805193022019793</v>
      </c>
    </row>
    <row r="168" spans="2:4" x14ac:dyDescent="0.2">
      <c r="B168">
        <f ca="1"/>
        <v>1.6500000000000012</v>
      </c>
      <c r="C168">
        <f ca="1"/>
        <v>1.3577818186956945</v>
      </c>
      <c r="D168">
        <f ca="1"/>
        <v>77.795167710860426</v>
      </c>
    </row>
    <row r="169" spans="2:4" x14ac:dyDescent="0.2">
      <c r="B169">
        <f ca="1"/>
        <v>1.6600000000000013</v>
      </c>
      <c r="C169">
        <f ca="1"/>
        <v>1.3576075525204101</v>
      </c>
      <c r="D169">
        <f ca="1"/>
        <v>77.785182994504751</v>
      </c>
    </row>
    <row r="170" spans="2:4" x14ac:dyDescent="0.2">
      <c r="B170">
        <f ca="1"/>
        <v>1.6700000000000013</v>
      </c>
      <c r="C170">
        <f ca="1"/>
        <v>1.3574339856032243</v>
      </c>
      <c r="D170">
        <f ca="1"/>
        <v>77.775238342686905</v>
      </c>
    </row>
    <row r="171" spans="2:4" x14ac:dyDescent="0.2">
      <c r="B171">
        <f ca="1"/>
        <v>1.6800000000000013</v>
      </c>
      <c r="C171">
        <f ca="1"/>
        <v>1.3572611088467939</v>
      </c>
      <c r="D171">
        <f ca="1"/>
        <v>77.765333234167528</v>
      </c>
    </row>
    <row r="172" spans="2:4" x14ac:dyDescent="0.2">
      <c r="B172">
        <f ca="1"/>
        <v>1.6900000000000013</v>
      </c>
      <c r="C172">
        <f ca="1"/>
        <v>1.3570889133076318</v>
      </c>
      <c r="D172">
        <f ca="1"/>
        <v>77.75546715652257</v>
      </c>
    </row>
    <row r="173" spans="2:4" x14ac:dyDescent="0.2">
      <c r="B173">
        <f ca="1"/>
        <v>1.7000000000000013</v>
      </c>
      <c r="C173">
        <f ca="1"/>
        <v>1.356917390192528</v>
      </c>
      <c r="D173">
        <f ca="1"/>
        <v>77.74563960593818</v>
      </c>
    </row>
    <row r="174" spans="2:4" x14ac:dyDescent="0.2">
      <c r="B174">
        <f ca="1"/>
        <v>1.7100000000000013</v>
      </c>
      <c r="C174">
        <f ca="1"/>
        <v>1.3567465308550748</v>
      </c>
      <c r="D174">
        <f ca="1"/>
        <v>77.735850087011713</v>
      </c>
    </row>
    <row r="175" spans="2:4" x14ac:dyDescent="0.2">
      <c r="B175">
        <f ca="1"/>
        <v>1.7200000000000013</v>
      </c>
      <c r="C175">
        <f ca="1"/>
        <v>1.3565763267922921</v>
      </c>
      <c r="D175">
        <f ca="1"/>
        <v>77.726098112558276</v>
      </c>
    </row>
    <row r="176" spans="2:4" x14ac:dyDescent="0.2">
      <c r="B176">
        <f ca="1"/>
        <v>1.7300000000000013</v>
      </c>
      <c r="C176">
        <f ca="1"/>
        <v>1.3564067696413478</v>
      </c>
      <c r="D176">
        <f ca="1"/>
        <v>77.716383203422907</v>
      </c>
    </row>
    <row r="177" spans="2:4" x14ac:dyDescent="0.2">
      <c r="B177">
        <f ca="1"/>
        <v>1.7400000000000013</v>
      </c>
      <c r="C177">
        <f ca="1"/>
        <v>1.3562378511763726</v>
      </c>
      <c r="D177">
        <f ca="1"/>
        <v>77.706704888298006</v>
      </c>
    </row>
    <row r="178" spans="2:4" x14ac:dyDescent="0.2">
      <c r="B178">
        <f ca="1"/>
        <v>1.7500000000000013</v>
      </c>
      <c r="C178">
        <f ca="1"/>
        <v>1.3560695633053641</v>
      </c>
      <c r="D178">
        <f ca="1"/>
        <v>77.697062703545967</v>
      </c>
    </row>
    <row r="179" spans="2:4" x14ac:dyDescent="0.2">
      <c r="B179">
        <f ca="1"/>
        <v>1.7600000000000013</v>
      </c>
      <c r="C179">
        <f ca="1"/>
        <v>1.3559018980671778</v>
      </c>
      <c r="D179">
        <f ca="1"/>
        <v>77.687456193026833</v>
      </c>
    </row>
    <row r="180" spans="2:4" x14ac:dyDescent="0.2">
      <c r="B180">
        <f ca="1"/>
        <v>1.7700000000000014</v>
      </c>
      <c r="C180">
        <f ca="1"/>
        <v>1.3557348476286024</v>
      </c>
      <c r="D180">
        <f ca="1"/>
        <v>77.677884907930661</v>
      </c>
    </row>
    <row r="181" spans="2:4" x14ac:dyDescent="0.2">
      <c r="B181">
        <f ca="1"/>
        <v>1.7800000000000014</v>
      </c>
      <c r="C181">
        <f ca="1"/>
        <v>1.3555684042815155</v>
      </c>
      <c r="D181">
        <f ca="1"/>
        <v>77.668348406614555</v>
      </c>
    </row>
    <row r="182" spans="2:4" x14ac:dyDescent="0.2">
      <c r="B182">
        <f ca="1"/>
        <v>1.7900000000000014</v>
      </c>
      <c r="C182">
        <f ca="1"/>
        <v>1.3554025604401185</v>
      </c>
      <c r="D182">
        <f ca="1"/>
        <v>77.658846254444271</v>
      </c>
    </row>
    <row r="183" spans="2:4" x14ac:dyDescent="0.2">
      <c r="B183">
        <f ca="1"/>
        <v>1.8000000000000014</v>
      </c>
      <c r="C183">
        <f ca="1"/>
        <v>1.3552373086382472</v>
      </c>
      <c r="D183">
        <f ca="1"/>
        <v>77.649378023640111</v>
      </c>
    </row>
    <row r="184" spans="2:4" x14ac:dyDescent="0.2">
      <c r="B184">
        <f ca="1"/>
        <v>1.8100000000000014</v>
      </c>
      <c r="C184">
        <f ca="1"/>
        <v>1.3550726415267556</v>
      </c>
      <c r="D184">
        <f ca="1"/>
        <v>77.639943293127033</v>
      </c>
    </row>
    <row r="185" spans="2:4" x14ac:dyDescent="0.2">
      <c r="B185">
        <f ca="1"/>
        <v>1.8200000000000014</v>
      </c>
      <c r="C185">
        <f ca="1"/>
        <v>1.3549085518709696</v>
      </c>
      <c r="D185">
        <f ca="1"/>
        <v>77.630541648388743</v>
      </c>
    </row>
    <row r="186" spans="2:4" x14ac:dyDescent="0.2">
      <c r="B186">
        <f ca="1"/>
        <v>1.8300000000000014</v>
      </c>
      <c r="C186">
        <f ca="1"/>
        <v>1.3547450325482124</v>
      </c>
      <c r="D186">
        <f ca="1"/>
        <v>77.621172681325916</v>
      </c>
    </row>
    <row r="187" spans="2:4" x14ac:dyDescent="0.2">
      <c r="B187">
        <f ca="1"/>
        <v>1.8400000000000014</v>
      </c>
      <c r="C187">
        <f ca="1"/>
        <v>1.3545820765453926</v>
      </c>
      <c r="D187">
        <f ca="1"/>
        <v>77.611835990118024</v>
      </c>
    </row>
    <row r="188" spans="2:4" x14ac:dyDescent="0.2">
      <c r="B188">
        <f ca="1"/>
        <v>1.8500000000000014</v>
      </c>
      <c r="C188">
        <f ca="1"/>
        <v>1.3544196769566585</v>
      </c>
      <c r="D188">
        <f ca="1"/>
        <v>77.602531179088899</v>
      </c>
    </row>
    <row r="189" spans="2:4" x14ac:dyDescent="0.2">
      <c r="B189">
        <f ca="1"/>
        <v>1.8600000000000014</v>
      </c>
      <c r="C189">
        <f ca="1"/>
        <v>1.3542578269811156</v>
      </c>
      <c r="D189">
        <f ca="1"/>
        <v>77.593257858575996</v>
      </c>
    </row>
    <row r="190" spans="2:4" x14ac:dyDescent="0.2">
      <c r="B190">
        <f ca="1"/>
        <v>1.8700000000000014</v>
      </c>
      <c r="C190">
        <f ca="1"/>
        <v>1.3540965199206012</v>
      </c>
      <c r="D190">
        <f ca="1"/>
        <v>77.584015644802847</v>
      </c>
    </row>
    <row r="191" spans="2:4" x14ac:dyDescent="0.2">
      <c r="B191">
        <f ca="1"/>
        <v>1.8800000000000014</v>
      </c>
      <c r="C191">
        <f ca="1"/>
        <v>1.3539357491775212</v>
      </c>
      <c r="D191">
        <f ca="1"/>
        <v>77.574804159755189</v>
      </c>
    </row>
    <row r="192" spans="2:4" x14ac:dyDescent="0.2">
      <c r="B192">
        <f ca="1"/>
        <v>1.8900000000000015</v>
      </c>
      <c r="C192">
        <f ca="1"/>
        <v>1.3537755082527403</v>
      </c>
      <c r="D192">
        <f ca="1"/>
        <v>77.565623031059971</v>
      </c>
    </row>
    <row r="193" spans="2:4" x14ac:dyDescent="0.2">
      <c r="B193">
        <f ca="1"/>
        <v>1.9000000000000015</v>
      </c>
      <c r="C193">
        <f ca="1"/>
        <v>1.3536157907435278</v>
      </c>
      <c r="D193">
        <f ca="1"/>
        <v>77.556471891867744</v>
      </c>
    </row>
    <row r="194" spans="2:4" x14ac:dyDescent="0.2">
      <c r="B194">
        <f ca="1"/>
        <v>1.9100000000000015</v>
      </c>
      <c r="C194">
        <f ca="1"/>
        <v>1.3534565903415579</v>
      </c>
      <c r="D194">
        <f ca="1"/>
        <v>77.547350380738081</v>
      </c>
    </row>
    <row r="195" spans="2:4" x14ac:dyDescent="0.2">
      <c r="B195">
        <f ca="1"/>
        <v>1.9200000000000015</v>
      </c>
      <c r="C195">
        <f ca="1"/>
        <v>1.3532979008309589</v>
      </c>
      <c r="D195">
        <f ca="1"/>
        <v>77.538258141527763</v>
      </c>
    </row>
    <row r="196" spans="2:4" x14ac:dyDescent="0.2">
      <c r="B196">
        <f ca="1"/>
        <v>1.9300000000000015</v>
      </c>
      <c r="C196">
        <f ca="1"/>
        <v>1.3531397160864145</v>
      </c>
      <c r="D196">
        <f ca="1"/>
        <v>77.529194823282012</v>
      </c>
    </row>
    <row r="197" spans="2:4" x14ac:dyDescent="0.2">
      <c r="B197">
        <f ca="1"/>
        <v>1.9400000000000015</v>
      </c>
      <c r="C197">
        <f ca="1"/>
        <v>1.3529820300713116</v>
      </c>
      <c r="D197">
        <f ca="1"/>
        <v>77.520160080128392</v>
      </c>
    </row>
    <row r="198" spans="2:4" x14ac:dyDescent="0.2">
      <c r="B198">
        <f ca="1"/>
        <v>1.9500000000000015</v>
      </c>
      <c r="C198">
        <f ca="1"/>
        <v>1.3528248368359355</v>
      </c>
      <c r="D198">
        <f ca="1"/>
        <v>77.511153571173324</v>
      </c>
    </row>
    <row r="199" spans="2:4" x14ac:dyDescent="0.2">
      <c r="B199">
        <f ca="1"/>
        <v>1.9600000000000015</v>
      </c>
      <c r="C199">
        <f ca="1"/>
        <v>1.3526681305157107</v>
      </c>
      <c r="D199">
        <f ca="1"/>
        <v>77.502174960401419</v>
      </c>
    </row>
    <row r="200" spans="2:4" x14ac:dyDescent="0.2">
      <c r="B200">
        <f ca="1"/>
        <v>1.9700000000000015</v>
      </c>
      <c r="C200">
        <f ca="1"/>
        <v>1.3525119053294863</v>
      </c>
      <c r="D200">
        <f ca="1"/>
        <v>77.493223916577122</v>
      </c>
    </row>
    <row r="201" spans="2:4" x14ac:dyDescent="0.2">
      <c r="B201">
        <f ca="1"/>
        <v>1.9800000000000015</v>
      </c>
      <c r="C201">
        <f ca="1"/>
        <v>1.3523561555778618</v>
      </c>
      <c r="D201">
        <f ca="1"/>
        <v>77.484300113148819</v>
      </c>
    </row>
    <row r="202" spans="2:4" x14ac:dyDescent="0.2">
      <c r="B202">
        <f ca="1"/>
        <v>1.9900000000000015</v>
      </c>
      <c r="C202">
        <f ca="1"/>
        <v>1.3522008756415571</v>
      </c>
      <c r="D202">
        <f ca="1"/>
        <v>77.4754032281555</v>
      </c>
    </row>
    <row r="203" spans="2:4" x14ac:dyDescent="0.2">
      <c r="B203">
        <f ca="1"/>
        <v>2.0000000000000013</v>
      </c>
      <c r="C203">
        <f ca="1"/>
        <v>1.3520460599798205</v>
      </c>
      <c r="D203">
        <f ca="1"/>
        <v>77.46653294413548</v>
      </c>
    </row>
    <row r="204" spans="2:4" x14ac:dyDescent="0.2">
      <c r="B204">
        <f ca="1"/>
        <v>2.0100000000000011</v>
      </c>
      <c r="C204">
        <f ca="1"/>
        <v>1.3518917031288769</v>
      </c>
      <c r="D204">
        <f ca="1"/>
        <v>77.457688948037472</v>
      </c>
    </row>
    <row r="205" spans="2:4" x14ac:dyDescent="0.2">
      <c r="B205">
        <f ca="1"/>
        <v>2.0200000000000009</v>
      </c>
      <c r="C205">
        <f ca="1"/>
        <v>1.3517377997004134</v>
      </c>
      <c r="D205">
        <f ca="1"/>
        <v>77.448870931133925</v>
      </c>
    </row>
    <row r="206" spans="2:4" x14ac:dyDescent="0.2">
      <c r="B206">
        <f ca="1"/>
        <v>2.0300000000000007</v>
      </c>
      <c r="C206">
        <f ca="1"/>
        <v>1.3515843443801017</v>
      </c>
      <c r="D206">
        <f ca="1"/>
        <v>77.440078588936231</v>
      </c>
    </row>
    <row r="207" spans="2:4" x14ac:dyDescent="0.2">
      <c r="B207">
        <f ca="1"/>
        <v>2.0400000000000005</v>
      </c>
      <c r="C207">
        <f ca="1"/>
        <v>1.3514313319261557</v>
      </c>
      <c r="D207">
        <f ca="1"/>
        <v>77.431311621112187</v>
      </c>
    </row>
    <row r="208" spans="2:4" x14ac:dyDescent="0.2">
      <c r="B208">
        <f ca="1"/>
        <v>2.0500000000000003</v>
      </c>
      <c r="C208">
        <f ca="1"/>
        <v>1.3512787571679246</v>
      </c>
      <c r="D208">
        <f ca="1"/>
        <v>77.422569731405318</v>
      </c>
    </row>
    <row r="209" spans="2:4" x14ac:dyDescent="0.2">
      <c r="B209">
        <f ca="1"/>
        <v>2.06</v>
      </c>
      <c r="C209">
        <f ca="1"/>
        <v>1.3511266150045189</v>
      </c>
      <c r="D209">
        <f ca="1"/>
        <v>77.413852627556182</v>
      </c>
    </row>
    <row r="210" spans="2:4" x14ac:dyDescent="0.2">
      <c r="B210">
        <f ca="1"/>
        <v>2.0699999999999998</v>
      </c>
      <c r="C210">
        <f ca="1"/>
        <v>1.350974900403469</v>
      </c>
      <c r="D210">
        <f ca="1"/>
        <v>77.405160021225512</v>
      </c>
    </row>
    <row r="211" spans="2:4" x14ac:dyDescent="0.2">
      <c r="B211">
        <f ca="1"/>
        <v>2.0799999999999996</v>
      </c>
      <c r="C211">
        <f ca="1"/>
        <v>1.3508236083994161</v>
      </c>
      <c r="D211">
        <f ca="1"/>
        <v>77.396491627919204</v>
      </c>
    </row>
    <row r="212" spans="2:4" x14ac:dyDescent="0.2">
      <c r="B212">
        <f ca="1"/>
        <v>2.0899999999999994</v>
      </c>
      <c r="C212">
        <f ca="1"/>
        <v>1.3506727340928331</v>
      </c>
      <c r="D212">
        <f ca="1"/>
        <v>77.387847166915037</v>
      </c>
    </row>
    <row r="213" spans="2:4" x14ac:dyDescent="0.2">
      <c r="B213">
        <f ca="1"/>
        <v>2.0999999999999992</v>
      </c>
      <c r="C213">
        <f ca="1"/>
        <v>1.3505222726487762</v>
      </c>
      <c r="D213">
        <f ca="1"/>
        <v>77.37922636119113</v>
      </c>
    </row>
    <row r="214" spans="2:4" x14ac:dyDescent="0.2">
      <c r="B214">
        <f ca="1"/>
        <v>2.109999999999999</v>
      </c>
      <c r="C214">
        <f ca="1"/>
        <v>1.3503722192956658</v>
      </c>
      <c r="D214">
        <f ca="1"/>
        <v>77.370628937356116</v>
      </c>
    </row>
    <row r="215" spans="2:4" x14ac:dyDescent="0.2">
      <c r="B215">
        <f ca="1"/>
        <v>2.1199999999999988</v>
      </c>
      <c r="C215">
        <f ca="1"/>
        <v>1.3502225693240937</v>
      </c>
      <c r="D215">
        <f ca="1"/>
        <v>77.362054625580782</v>
      </c>
    </row>
    <row r="216" spans="2:4" x14ac:dyDescent="0.2">
      <c r="B216">
        <f ca="1"/>
        <v>2.1299999999999986</v>
      </c>
      <c r="C216">
        <f ca="1"/>
        <v>1.3500733180856601</v>
      </c>
      <c r="D216">
        <f ca="1"/>
        <v>77.353503159531442</v>
      </c>
    </row>
    <row r="217" spans="2:4" x14ac:dyDescent="0.2">
      <c r="B217">
        <f ca="1"/>
        <v>2.1399999999999983</v>
      </c>
      <c r="C217">
        <f ca="1"/>
        <v>1.3499244609918368</v>
      </c>
      <c r="D217">
        <f ca="1"/>
        <v>77.344974276304782</v>
      </c>
    </row>
    <row r="218" spans="2:4" x14ac:dyDescent="0.2">
      <c r="B218">
        <f ca="1"/>
        <v>2.1499999999999981</v>
      </c>
      <c r="C218">
        <f ca="1"/>
        <v>1.3497759935128548</v>
      </c>
      <c r="D218">
        <f ca="1"/>
        <v>77.336467716364169</v>
      </c>
    </row>
    <row r="219" spans="2:4" x14ac:dyDescent="0.2">
      <c r="B219">
        <f ca="1"/>
        <v>2.1599999999999979</v>
      </c>
      <c r="C219">
        <f ca="1"/>
        <v>1.3496279111766194</v>
      </c>
      <c r="D219">
        <f ca="1"/>
        <v>77.327983223477432</v>
      </c>
    </row>
    <row r="220" spans="2:4" x14ac:dyDescent="0.2">
      <c r="B220">
        <f ca="1"/>
        <v>2.1699999999999977</v>
      </c>
      <c r="C220">
        <f ca="1"/>
        <v>1.3494802095676486</v>
      </c>
      <c r="D220">
        <f ca="1"/>
        <v>77.319520544656115</v>
      </c>
    </row>
    <row r="221" spans="2:4" x14ac:dyDescent="0.2">
      <c r="B221">
        <f ca="1"/>
        <v>2.1799999999999975</v>
      </c>
      <c r="C221">
        <f ca="1"/>
        <v>1.349332884326035</v>
      </c>
      <c r="D221">
        <f ca="1"/>
        <v>77.311079430095916</v>
      </c>
    </row>
    <row r="222" spans="2:4" x14ac:dyDescent="0.2">
      <c r="B222">
        <f ca="1"/>
        <v>2.1899999999999973</v>
      </c>
      <c r="C222">
        <f ca="1"/>
        <v>1.349185931146432</v>
      </c>
      <c r="D222">
        <f ca="1"/>
        <v>77.302659633118637</v>
      </c>
    </row>
    <row r="223" spans="2:4" x14ac:dyDescent="0.2">
      <c r="B223">
        <f ca="1"/>
        <v>2.1999999999999971</v>
      </c>
      <c r="C223">
        <f ca="1"/>
        <v>1.3490393457770622</v>
      </c>
      <c r="D223">
        <f ca="1"/>
        <v>77.294260910115383</v>
      </c>
    </row>
    <row r="224" spans="2:4" x14ac:dyDescent="0.2">
      <c r="B224">
        <f ca="1"/>
        <v>2.2099999999999969</v>
      </c>
      <c r="C224">
        <f ca="1"/>
        <v>1.3488931240187478</v>
      </c>
      <c r="D224">
        <f ca="1"/>
        <v>77.285883020490985</v>
      </c>
    </row>
    <row r="225" spans="2:4" x14ac:dyDescent="0.2">
      <c r="B225">
        <f ca="1"/>
        <v>2.2199999999999966</v>
      </c>
      <c r="C225">
        <f ca="1"/>
        <v>1.3487472617239618</v>
      </c>
      <c r="D225">
        <f ca="1"/>
        <v>77.277525726609653</v>
      </c>
    </row>
    <row r="226" spans="2:4" x14ac:dyDescent="0.2">
      <c r="B226">
        <f ca="1"/>
        <v>2.2299999999999964</v>
      </c>
      <c r="C226">
        <f ca="1"/>
        <v>1.3486017547959013</v>
      </c>
      <c r="D226">
        <f ca="1"/>
        <v>77.269188793741876</v>
      </c>
    </row>
    <row r="227" spans="2:4" x14ac:dyDescent="0.2">
      <c r="B227">
        <f ca="1"/>
        <v>2.2399999999999962</v>
      </c>
      <c r="C227">
        <f ca="1"/>
        <v>1.3484565991875801</v>
      </c>
      <c r="D227">
        <f ca="1"/>
        <v>77.260871990012419</v>
      </c>
    </row>
    <row r="228" spans="2:4" x14ac:dyDescent="0.2">
      <c r="B228">
        <f ca="1"/>
        <v>2.249999999999996</v>
      </c>
      <c r="C228">
        <f ca="1"/>
        <v>1.3483117909009412</v>
      </c>
      <c r="D228">
        <f ca="1"/>
        <v>77.252575086349481</v>
      </c>
    </row>
    <row r="229" spans="2:4" x14ac:dyDescent="0.2">
      <c r="B229">
        <f ca="1"/>
        <v>2.2599999999999958</v>
      </c>
      <c r="C229">
        <f ca="1"/>
        <v>1.3481673259859894</v>
      </c>
      <c r="D229">
        <f ca="1"/>
        <v>77.244297856435026</v>
      </c>
    </row>
    <row r="230" spans="2:4" x14ac:dyDescent="0.2">
      <c r="B230">
        <f ca="1"/>
        <v>2.2699999999999956</v>
      </c>
      <c r="C230">
        <f ca="1"/>
        <v>1.3480232005399408</v>
      </c>
      <c r="D230">
        <f ca="1"/>
        <v>77.23604007665601</v>
      </c>
    </row>
    <row r="231" spans="2:4" x14ac:dyDescent="0.2">
      <c r="B231">
        <f ca="1"/>
        <v>2.2799999999999954</v>
      </c>
      <c r="C231">
        <f ca="1"/>
        <v>1.3478794107063925</v>
      </c>
      <c r="D231">
        <f ca="1"/>
        <v>77.227801526056794</v>
      </c>
    </row>
    <row r="232" spans="2:4" x14ac:dyDescent="0.2">
      <c r="B232">
        <f ca="1"/>
        <v>2.2899999999999952</v>
      </c>
      <c r="C232">
        <f ca="1"/>
        <v>1.3477359526745087</v>
      </c>
      <c r="D232">
        <f ca="1"/>
        <v>77.21958198629261</v>
      </c>
    </row>
    <row r="233" spans="2:4" x14ac:dyDescent="0.2">
      <c r="B233">
        <f ca="1"/>
        <v>2.2999999999999949</v>
      </c>
      <c r="C233">
        <f ca="1"/>
        <v>1.3475928226782254</v>
      </c>
      <c r="D233">
        <f ca="1"/>
        <v>77.211381241583851</v>
      </c>
    </row>
    <row r="234" spans="2:4" x14ac:dyDescent="0.2">
      <c r="B234">
        <f ca="1"/>
        <v>2.3099999999999947</v>
      </c>
      <c r="C234">
        <f ca="1"/>
        <v>1.3474500169954704</v>
      </c>
      <c r="D234">
        <f ca="1"/>
        <v>77.203199078671503</v>
      </c>
    </row>
    <row r="235" spans="2:4" x14ac:dyDescent="0.2">
      <c r="B235">
        <f ca="1"/>
        <v>2.3199999999999945</v>
      </c>
      <c r="C235">
        <f ca="1"/>
        <v>1.3473075319474006</v>
      </c>
      <c r="D235">
        <f ca="1"/>
        <v>77.19503528677339</v>
      </c>
    </row>
    <row r="236" spans="2:4" x14ac:dyDescent="0.2">
      <c r="B236">
        <f ca="1"/>
        <v>2.3299999999999943</v>
      </c>
      <c r="C236">
        <f ca="1"/>
        <v>1.3471653638976557</v>
      </c>
      <c r="D236">
        <f ca="1"/>
        <v>77.1868896575414</v>
      </c>
    </row>
    <row r="237" spans="2:4" x14ac:dyDescent="0.2">
      <c r="B237">
        <f ca="1"/>
        <v>2.3399999999999941</v>
      </c>
      <c r="C237">
        <f ca="1"/>
        <v>1.3470235092516261</v>
      </c>
      <c r="D237">
        <f ca="1"/>
        <v>77.178761985019577</v>
      </c>
    </row>
    <row r="238" spans="2:4" x14ac:dyDescent="0.2">
      <c r="B238">
        <f ca="1"/>
        <v>2.3499999999999939</v>
      </c>
      <c r="C238">
        <f ca="1"/>
        <v>1.3468819644557382</v>
      </c>
      <c r="D238">
        <f ca="1"/>
        <v>77.17065206560315</v>
      </c>
    </row>
    <row r="239" spans="2:4" x14ac:dyDescent="0.2">
      <c r="B239">
        <f ca="1"/>
        <v>2.3599999999999937</v>
      </c>
      <c r="C239">
        <f ca="1"/>
        <v>1.3467407259967517</v>
      </c>
      <c r="D239">
        <f ca="1"/>
        <v>77.162559697998304</v>
      </c>
    </row>
    <row r="240" spans="2:4" x14ac:dyDescent="0.2">
      <c r="B240">
        <f ca="1"/>
        <v>2.3699999999999934</v>
      </c>
      <c r="C240">
        <f ca="1"/>
        <v>1.3465997904010747</v>
      </c>
      <c r="D240">
        <f ca="1"/>
        <v>77.154484683182844</v>
      </c>
    </row>
    <row r="241" spans="2:4" x14ac:dyDescent="0.2">
      <c r="B241">
        <f ca="1"/>
        <v>2.3799999999999932</v>
      </c>
      <c r="C241">
        <f ca="1"/>
        <v>1.3464591542340891</v>
      </c>
      <c r="D241">
        <f ca="1"/>
        <v>77.14642682436768</v>
      </c>
    </row>
    <row r="242" spans="2:4" x14ac:dyDescent="0.2">
      <c r="B242">
        <f ca="1"/>
        <v>2.389999999999993</v>
      </c>
      <c r="C242">
        <f ca="1"/>
        <v>1.3463188140994931</v>
      </c>
      <c r="D242">
        <f ca="1"/>
        <v>77.138385926959018</v>
      </c>
    </row>
    <row r="243" spans="2:4" x14ac:dyDescent="0.2">
      <c r="B243">
        <f ca="1"/>
        <v>2.3999999999999928</v>
      </c>
      <c r="C243">
        <f ca="1"/>
        <v>1.3461787666386551</v>
      </c>
      <c r="D243">
        <f ca="1"/>
        <v>77.130361798521477</v>
      </c>
    </row>
    <row r="244" spans="2:4" x14ac:dyDescent="0.2">
      <c r="B244">
        <f ca="1"/>
        <v>2.4099999999999926</v>
      </c>
      <c r="C244">
        <f ca="1"/>
        <v>1.3460390085299814</v>
      </c>
      <c r="D244">
        <f ca="1"/>
        <v>77.122354248741743</v>
      </c>
    </row>
    <row r="245" spans="2:4" x14ac:dyDescent="0.2">
      <c r="B245">
        <f ca="1"/>
        <v>2.4199999999999924</v>
      </c>
      <c r="C245">
        <f ca="1"/>
        <v>1.3458995364882962</v>
      </c>
      <c r="D245">
        <f ca="1"/>
        <v>77.114363089393109</v>
      </c>
    </row>
    <row r="246" spans="2:4" x14ac:dyDescent="0.2">
      <c r="B246">
        <f ca="1"/>
        <v>2.4299999999999922</v>
      </c>
      <c r="C246">
        <f ca="1"/>
        <v>1.3457603472642345</v>
      </c>
      <c r="D246">
        <f ca="1"/>
        <v>77.106388134300687</v>
      </c>
    </row>
    <row r="247" spans="2:4" x14ac:dyDescent="0.2">
      <c r="B247">
        <f ca="1"/>
        <v>2.439999999999992</v>
      </c>
      <c r="C247">
        <f ca="1"/>
        <v>1.3456214376436475</v>
      </c>
      <c r="D247">
        <f ca="1"/>
        <v>77.098429199307276</v>
      </c>
    </row>
    <row r="248" spans="2:4" x14ac:dyDescent="0.2">
      <c r="B248">
        <f ca="1"/>
        <v>2.4499999999999917</v>
      </c>
      <c r="C248">
        <f ca="1"/>
        <v>1.3454828044470182</v>
      </c>
      <c r="D248">
        <f ca="1"/>
        <v>77.090486102240007</v>
      </c>
    </row>
    <row r="249" spans="2:4" x14ac:dyDescent="0.2">
      <c r="B249">
        <f ca="1"/>
        <v>2.4599999999999915</v>
      </c>
      <c r="C249">
        <f ca="1"/>
        <v>1.34534444452889</v>
      </c>
      <c r="D249">
        <f ca="1"/>
        <v>77.082558662877489</v>
      </c>
    </row>
    <row r="250" spans="2:4" x14ac:dyDescent="0.2">
      <c r="B250">
        <f ca="1"/>
        <v>2.4699999999999913</v>
      </c>
      <c r="C250">
        <f ca="1"/>
        <v>1.3452063547773068</v>
      </c>
      <c r="D250">
        <f ca="1"/>
        <v>77.074646702917761</v>
      </c>
    </row>
    <row r="251" spans="2:4" x14ac:dyDescent="0.2">
      <c r="B251">
        <f ca="1"/>
        <v>2.4799999999999911</v>
      </c>
      <c r="C251">
        <f ca="1"/>
        <v>1.345068532113262</v>
      </c>
      <c r="D251">
        <f ca="1"/>
        <v>77.066750045946748</v>
      </c>
    </row>
    <row r="252" spans="2:4" x14ac:dyDescent="0.2">
      <c r="B252">
        <f ca="1"/>
        <v>2.4899999999999909</v>
      </c>
      <c r="C252">
        <f ca="1"/>
        <v>1.3449309734901618</v>
      </c>
      <c r="D252">
        <f ca="1"/>
        <v>77.058868517407475</v>
      </c>
    </row>
    <row r="253" spans="2:4" x14ac:dyDescent="0.2">
      <c r="B253">
        <f ca="1"/>
        <v>2.4999999999999907</v>
      </c>
      <c r="C253">
        <f ca="1"/>
        <v>1.3447936758932948</v>
      </c>
      <c r="D253">
        <f ca="1"/>
        <v>77.051001944569705</v>
      </c>
    </row>
    <row r="254" spans="2:4" x14ac:dyDescent="0.2">
      <c r="B254">
        <f ca="1"/>
        <v>2.5099999999999905</v>
      </c>
      <c r="C254">
        <f ca="1"/>
        <v>1.3446566360425432</v>
      </c>
      <c r="D254">
        <f ca="1"/>
        <v>77.043150139496532</v>
      </c>
    </row>
    <row r="255" spans="2:4" x14ac:dyDescent="0.2">
      <c r="B255">
        <f ca="1"/>
        <v>2.5199999999999902</v>
      </c>
      <c r="C255">
        <f ca="1"/>
        <v>1.344519850396906</v>
      </c>
      <c r="D255">
        <f ca="1"/>
        <v>77.035312899303563</v>
      </c>
    </row>
    <row r="256" spans="2:4" x14ac:dyDescent="0.2">
      <c r="B256">
        <f ca="1"/>
        <v>2.52999999999999</v>
      </c>
      <c r="C256">
        <f ca="1"/>
        <v>1.3443833154532752</v>
      </c>
      <c r="D256">
        <f ca="1"/>
        <v>77.027490023277451</v>
      </c>
    </row>
    <row r="257" spans="2:4" x14ac:dyDescent="0.2">
      <c r="B257">
        <f ca="1"/>
        <v>2.5399999999999898</v>
      </c>
      <c r="C257">
        <f ca="1"/>
        <v>1.3442470277457494</v>
      </c>
      <c r="D257">
        <f ca="1"/>
        <v>77.01968131283671</v>
      </c>
    </row>
    <row r="258" spans="2:4" x14ac:dyDescent="0.2">
      <c r="B258">
        <f ca="1"/>
        <v>2.5499999999999896</v>
      </c>
      <c r="C258">
        <f ca="1"/>
        <v>1.3441109838449616</v>
      </c>
      <c r="D258">
        <f ca="1"/>
        <v>77.011886571493079</v>
      </c>
    </row>
    <row r="259" spans="2:4" x14ac:dyDescent="0.2">
      <c r="B259">
        <f ca="1"/>
        <v>2.5599999999999894</v>
      </c>
      <c r="C259">
        <f ca="1"/>
        <v>1.3439751803574203</v>
      </c>
      <c r="D259">
        <f ca="1"/>
        <v>77.004105604813802</v>
      </c>
    </row>
    <row r="260" spans="2:4" x14ac:dyDescent="0.2">
      <c r="B260">
        <f ca="1"/>
        <v>2.5699999999999892</v>
      </c>
      <c r="C260">
        <f ca="1"/>
        <v>1.3438396139248641</v>
      </c>
      <c r="D260">
        <f ca="1"/>
        <v>76.996338220384686</v>
      </c>
    </row>
    <row r="261" spans="2:4" x14ac:dyDescent="0.2">
      <c r="B261">
        <f ca="1"/>
        <v>2.579999999999989</v>
      </c>
      <c r="C261">
        <f ca="1"/>
        <v>1.3437042812236293</v>
      </c>
      <c r="D261">
        <f ca="1"/>
        <v>76.988584227773828</v>
      </c>
    </row>
    <row r="262" spans="2:4" x14ac:dyDescent="0.2">
      <c r="B262">
        <f ca="1"/>
        <v>2.5899999999999888</v>
      </c>
      <c r="C262">
        <f ca="1"/>
        <v>1.3435691789640305</v>
      </c>
      <c r="D262">
        <f ca="1"/>
        <v>76.980843438496137</v>
      </c>
    </row>
    <row r="263" spans="2:4" x14ac:dyDescent="0.2">
      <c r="B263">
        <f ca="1"/>
        <v>2.5999999999999885</v>
      </c>
      <c r="C263">
        <f ca="1"/>
        <v>1.3434343038897523</v>
      </c>
      <c r="D263">
        <f ca="1"/>
        <v>76.973115665978483</v>
      </c>
    </row>
    <row r="264" spans="2:4" x14ac:dyDescent="0.2">
      <c r="B264">
        <f ca="1"/>
        <v>2.6099999999999883</v>
      </c>
      <c r="C264">
        <f ca="1"/>
        <v>1.3432996527772545</v>
      </c>
      <c r="D264">
        <f ca="1"/>
        <v>76.965400725525612</v>
      </c>
    </row>
    <row r="265" spans="2:4" x14ac:dyDescent="0.2">
      <c r="B265">
        <f ca="1"/>
        <v>2.6199999999999881</v>
      </c>
      <c r="C265">
        <f ca="1"/>
        <v>1.3431652224351882</v>
      </c>
      <c r="D265">
        <f ca="1"/>
        <v>76.957698434286712</v>
      </c>
    </row>
    <row r="266" spans="2:4" x14ac:dyDescent="0.2">
      <c r="B266">
        <f ca="1"/>
        <v>2.6299999999999879</v>
      </c>
      <c r="C266">
        <f ca="1"/>
        <v>1.3430310097038238</v>
      </c>
      <c r="D266">
        <f ca="1"/>
        <v>76.950008611222614</v>
      </c>
    </row>
    <row r="267" spans="2:4" x14ac:dyDescent="0.2">
      <c r="B267">
        <f ca="1"/>
        <v>2.6399999999999877</v>
      </c>
      <c r="C267">
        <f ca="1"/>
        <v>1.3428970114544891</v>
      </c>
      <c r="D267">
        <f ca="1"/>
        <v>76.94233107707359</v>
      </c>
    </row>
    <row r="268" spans="2:4" x14ac:dyDescent="0.2">
      <c r="B268">
        <f ca="1"/>
        <v>2.6499999999999875</v>
      </c>
      <c r="C268">
        <f ca="1"/>
        <v>1.34276322458902</v>
      </c>
      <c r="D268">
        <f ca="1"/>
        <v>76.934665654327929</v>
      </c>
    </row>
    <row r="269" spans="2:4" x14ac:dyDescent="0.2">
      <c r="B269">
        <f ca="1"/>
        <v>2.6599999999999873</v>
      </c>
      <c r="C269">
        <f ca="1"/>
        <v>1.3426296460392197</v>
      </c>
      <c r="D269">
        <f ca="1"/>
        <v>76.927012167190895</v>
      </c>
    </row>
    <row r="270" spans="2:4" x14ac:dyDescent="0.2">
      <c r="B270">
        <f ca="1"/>
        <v>2.6699999999999871</v>
      </c>
      <c r="C270">
        <f ca="1"/>
        <v>1.3424962727663305</v>
      </c>
      <c r="D270">
        <f ca="1"/>
        <v>76.919370441554506</v>
      </c>
    </row>
    <row r="271" spans="2:4" x14ac:dyDescent="0.2">
      <c r="B271">
        <f ca="1"/>
        <v>2.6799999999999868</v>
      </c>
      <c r="C271">
        <f ca="1"/>
        <v>1.342363101760514</v>
      </c>
      <c r="D271">
        <f ca="1"/>
        <v>76.911740304967694</v>
      </c>
    </row>
    <row r="272" spans="2:4" x14ac:dyDescent="0.2">
      <c r="B272">
        <f ca="1"/>
        <v>2.6899999999999866</v>
      </c>
      <c r="C272">
        <f ca="1"/>
        <v>1.3422301300403412</v>
      </c>
      <c r="D272">
        <f ca="1"/>
        <v>76.904121586607204</v>
      </c>
    </row>
    <row r="273" spans="2:4" x14ac:dyDescent="0.2">
      <c r="B273">
        <f ca="1"/>
        <v>2.6999999999999864</v>
      </c>
      <c r="C273">
        <f ca="1"/>
        <v>1.3420973546522939</v>
      </c>
      <c r="D273">
        <f ca="1"/>
        <v>76.896514117248884</v>
      </c>
    </row>
    <row r="274" spans="2:4" x14ac:dyDescent="0.2">
      <c r="B274">
        <f ca="1"/>
        <v>2.7099999999999862</v>
      </c>
      <c r="C274">
        <f ca="1"/>
        <v>1.3419647726702728</v>
      </c>
      <c r="D274">
        <f ca="1"/>
        <v>76.888917729239594</v>
      </c>
    </row>
    <row r="275" spans="2:4" x14ac:dyDescent="0.2">
      <c r="B275">
        <f ca="1"/>
        <v>2.719999999999986</v>
      </c>
      <c r="C275">
        <f ca="1"/>
        <v>1.3418323811951172</v>
      </c>
      <c r="D275">
        <f ca="1"/>
        <v>76.881332256469662</v>
      </c>
    </row>
    <row r="276" spans="2:4" x14ac:dyDescent="0.2">
      <c r="B276">
        <f ca="1"/>
        <v>2.7299999999999858</v>
      </c>
      <c r="C276">
        <f ca="1"/>
        <v>1.3417001773541322</v>
      </c>
      <c r="D276">
        <f ca="1"/>
        <v>76.873757534345799</v>
      </c>
    </row>
    <row r="277" spans="2:4" x14ac:dyDescent="0.2">
      <c r="B277">
        <f ca="1"/>
        <v>2.7399999999999856</v>
      </c>
      <c r="C277">
        <f ca="1"/>
        <v>1.3415681583006251</v>
      </c>
      <c r="D277">
        <f ca="1"/>
        <v>76.866193399764541</v>
      </c>
    </row>
    <row r="278" spans="2:4" x14ac:dyDescent="0.2">
      <c r="B278">
        <f ca="1"/>
        <v>2.7499999999999853</v>
      </c>
      <c r="C278">
        <f ca="1"/>
        <v>1.3414363212134506</v>
      </c>
      <c r="D278">
        <f ca="1"/>
        <v>76.85863969108614</v>
      </c>
    </row>
    <row r="279" spans="2:4" x14ac:dyDescent="0.2">
      <c r="B279">
        <f ca="1"/>
        <v>2.7599999999999851</v>
      </c>
      <c r="C279">
        <f ca="1"/>
        <v>1.3413046632965624</v>
      </c>
      <c r="D279">
        <f ca="1"/>
        <v>76.851096248108959</v>
      </c>
    </row>
    <row r="280" spans="2:4" x14ac:dyDescent="0.2">
      <c r="B280">
        <f ca="1"/>
        <v>2.7699999999999849</v>
      </c>
      <c r="C280">
        <f ca="1"/>
        <v>1.3411731817785761</v>
      </c>
      <c r="D280">
        <f ca="1"/>
        <v>76.843562912044376</v>
      </c>
    </row>
    <row r="281" spans="2:4" x14ac:dyDescent="0.2">
      <c r="B281">
        <f ca="1"/>
        <v>2.7799999999999847</v>
      </c>
      <c r="C281">
        <f ca="1"/>
        <v>1.3410418739123375</v>
      </c>
      <c r="D281">
        <f ca="1"/>
        <v>76.836039525492041</v>
      </c>
    </row>
    <row r="282" spans="2:4" x14ac:dyDescent="0.2">
      <c r="B282">
        <f ca="1"/>
        <v>2.7899999999999845</v>
      </c>
      <c r="C282">
        <f ca="1"/>
        <v>1.3409107369744995</v>
      </c>
      <c r="D282">
        <f ca="1"/>
        <v>76.828525932415644</v>
      </c>
    </row>
    <row r="283" spans="2:4" x14ac:dyDescent="0.2">
      <c r="B283">
        <f ca="1"/>
        <v>2.7999999999999843</v>
      </c>
      <c r="C283">
        <f ca="1"/>
        <v>1.3407797682651057</v>
      </c>
      <c r="D283">
        <f ca="1"/>
        <v>76.821021978119106</v>
      </c>
    </row>
    <row r="284" spans="2:4" x14ac:dyDescent="0.2">
      <c r="B284">
        <f ca="1"/>
        <v>2.8099999999999841</v>
      </c>
      <c r="C284">
        <f ca="1"/>
        <v>1.3406489651071836</v>
      </c>
      <c r="D284">
        <f ca="1"/>
        <v>76.813527509223192</v>
      </c>
    </row>
    <row r="285" spans="2:4" x14ac:dyDescent="0.2">
      <c r="B285">
        <f ca="1"/>
        <v>2.8199999999999839</v>
      </c>
      <c r="C285">
        <f ca="1"/>
        <v>1.3405183248463417</v>
      </c>
      <c r="D285">
        <f ca="1"/>
        <v>76.806042373642455</v>
      </c>
    </row>
    <row r="286" spans="2:4" x14ac:dyDescent="0.2">
      <c r="B286">
        <f ca="1"/>
        <v>2.8299999999999836</v>
      </c>
      <c r="C286">
        <f ca="1"/>
        <v>1.3403878448503765</v>
      </c>
      <c r="D286">
        <f ca="1"/>
        <v>76.798566420562778</v>
      </c>
    </row>
    <row r="287" spans="2:4" x14ac:dyDescent="0.2">
      <c r="B287">
        <f ca="1"/>
        <v>2.8399999999999834</v>
      </c>
      <c r="C287">
        <f ca="1"/>
        <v>1.3402575225088853</v>
      </c>
      <c r="D287">
        <f ca="1"/>
        <v>76.791099500419065</v>
      </c>
    </row>
    <row r="288" spans="2:4" x14ac:dyDescent="0.2">
      <c r="B288">
        <f ca="1"/>
        <v>2.8499999999999832</v>
      </c>
      <c r="C288">
        <f ca="1"/>
        <v>1.3401273552328843</v>
      </c>
      <c r="D288">
        <f ca="1"/>
        <v>76.783641464873483</v>
      </c>
    </row>
    <row r="289" spans="2:4" x14ac:dyDescent="0.2">
      <c r="B289">
        <f ca="1"/>
        <v>2.859999999999983</v>
      </c>
      <c r="C289">
        <f ca="1"/>
        <v>1.3399973404544359</v>
      </c>
      <c r="D289">
        <f ca="1"/>
        <v>76.776192166794061</v>
      </c>
    </row>
    <row r="290" spans="2:4" x14ac:dyDescent="0.2">
      <c r="B290">
        <f ca="1"/>
        <v>2.8699999999999828</v>
      </c>
      <c r="C290">
        <f ca="1"/>
        <v>1.3398674756262803</v>
      </c>
      <c r="D290">
        <f ca="1"/>
        <v>76.76875146023356</v>
      </c>
    </row>
    <row r="291" spans="2:4" x14ac:dyDescent="0.2">
      <c r="B291">
        <f ca="1"/>
        <v>2.8799999999999826</v>
      </c>
      <c r="C291">
        <f ca="1"/>
        <v>1.3397377582214736</v>
      </c>
      <c r="D291">
        <f ca="1"/>
        <v>76.761319200408749</v>
      </c>
    </row>
    <row r="292" spans="2:4" x14ac:dyDescent="0.2">
      <c r="B292">
        <f ca="1"/>
        <v>2.8899999999999824</v>
      </c>
      <c r="C292">
        <f ca="1"/>
        <v>1.3396081857330338</v>
      </c>
      <c r="D292">
        <f ca="1"/>
        <v>76.753895243680134</v>
      </c>
    </row>
    <row r="293" spans="2:4" x14ac:dyDescent="0.2">
      <c r="B293">
        <f ca="1"/>
        <v>2.8999999999999821</v>
      </c>
      <c r="C293">
        <f ca="1"/>
        <v>1.3394787556735896</v>
      </c>
      <c r="D293">
        <f ca="1"/>
        <v>76.746479447531854</v>
      </c>
    </row>
    <row r="294" spans="2:4" x14ac:dyDescent="0.2">
      <c r="B294">
        <f ca="1"/>
        <v>2.9099999999999819</v>
      </c>
      <c r="C294">
        <f ca="1"/>
        <v>1.3393494655750384</v>
      </c>
      <c r="D294">
        <f ca="1"/>
        <v>76.73907167055205</v>
      </c>
    </row>
    <row r="295" spans="2:4" x14ac:dyDescent="0.2">
      <c r="B295">
        <f ca="1"/>
        <v>2.9199999999999817</v>
      </c>
      <c r="C295">
        <f ca="1"/>
        <v>1.3392203129882068</v>
      </c>
      <c r="D295">
        <f ca="1"/>
        <v>76.731671772413392</v>
      </c>
    </row>
    <row r="296" spans="2:4" x14ac:dyDescent="0.2">
      <c r="B296">
        <f ca="1"/>
        <v>2.9299999999999815</v>
      </c>
      <c r="C296">
        <f ca="1"/>
        <v>1.3390912954825189</v>
      </c>
      <c r="D296">
        <f ca="1"/>
        <v>76.724279613854179</v>
      </c>
    </row>
    <row r="297" spans="2:4" x14ac:dyDescent="0.2">
      <c r="B297">
        <f ca="1"/>
        <v>2.9399999999999813</v>
      </c>
      <c r="C297">
        <f ca="1"/>
        <v>1.3389624106456699</v>
      </c>
      <c r="D297">
        <f ca="1"/>
        <v>76.716895056659496</v>
      </c>
    </row>
    <row r="298" spans="2:4" x14ac:dyDescent="0.2">
      <c r="B298">
        <f ca="1"/>
        <v>2.9499999999999811</v>
      </c>
      <c r="C298">
        <f ca="1"/>
        <v>1.338833656083303</v>
      </c>
      <c r="D298">
        <f ca="1"/>
        <v>76.70951796364281</v>
      </c>
    </row>
    <row r="299" spans="2:4" x14ac:dyDescent="0.2">
      <c r="B299">
        <f ca="1"/>
        <v>2.9599999999999809</v>
      </c>
      <c r="C299">
        <f ca="1"/>
        <v>1.338705029418694</v>
      </c>
      <c r="D299">
        <f ca="1"/>
        <v>76.702148198627867</v>
      </c>
    </row>
    <row r="300" spans="2:4" x14ac:dyDescent="0.2">
      <c r="B300">
        <f ca="1"/>
        <v>2.9699999999999807</v>
      </c>
      <c r="C300">
        <f ca="1"/>
        <v>1.3385765282924393</v>
      </c>
      <c r="D300">
        <f ca="1"/>
        <v>76.6947856264308</v>
      </c>
    </row>
    <row r="301" spans="2:4" x14ac:dyDescent="0.2">
      <c r="B301">
        <f ca="1"/>
        <v>2.9799999999999804</v>
      </c>
      <c r="C301">
        <f ca="1"/>
        <v>1.3384481475813437</v>
      </c>
      <c r="D301">
        <f ca="1"/>
        <v>76.68742995351414</v>
      </c>
    </row>
    <row r="302" spans="2:4" x14ac:dyDescent="0.2">
      <c r="B302">
        <f ca="1"/>
        <v>2.9899999999999802</v>
      </c>
      <c r="C302">
        <f ca="1"/>
        <v>1.3383198794248508</v>
      </c>
      <c r="D302">
        <f ca="1"/>
        <v>76.680080729501171</v>
      </c>
    </row>
    <row r="303" spans="2:4" x14ac:dyDescent="0.2">
      <c r="B303">
        <f ca="1"/>
        <v>2.99999999999998</v>
      </c>
      <c r="C303">
        <f ca="1"/>
        <v>1.3381917160185373</v>
      </c>
      <c r="D303">
        <f ca="1"/>
        <v>76.672737507231389</v>
      </c>
    </row>
    <row r="304" spans="2:4" x14ac:dyDescent="0.2">
      <c r="B304">
        <f ca="1"/>
        <v>3.0099999999999798</v>
      </c>
      <c r="C304">
        <f ca="1"/>
        <v>1.3380636496112082</v>
      </c>
      <c r="D304">
        <f ca="1"/>
        <v>76.665399842594027</v>
      </c>
    </row>
    <row r="305" spans="2:4" x14ac:dyDescent="0.2">
      <c r="B305">
        <f ca="1"/>
        <v>3.0199999999999796</v>
      </c>
      <c r="C305">
        <f ca="1"/>
        <v>1.3379356725020422</v>
      </c>
      <c r="D305">
        <f ca="1"/>
        <v>76.658067294364528</v>
      </c>
    </row>
    <row r="306" spans="2:4" x14ac:dyDescent="0.2">
      <c r="B306">
        <f ca="1"/>
        <v>3.0299999999999794</v>
      </c>
      <c r="C306">
        <f ca="1"/>
        <v>1.3378077770377848</v>
      </c>
      <c r="D306">
        <f ca="1"/>
        <v>76.650739424043707</v>
      </c>
    </row>
    <row r="307" spans="2:4" x14ac:dyDescent="0.2">
      <c r="B307">
        <f ca="1"/>
        <v>3.0399999999999792</v>
      </c>
      <c r="C307">
        <f ca="1"/>
        <v>1.3376799556099863</v>
      </c>
      <c r="D307">
        <f ca="1"/>
        <v>76.643415795699525</v>
      </c>
    </row>
    <row r="308" spans="2:4" x14ac:dyDescent="0.2">
      <c r="B308">
        <f ca="1"/>
        <v>3.049999999999979</v>
      </c>
      <c r="C308">
        <f ca="1"/>
        <v>1.3375522006522818</v>
      </c>
      <c r="D308">
        <f ca="1"/>
        <v>76.636095975811187</v>
      </c>
    </row>
    <row r="309" spans="2:4" x14ac:dyDescent="0.2">
      <c r="B309">
        <f ca="1"/>
        <v>3.0599999999999787</v>
      </c>
      <c r="C309">
        <f ca="1"/>
        <v>1.3374245046377118</v>
      </c>
      <c r="D309">
        <f ca="1"/>
        <v>76.628779533115676</v>
      </c>
    </row>
    <row r="310" spans="2:4" x14ac:dyDescent="0.2">
      <c r="B310">
        <f ca="1"/>
        <v>3.0699999999999785</v>
      </c>
      <c r="C310">
        <f ca="1"/>
        <v>1.33729686007608</v>
      </c>
      <c r="D310">
        <f ca="1"/>
        <v>76.621466038456376</v>
      </c>
    </row>
    <row r="311" spans="2:4" x14ac:dyDescent="0.2">
      <c r="B311">
        <f ca="1"/>
        <v>3.0799999999999783</v>
      </c>
      <c r="C311">
        <f ca="1"/>
        <v>1.3371692595113449</v>
      </c>
      <c r="D311">
        <f ca="1"/>
        <v>76.614155064633579</v>
      </c>
    </row>
    <row r="312" spans="2:4" x14ac:dyDescent="0.2">
      <c r="B312">
        <f ca="1"/>
        <v>3.0899999999999781</v>
      </c>
      <c r="C312">
        <f ca="1"/>
        <v>1.3370416955190452</v>
      </c>
      <c r="D312">
        <f ca="1"/>
        <v>76.606846186256959</v>
      </c>
    </row>
    <row r="313" spans="2:4" x14ac:dyDescent="0.2">
      <c r="B313">
        <f ca="1"/>
        <v>3.0999999999999779</v>
      </c>
      <c r="C313">
        <f ca="1"/>
        <v>1.3369141607037551</v>
      </c>
      <c r="D313">
        <f ca="1"/>
        <v>76.599538979599856</v>
      </c>
    </row>
    <row r="314" spans="2:4" x14ac:dyDescent="0.2">
      <c r="B314">
        <f ca="1"/>
        <v>3.1099999999999777</v>
      </c>
      <c r="C314">
        <f ca="1"/>
        <v>1.3367866476965673</v>
      </c>
      <c r="D314">
        <f ca="1"/>
        <v>76.592233022454977</v>
      </c>
    </row>
    <row r="315" spans="2:4" x14ac:dyDescent="0.2">
      <c r="B315">
        <f ca="1"/>
        <v>3.1199999999999775</v>
      </c>
      <c r="C315">
        <f ca="1"/>
        <v>1.3366591491526014</v>
      </c>
      <c r="D315">
        <f ca="1"/>
        <v>76.584927893991676</v>
      </c>
    </row>
    <row r="316" spans="2:4" x14ac:dyDescent="0.2">
      <c r="B316">
        <f ca="1"/>
        <v>3.1299999999999772</v>
      </c>
      <c r="C316">
        <f ca="1"/>
        <v>1.3365316577485369</v>
      </c>
      <c r="D316">
        <f ca="1"/>
        <v>76.577623174614573</v>
      </c>
    </row>
    <row r="317" spans="2:4" x14ac:dyDescent="0.2">
      <c r="B317">
        <f ca="1"/>
        <v>3.139999999999977</v>
      </c>
      <c r="C317">
        <f ca="1"/>
        <v>1.3364041661801673</v>
      </c>
      <c r="D317">
        <f ca="1"/>
        <v>76.570318445823489</v>
      </c>
    </row>
    <row r="318" spans="2:4" x14ac:dyDescent="0.2">
      <c r="B318">
        <f ca="1"/>
        <v>3.1499999999999768</v>
      </c>
      <c r="C318">
        <f ca="1"/>
        <v>1.3362766671599726</v>
      </c>
      <c r="D318">
        <f ca="1"/>
        <v>76.563013290074281</v>
      </c>
    </row>
    <row r="319" spans="2:4" x14ac:dyDescent="0.2">
      <c r="B319">
        <f ca="1"/>
        <v>3.1599999999999766</v>
      </c>
      <c r="C319">
        <f ca="1"/>
        <v>1.336149153414711</v>
      </c>
      <c r="D319">
        <f ca="1"/>
        <v>76.555707290640882</v>
      </c>
    </row>
    <row r="320" spans="2:4" x14ac:dyDescent="0.2">
      <c r="B320">
        <f ca="1"/>
        <v>3.1699999999999764</v>
      </c>
      <c r="C320">
        <f ca="1"/>
        <v>1.3360216176830231</v>
      </c>
      <c r="D320">
        <f ca="1"/>
        <v>76.548400031478053</v>
      </c>
    </row>
    <row r="321" spans="2:4" x14ac:dyDescent="0.2">
      <c r="B321">
        <f ca="1"/>
        <v>3.1799999999999762</v>
      </c>
      <c r="C321">
        <f ca="1"/>
        <v>1.3358940527130529</v>
      </c>
      <c r="D321">
        <f ca="1"/>
        <v>76.541091097085058</v>
      </c>
    </row>
    <row r="322" spans="2:4" x14ac:dyDescent="0.2">
      <c r="B322">
        <f ca="1"/>
        <v>3.189999999999976</v>
      </c>
      <c r="C322">
        <f ca="1"/>
        <v>1.3357664512600771</v>
      </c>
      <c r="D322">
        <f ca="1"/>
        <v>76.533780072369808</v>
      </c>
    </row>
    <row r="323" spans="2:4" x14ac:dyDescent="0.2">
      <c r="B323">
        <f ca="1"/>
        <v>3.1999999999999758</v>
      </c>
      <c r="C323">
        <f ca="1"/>
        <v>1.335638806084146</v>
      </c>
      <c r="D323">
        <f ca="1"/>
        <v>76.526466542513745</v>
      </c>
    </row>
    <row r="324" spans="2:4" x14ac:dyDescent="0.2">
      <c r="B324">
        <f ca="1"/>
        <v>3.2099999999999755</v>
      </c>
      <c r="C324">
        <f ca="1"/>
        <v>1.3355111110280531</v>
      </c>
      <c r="D324">
        <f ca="1"/>
        <v>76.51915015473493</v>
      </c>
    </row>
    <row r="325" spans="2:4" x14ac:dyDescent="0.2">
      <c r="B325">
        <f ca="1"/>
        <v>3.2199999999999753</v>
      </c>
      <c r="C325">
        <f ca="1"/>
        <v>1.3353833610157668</v>
      </c>
      <c r="D325">
        <f ca="1"/>
        <v>76.511830618198189</v>
      </c>
    </row>
    <row r="326" spans="2:4" x14ac:dyDescent="0.2">
      <c r="B326">
        <f ca="1"/>
        <v>3.2299999999999751</v>
      </c>
      <c r="C326">
        <f ca="1"/>
        <v>1.3352555509703954</v>
      </c>
      <c r="D326">
        <f ca="1"/>
        <v>76.504507642019036</v>
      </c>
    </row>
    <row r="327" spans="2:4" x14ac:dyDescent="0.2">
      <c r="B327">
        <f ca="1"/>
        <v>3.2399999999999749</v>
      </c>
      <c r="C327">
        <f ca="1"/>
        <v>1.3351276758130362</v>
      </c>
      <c r="D327">
        <f ca="1"/>
        <v>76.497180935197775</v>
      </c>
    </row>
    <row r="328" spans="2:4" x14ac:dyDescent="0.2">
      <c r="B328">
        <f ca="1"/>
        <v>3.2499999999999747</v>
      </c>
      <c r="C328">
        <f ca="1"/>
        <v>1.3349997304616255</v>
      </c>
      <c r="D328">
        <f ca="1"/>
        <v>76.489850206553626</v>
      </c>
    </row>
    <row r="329" spans="2:4" x14ac:dyDescent="0.2">
      <c r="B329">
        <f ca="1"/>
        <v>3.2599999999999745</v>
      </c>
      <c r="C329">
        <f ca="1"/>
        <v>1.3348717098297889</v>
      </c>
      <c r="D329">
        <f ca="1"/>
        <v>76.482515164658793</v>
      </c>
    </row>
    <row r="330" spans="2:4" x14ac:dyDescent="0.2">
      <c r="B330">
        <f ca="1"/>
        <v>3.2699999999999743</v>
      </c>
      <c r="C330">
        <f ca="1"/>
        <v>1.3347436088256899</v>
      </c>
      <c r="D330">
        <f ca="1"/>
        <v>76.475175517772527</v>
      </c>
    </row>
    <row r="331" spans="2:4" x14ac:dyDescent="0.2">
      <c r="B331">
        <f ca="1"/>
        <v>3.279999999999974</v>
      </c>
      <c r="C331">
        <f ca="1"/>
        <v>1.3346154223508766</v>
      </c>
      <c r="D331">
        <f ca="1"/>
        <v>76.467830973775065</v>
      </c>
    </row>
    <row r="332" spans="2:4" x14ac:dyDescent="0.2">
      <c r="B332">
        <f ca="1"/>
        <v>3.2899999999999738</v>
      </c>
      <c r="C332">
        <f ca="1"/>
        <v>1.3344871452991298</v>
      </c>
      <c r="D332">
        <f ca="1"/>
        <v>76.460481240101601</v>
      </c>
    </row>
    <row r="333" spans="2:4" x14ac:dyDescent="0.2">
      <c r="B333">
        <f ca="1"/>
        <v>3.2999999999999736</v>
      </c>
      <c r="C333">
        <f ca="1"/>
        <v>1.3343587725553032</v>
      </c>
      <c r="D333">
        <f ca="1"/>
        <v>76.453126023675821</v>
      </c>
    </row>
    <row r="334" spans="2:4" x14ac:dyDescent="0.2">
      <c r="B334">
        <f ca="1"/>
        <v>3.3099999999999734</v>
      </c>
      <c r="C334">
        <f ca="1"/>
        <v>1.334230298994165</v>
      </c>
      <c r="D334">
        <f ca="1"/>
        <v>76.445765030843589</v>
      </c>
    </row>
    <row r="335" spans="2:4" x14ac:dyDescent="0.2">
      <c r="B335">
        <f ca="1"/>
        <v>3.3199999999999732</v>
      </c>
      <c r="C335">
        <f ca="1"/>
        <v>1.3341017194792328</v>
      </c>
      <c r="D335">
        <f ca="1"/>
        <v>76.43839796730613</v>
      </c>
    </row>
    <row r="336" spans="2:4" x14ac:dyDescent="0.2">
      <c r="B336">
        <f ca="1"/>
        <v>3.329999999999973</v>
      </c>
      <c r="C336">
        <f ca="1"/>
        <v>1.3339730288616052</v>
      </c>
      <c r="D336">
        <f ca="1"/>
        <v>76.431024538053137</v>
      </c>
    </row>
    <row r="337" spans="2:4" x14ac:dyDescent="0.2">
      <c r="B337">
        <f ca="1"/>
        <v>3.3399999999999728</v>
      </c>
      <c r="C337">
        <f ca="1"/>
        <v>1.3338442219787865</v>
      </c>
      <c r="D337">
        <f ca="1"/>
        <v>76.423644447295388</v>
      </c>
    </row>
    <row r="338" spans="2:4" x14ac:dyDescent="0.2">
      <c r="B338">
        <f ca="1"/>
        <v>3.3499999999999726</v>
      </c>
      <c r="C338">
        <f ca="1"/>
        <v>1.3337152936535075</v>
      </c>
      <c r="D338">
        <f ca="1"/>
        <v>76.416257398397207</v>
      </c>
    </row>
    <row r="339" spans="2:4" x14ac:dyDescent="0.2">
      <c r="B339">
        <f ca="1"/>
        <v>3.3599999999999723</v>
      </c>
      <c r="C339">
        <f ca="1"/>
        <v>1.3335862386925388</v>
      </c>
      <c r="D339">
        <f ca="1"/>
        <v>76.408863093808478</v>
      </c>
    </row>
    <row r="340" spans="2:4" x14ac:dyDescent="0.2">
      <c r="B340">
        <f ca="1"/>
        <v>3.3699999999999721</v>
      </c>
      <c r="C340">
        <f ca="1"/>
        <v>1.3334570518854951</v>
      </c>
      <c r="D340">
        <f ca="1"/>
        <v>76.401461234996106</v>
      </c>
    </row>
    <row r="341" spans="2:4" x14ac:dyDescent="0.2">
      <c r="B341">
        <f ca="1"/>
        <v>3.3799999999999719</v>
      </c>
      <c r="C341">
        <f ca="1"/>
        <v>1.3333277280036351</v>
      </c>
      <c r="D341">
        <f ca="1"/>
        <v>76.394051522375278</v>
      </c>
    </row>
    <row r="342" spans="2:4" x14ac:dyDescent="0.2">
      <c r="B342">
        <f ca="1"/>
        <v>3.3899999999999717</v>
      </c>
      <c r="C342">
        <f ca="1"/>
        <v>1.3331982617986489</v>
      </c>
      <c r="D342">
        <f ca="1"/>
        <v>76.38663365523999</v>
      </c>
    </row>
    <row r="343" spans="2:4" x14ac:dyDescent="0.2">
      <c r="B343">
        <f ca="1"/>
        <v>3.3999999999999715</v>
      </c>
      <c r="C343">
        <f ca="1"/>
        <v>1.3330686480014389</v>
      </c>
      <c r="D343">
        <f ca="1"/>
        <v>76.379207331693195</v>
      </c>
    </row>
    <row r="344" spans="2:4" x14ac:dyDescent="0.2">
      <c r="B344">
        <f ca="1"/>
        <v>3.4099999999999713</v>
      </c>
      <c r="C344">
        <f ca="1"/>
        <v>1.3329388813208889</v>
      </c>
      <c r="D344">
        <f ca="1"/>
        <v>76.371772248576249</v>
      </c>
    </row>
    <row r="345" spans="2:4" x14ac:dyDescent="0.2">
      <c r="B345">
        <f ca="1"/>
        <v>3.4199999999999711</v>
      </c>
      <c r="C345">
        <f ca="1"/>
        <v>1.3328089564426226</v>
      </c>
      <c r="D345">
        <f ca="1"/>
        <v>76.364328101397845</v>
      </c>
    </row>
    <row r="346" spans="2:4" x14ac:dyDescent="0.2">
      <c r="B346">
        <f ca="1"/>
        <v>3.4299999999999708</v>
      </c>
      <c r="C346">
        <f ca="1"/>
        <v>1.3326788680277519</v>
      </c>
      <c r="D346">
        <f ca="1"/>
        <v>76.356874584262215</v>
      </c>
    </row>
    <row r="347" spans="2:4" x14ac:dyDescent="0.2">
      <c r="B347">
        <f ca="1"/>
        <v>3.4399999999999706</v>
      </c>
      <c r="C347">
        <f ca="1"/>
        <v>1.3325486107116107</v>
      </c>
      <c r="D347">
        <f ca="1"/>
        <v>76.349411389796614</v>
      </c>
    </row>
    <row r="348" spans="2:4" x14ac:dyDescent="0.2">
      <c r="B348">
        <f ca="1"/>
        <v>3.4499999999999704</v>
      </c>
      <c r="C348">
        <f ca="1"/>
        <v>1.332418179102477</v>
      </c>
      <c r="D348">
        <f ca="1"/>
        <v>76.341938209078151</v>
      </c>
    </row>
    <row r="349" spans="2:4" x14ac:dyDescent="0.2">
      <c r="B349">
        <f ca="1"/>
        <v>3.4599999999999702</v>
      </c>
      <c r="C349">
        <f ca="1"/>
        <v>1.3322875677802821</v>
      </c>
      <c r="D349">
        <f ca="1"/>
        <v>76.334454731559759</v>
      </c>
    </row>
    <row r="350" spans="2:4" x14ac:dyDescent="0.2">
      <c r="B350">
        <f ca="1"/>
        <v>3.46999999999997</v>
      </c>
      <c r="C350">
        <f ca="1"/>
        <v>1.3321567712953026</v>
      </c>
      <c r="D350">
        <f ca="1"/>
        <v>76.326960644995296</v>
      </c>
    </row>
    <row r="351" spans="2:4" x14ac:dyDescent="0.2">
      <c r="B351">
        <f ca="1"/>
        <v>3.4799999999999698</v>
      </c>
      <c r="C351">
        <f ca="1"/>
        <v>1.3320257842876457</v>
      </c>
      <c r="D351">
        <f ca="1"/>
        <v>76.319455642285504</v>
      </c>
    </row>
    <row r="352" spans="2:4" x14ac:dyDescent="0.2">
      <c r="B352">
        <f ca="1"/>
        <v>3.4899999999999696</v>
      </c>
      <c r="C352">
        <f ca="1"/>
        <v>1.3318946014869719</v>
      </c>
      <c r="D352">
        <f ca="1"/>
        <v>76.311939421462185</v>
      </c>
    </row>
    <row r="353" spans="2:4" x14ac:dyDescent="0.2">
      <c r="B353">
        <f ca="1"/>
        <v>3.4999999999999694</v>
      </c>
      <c r="C353">
        <f ca="1"/>
        <v>1.3317632175908782</v>
      </c>
      <c r="D353">
        <f ca="1"/>
        <v>76.304411678720044</v>
      </c>
    </row>
    <row r="354" spans="2:4" x14ac:dyDescent="0.2">
      <c r="B354">
        <f ca="1"/>
        <v>3.5099999999999691</v>
      </c>
      <c r="C354">
        <f ca="1"/>
        <v>1.3316316272636444</v>
      </c>
      <c r="D354">
        <f ca="1"/>
        <v>76.296872108344786</v>
      </c>
    </row>
    <row r="355" spans="2:4" x14ac:dyDescent="0.2">
      <c r="B355">
        <f ca="1"/>
        <v>3.5199999999999689</v>
      </c>
      <c r="C355">
        <f ca="1"/>
        <v>1.331499825134959</v>
      </c>
      <c r="D355">
        <f ca="1"/>
        <v>76.289320402640286</v>
      </c>
    </row>
    <row r="356" spans="2:4" x14ac:dyDescent="0.2">
      <c r="B356">
        <f ca="1"/>
        <v>3.5299999999999687</v>
      </c>
      <c r="C356">
        <f ca="1"/>
        <v>1.3313678057986302</v>
      </c>
      <c r="D356">
        <f ca="1"/>
        <v>76.281756251854517</v>
      </c>
    </row>
    <row r="357" spans="2:4" x14ac:dyDescent="0.2">
      <c r="B357">
        <f ca="1"/>
        <v>3.5399999999999685</v>
      </c>
      <c r="C357">
        <f ca="1"/>
        <v>1.3312355638112763</v>
      </c>
      <c r="D357">
        <f ca="1"/>
        <v>76.274179344104724</v>
      </c>
    </row>
    <row r="358" spans="2:4" x14ac:dyDescent="0.2">
      <c r="B358">
        <f ca="1"/>
        <v>3.5499999999999683</v>
      </c>
      <c r="C358">
        <f ca="1"/>
        <v>1.3311030936909978</v>
      </c>
      <c r="D358">
        <f ca="1"/>
        <v>76.266589365301172</v>
      </c>
    </row>
    <row r="359" spans="2:4" x14ac:dyDescent="0.2">
      <c r="B359">
        <f ca="1"/>
        <v>3.5599999999999681</v>
      </c>
      <c r="C359">
        <f ca="1"/>
        <v>1.3309703899160288</v>
      </c>
      <c r="D359">
        <f ca="1"/>
        <v>76.258985999069992</v>
      </c>
    </row>
    <row r="360" spans="2:4" x14ac:dyDescent="0.2">
      <c r="B360">
        <f ca="1"/>
        <v>3.5699999999999679</v>
      </c>
      <c r="C360">
        <f ca="1"/>
        <v>1.3308374469233679</v>
      </c>
      <c r="D360">
        <f ca="1"/>
        <v>76.251368926674687</v>
      </c>
    </row>
    <row r="361" spans="2:4" x14ac:dyDescent="0.2">
      <c r="B361">
        <f ca="1"/>
        <v>3.5799999999999677</v>
      </c>
      <c r="C361">
        <f ca="1"/>
        <v>1.3307042591073868</v>
      </c>
      <c r="D361">
        <f ca="1"/>
        <v>76.243737826936396</v>
      </c>
    </row>
    <row r="362" spans="2:4" x14ac:dyDescent="0.2">
      <c r="B362">
        <f ca="1"/>
        <v>3.5899999999999674</v>
      </c>
      <c r="C362">
        <f ca="1"/>
        <v>1.3305708208184159</v>
      </c>
      <c r="D362">
        <f ca="1"/>
        <v>76.236092376152925</v>
      </c>
    </row>
    <row r="363" spans="2:4" x14ac:dyDescent="0.2">
      <c r="B363">
        <f ca="1"/>
        <v>3.5999999999999672</v>
      </c>
      <c r="C363">
        <f ca="1"/>
        <v>1.3304371289616024</v>
      </c>
      <c r="D363">
        <f ca="1"/>
        <v>76.228432397002237</v>
      </c>
    </row>
    <row r="364" spans="2:4" x14ac:dyDescent="0.2">
      <c r="B364">
        <f ca="1"/>
        <v>3.609999999999967</v>
      </c>
      <c r="C364">
        <f ca="1"/>
        <v>1.330303183026925</v>
      </c>
      <c r="D364">
        <f ca="1"/>
        <v>76.220757860262296</v>
      </c>
    </row>
    <row r="365" spans="2:4" x14ac:dyDescent="0.2">
      <c r="B365">
        <f ca="1"/>
        <v>3.6199999999999668</v>
      </c>
      <c r="C365">
        <f ca="1"/>
        <v>1.3301689825027858</v>
      </c>
      <c r="D365">
        <f ca="1"/>
        <v>76.21306873662067</v>
      </c>
    </row>
    <row r="366" spans="2:4" x14ac:dyDescent="0.2">
      <c r="B366">
        <f ca="1"/>
        <v>3.6299999999999666</v>
      </c>
      <c r="C366">
        <f ca="1"/>
        <v>1.3300345268760039</v>
      </c>
      <c r="D366">
        <f ca="1"/>
        <v>76.205364996674277</v>
      </c>
    </row>
    <row r="367" spans="2:4" x14ac:dyDescent="0.2">
      <c r="B367">
        <f ca="1"/>
        <v>3.6399999999999664</v>
      </c>
      <c r="C367">
        <f ca="1"/>
        <v>1.3298998156318103</v>
      </c>
      <c r="D367">
        <f ca="1"/>
        <v>76.197646610929027</v>
      </c>
    </row>
    <row r="368" spans="2:4" x14ac:dyDescent="0.2">
      <c r="B368">
        <f ca="1"/>
        <v>3.6499999999999662</v>
      </c>
      <c r="C368">
        <f ca="1"/>
        <v>1.3297648482538422</v>
      </c>
      <c r="D368">
        <f ca="1"/>
        <v>76.189913549799513</v>
      </c>
    </row>
    <row r="369" spans="2:4" x14ac:dyDescent="0.2">
      <c r="B369">
        <f ca="1"/>
        <v>3.6599999999999659</v>
      </c>
      <c r="C369">
        <f ca="1"/>
        <v>1.3296296242241383</v>
      </c>
      <c r="D369">
        <f ca="1"/>
        <v>76.182165783608738</v>
      </c>
    </row>
    <row r="370" spans="2:4" x14ac:dyDescent="0.2">
      <c r="B370">
        <f ca="1"/>
        <v>3.6699999999999657</v>
      </c>
      <c r="C370">
        <f ca="1"/>
        <v>1.3294941430231322</v>
      </c>
      <c r="D370">
        <f ca="1"/>
        <v>76.174403282587718</v>
      </c>
    </row>
    <row r="371" spans="2:4" x14ac:dyDescent="0.2">
      <c r="B371">
        <f ca="1"/>
        <v>3.6799999999999655</v>
      </c>
      <c r="C371">
        <f ca="1"/>
        <v>1.3293584041296469</v>
      </c>
      <c r="D371">
        <f ca="1"/>
        <v>76.166626016875227</v>
      </c>
    </row>
    <row r="372" spans="2:4" x14ac:dyDescent="0.2">
      <c r="B372">
        <f ca="1"/>
        <v>3.6899999999999653</v>
      </c>
      <c r="C372">
        <f ca="1"/>
        <v>1.3292224070208902</v>
      </c>
      <c r="D372">
        <f ca="1"/>
        <v>76.158833956517498</v>
      </c>
    </row>
    <row r="373" spans="2:4" x14ac:dyDescent="0.2">
      <c r="B373">
        <f ca="1"/>
        <v>3.6999999999999651</v>
      </c>
      <c r="C373">
        <f ca="1"/>
        <v>1.3290861511724481</v>
      </c>
      <c r="D373">
        <f ca="1"/>
        <v>76.15102707146778</v>
      </c>
    </row>
    <row r="374" spans="2:4" x14ac:dyDescent="0.2">
      <c r="B374">
        <f ca="1"/>
        <v>3.7099999999999649</v>
      </c>
      <c r="C374">
        <f ca="1"/>
        <v>1.3289496360582791</v>
      </c>
      <c r="D374">
        <f ca="1"/>
        <v>76.143205331586159</v>
      </c>
    </row>
    <row r="375" spans="2:4" x14ac:dyDescent="0.2">
      <c r="B375">
        <f ca="1"/>
        <v>3.7199999999999647</v>
      </c>
      <c r="C375">
        <f ca="1"/>
        <v>1.3288128611507091</v>
      </c>
      <c r="D375">
        <f ca="1"/>
        <v>76.135368706639099</v>
      </c>
    </row>
    <row r="376" spans="2:4" x14ac:dyDescent="0.2">
      <c r="B376">
        <f ca="1"/>
        <v>3.7299999999999645</v>
      </c>
      <c r="C376">
        <f ca="1"/>
        <v>1.3286758259204259</v>
      </c>
      <c r="D376">
        <f ca="1"/>
        <v>76.12751716629927</v>
      </c>
    </row>
    <row r="377" spans="2:4" x14ac:dyDescent="0.2">
      <c r="B377">
        <f ca="1"/>
        <v>3.7399999999999642</v>
      </c>
      <c r="C377">
        <f ca="1"/>
        <v>1.3285385298364722</v>
      </c>
      <c r="D377">
        <f ca="1"/>
        <v>76.119650680145057</v>
      </c>
    </row>
    <row r="378" spans="2:4" x14ac:dyDescent="0.2">
      <c r="B378">
        <f ca="1"/>
        <v>3.749999999999964</v>
      </c>
      <c r="C378">
        <f ca="1"/>
        <v>1.3284009723662413</v>
      </c>
      <c r="D378">
        <f ca="1"/>
        <v>76.111769217660324</v>
      </c>
    </row>
    <row r="379" spans="2:4" x14ac:dyDescent="0.2">
      <c r="B379">
        <f ca="1"/>
        <v>3.7599999999999638</v>
      </c>
      <c r="C379">
        <f ca="1"/>
        <v>1.3282631529754703</v>
      </c>
      <c r="D379">
        <f ca="1"/>
        <v>76.103872748234082</v>
      </c>
    </row>
    <row r="380" spans="2:4" x14ac:dyDescent="0.2">
      <c r="B380">
        <f ca="1"/>
        <v>3.7699999999999636</v>
      </c>
      <c r="C380">
        <f ca="1"/>
        <v>1.3281250711282349</v>
      </c>
      <c r="D380">
        <f ca="1"/>
        <v>76.095961241160126</v>
      </c>
    </row>
    <row r="381" spans="2:4" x14ac:dyDescent="0.2">
      <c r="B381">
        <f ca="1"/>
        <v>3.7799999999999634</v>
      </c>
      <c r="C381">
        <f ca="1"/>
        <v>1.3279867262869434</v>
      </c>
      <c r="D381">
        <f ca="1"/>
        <v>76.088034665636712</v>
      </c>
    </row>
    <row r="382" spans="2:4" x14ac:dyDescent="0.2">
      <c r="B382">
        <f ca="1"/>
        <v>3.7899999999999632</v>
      </c>
      <c r="C382">
        <f ca="1"/>
        <v>1.3278481179123307</v>
      </c>
      <c r="D382">
        <f ca="1"/>
        <v>76.080092990766232</v>
      </c>
    </row>
    <row r="383" spans="2:4" x14ac:dyDescent="0.2">
      <c r="B383">
        <f ca="1"/>
        <v>3.799999999999963</v>
      </c>
      <c r="C383">
        <f ca="1"/>
        <v>1.3277092454634525</v>
      </c>
      <c r="D383">
        <f ca="1"/>
        <v>76.072136185554868</v>
      </c>
    </row>
    <row r="384" spans="2:4" x14ac:dyDescent="0.2">
      <c r="B384">
        <f ca="1"/>
        <v>3.8099999999999627</v>
      </c>
      <c r="C384">
        <f ca="1"/>
        <v>1.3275701083976792</v>
      </c>
      <c r="D384">
        <f ca="1"/>
        <v>76.064164218912225</v>
      </c>
    </row>
    <row r="385" spans="2:4" x14ac:dyDescent="0.2">
      <c r="B385">
        <f ca="1"/>
        <v>3.8199999999999625</v>
      </c>
      <c r="C385">
        <f ca="1"/>
        <v>1.3274307061706907</v>
      </c>
      <c r="D385">
        <f ca="1"/>
        <v>76.056177059651063</v>
      </c>
    </row>
    <row r="386" spans="2:4" x14ac:dyDescent="0.2">
      <c r="B386">
        <f ca="1"/>
        <v>3.8299999999999623</v>
      </c>
      <c r="C386">
        <f ca="1"/>
        <v>1.3272910382364698</v>
      </c>
      <c r="D386">
        <f ca="1"/>
        <v>76.048174676486894</v>
      </c>
    </row>
    <row r="387" spans="2:4" x14ac:dyDescent="0.2">
      <c r="B387">
        <f ca="1"/>
        <v>3.8399999999999621</v>
      </c>
      <c r="C387">
        <f ca="1"/>
        <v>1.3271511040472961</v>
      </c>
      <c r="D387">
        <f ca="1"/>
        <v>76.040157038037648</v>
      </c>
    </row>
    <row r="388" spans="2:4" x14ac:dyDescent="0.2">
      <c r="B388">
        <f ca="1"/>
        <v>3.8499999999999619</v>
      </c>
      <c r="C388">
        <f ca="1"/>
        <v>1.3270109030537403</v>
      </c>
      <c r="D388">
        <f ca="1"/>
        <v>76.032124112823368</v>
      </c>
    </row>
    <row r="389" spans="2:4" x14ac:dyDescent="0.2">
      <c r="B389">
        <f ca="1"/>
        <v>3.8599999999999617</v>
      </c>
      <c r="C389">
        <f ca="1"/>
        <v>1.3268704347046578</v>
      </c>
      <c r="D389">
        <f ca="1"/>
        <v>76.024075869265772</v>
      </c>
    </row>
    <row r="390" spans="2:4" x14ac:dyDescent="0.2">
      <c r="B390">
        <f ca="1"/>
        <v>3.8699999999999615</v>
      </c>
      <c r="C390">
        <f ca="1"/>
        <v>1.3267296984471839</v>
      </c>
      <c r="D390">
        <f ca="1"/>
        <v>76.016012275688041</v>
      </c>
    </row>
    <row r="391" spans="2:4" x14ac:dyDescent="0.2">
      <c r="B391">
        <f ca="1"/>
        <v>3.8799999999999613</v>
      </c>
      <c r="C391">
        <f ca="1"/>
        <v>1.3265886937267259</v>
      </c>
      <c r="D391">
        <f ca="1"/>
        <v>76.007933300314392</v>
      </c>
    </row>
    <row r="392" spans="2:4" x14ac:dyDescent="0.2">
      <c r="B392">
        <f ca="1"/>
        <v>3.889999999999961</v>
      </c>
      <c r="C392">
        <f ca="1"/>
        <v>1.3264474199869578</v>
      </c>
      <c r="D392">
        <f ca="1"/>
        <v>75.999838911269634</v>
      </c>
    </row>
    <row r="393" spans="2:4" x14ac:dyDescent="0.2">
      <c r="B393">
        <f ca="1"/>
        <v>3.8999999999999608</v>
      </c>
      <c r="C393">
        <f ca="1"/>
        <v>1.3263058766698148</v>
      </c>
      <c r="D393">
        <f ca="1"/>
        <v>75.991729076579063</v>
      </c>
    </row>
    <row r="394" spans="2:4" x14ac:dyDescent="0.2">
      <c r="B394">
        <f ca="1"/>
        <v>3.9099999999999606</v>
      </c>
      <c r="C394">
        <f ca="1"/>
        <v>1.3261640632154863</v>
      </c>
      <c r="D394">
        <f ca="1"/>
        <v>75.983603764167867</v>
      </c>
    </row>
    <row r="395" spans="2:4" x14ac:dyDescent="0.2">
      <c r="B395">
        <f ca="1"/>
        <v>3.9199999999999604</v>
      </c>
      <c r="C395">
        <f ca="1"/>
        <v>1.3260219790624093</v>
      </c>
      <c r="D395">
        <f ca="1"/>
        <v>75.975462941860869</v>
      </c>
    </row>
    <row r="396" spans="2:4" x14ac:dyDescent="0.2">
      <c r="B396">
        <f ca="1"/>
        <v>3.9299999999999602</v>
      </c>
      <c r="C396">
        <f ca="1"/>
        <v>1.3258796236472639</v>
      </c>
      <c r="D396">
        <f ca="1"/>
        <v>75.967306577382203</v>
      </c>
    </row>
    <row r="397" spans="2:4" x14ac:dyDescent="0.2">
      <c r="B397">
        <f ca="1"/>
        <v>3.93999999999996</v>
      </c>
      <c r="C397">
        <f ca="1"/>
        <v>1.3257369964049648</v>
      </c>
      <c r="D397">
        <f ca="1"/>
        <v>75.959134638354868</v>
      </c>
    </row>
    <row r="398" spans="2:4" x14ac:dyDescent="0.2">
      <c r="B398">
        <f ca="1"/>
        <v>3.9499999999999598</v>
      </c>
      <c r="C398">
        <f ca="1"/>
        <v>1.3255940967686572</v>
      </c>
      <c r="D398">
        <f ca="1"/>
        <v>75.950947092300495</v>
      </c>
    </row>
    <row r="399" spans="2:4" x14ac:dyDescent="0.2">
      <c r="B399">
        <f ca="1"/>
        <v>3.9599999999999596</v>
      </c>
      <c r="C399">
        <f ca="1"/>
        <v>1.325450924169709</v>
      </c>
      <c r="D399">
        <f ca="1"/>
        <v>75.942743906638839</v>
      </c>
    </row>
    <row r="400" spans="2:4" x14ac:dyDescent="0.2">
      <c r="B400">
        <f ca="1"/>
        <v>3.9699999999999593</v>
      </c>
      <c r="C400">
        <f ca="1"/>
        <v>1.3253074780377045</v>
      </c>
      <c r="D400">
        <f ca="1"/>
        <v>75.934525048687519</v>
      </c>
    </row>
    <row r="401" spans="2:4" x14ac:dyDescent="0.2">
      <c r="B401">
        <f ca="1"/>
        <v>3.9799999999999591</v>
      </c>
      <c r="C401">
        <f ca="1"/>
        <v>1.3251637578004396</v>
      </c>
      <c r="D401">
        <f ca="1"/>
        <v>75.92629048566161</v>
      </c>
    </row>
    <row r="402" spans="2:4" x14ac:dyDescent="0.2">
      <c r="B402">
        <f ca="1"/>
        <v>3.9899999999999589</v>
      </c>
      <c r="C402">
        <f ca="1"/>
        <v>1.3250197628839131</v>
      </c>
      <c r="D402">
        <f ca="1"/>
        <v>75.918040184673302</v>
      </c>
    </row>
    <row r="403" spans="2:4" x14ac:dyDescent="0.2">
      <c r="B403">
        <f ca="1"/>
        <v>3.9999999999999587</v>
      </c>
      <c r="C403">
        <f ca="1"/>
        <v>1.3248754927123223</v>
      </c>
      <c r="D403">
        <f ca="1"/>
        <v>75.909774112731526</v>
      </c>
    </row>
    <row r="404" spans="2:4" x14ac:dyDescent="0.2">
      <c r="B404">
        <f ca="1"/>
        <v>4.0999999999999588</v>
      </c>
      <c r="C404">
        <f ca="1"/>
        <v>1.3234124414348025</v>
      </c>
      <c r="D404">
        <f ca="1"/>
        <v>75.82594744931842</v>
      </c>
    </row>
    <row r="405" spans="2:4" x14ac:dyDescent="0.2">
      <c r="B405">
        <f ca="1"/>
        <v>4.1999999999999584</v>
      </c>
      <c r="C405">
        <f ca="1"/>
        <v>1.3219210221215945</v>
      </c>
      <c r="D405">
        <f ca="1"/>
        <v>75.74049541718729</v>
      </c>
    </row>
    <row r="406" spans="2:4" x14ac:dyDescent="0.2">
      <c r="B406">
        <f ca="1"/>
        <v>4.2999999999999581</v>
      </c>
      <c r="C406">
        <f ca="1"/>
        <v>1.3204006229027068</v>
      </c>
      <c r="D406">
        <f ca="1"/>
        <v>75.653382958770038</v>
      </c>
    </row>
    <row r="407" spans="2:4" x14ac:dyDescent="0.2">
      <c r="B407">
        <f ca="1"/>
        <v>4.3999999999999577</v>
      </c>
      <c r="C407">
        <f ca="1"/>
        <v>1.3188506121343784</v>
      </c>
      <c r="D407">
        <f ca="1"/>
        <v>75.564573883544995</v>
      </c>
    </row>
    <row r="408" spans="2:4" x14ac:dyDescent="0.2">
      <c r="B408">
        <f ca="1"/>
        <v>4.4999999999999574</v>
      </c>
      <c r="C408">
        <f ca="1"/>
        <v>1.3172703376633939</v>
      </c>
      <c r="D408">
        <f ca="1"/>
        <v>75.474030825885322</v>
      </c>
    </row>
    <row r="409" spans="2:4" x14ac:dyDescent="0.2">
      <c r="B409">
        <f ca="1"/>
        <v>4.599999999999957</v>
      </c>
      <c r="C409">
        <f ca="1"/>
        <v>1.31565912605766</v>
      </c>
      <c r="D409">
        <f ca="1"/>
        <v>75.38171520097427</v>
      </c>
    </row>
    <row r="410" spans="2:4" x14ac:dyDescent="0.2">
      <c r="B410">
        <f ca="1"/>
        <v>4.6999999999999567</v>
      </c>
      <c r="C410">
        <f ca="1"/>
        <v>1.3140162818013099</v>
      </c>
      <c r="D410">
        <f ca="1"/>
        <v>75.287587158688098</v>
      </c>
    </row>
    <row r="411" spans="2:4" x14ac:dyDescent="0.2">
      <c r="B411">
        <f ca="1"/>
        <v>4.7999999999999563</v>
      </c>
      <c r="C411">
        <f ca="1"/>
        <v>1.3123410864525127</v>
      </c>
      <c r="D411">
        <f ca="1"/>
        <v>75.191605535342077</v>
      </c>
    </row>
    <row r="412" spans="2:4" x14ac:dyDescent="0.2">
      <c r="B412">
        <f ca="1"/>
        <v>4.8999999999999559</v>
      </c>
      <c r="C412">
        <f ca="1"/>
        <v>1.3106327977620549</v>
      </c>
      <c r="D412">
        <f ca="1"/>
        <v>75.093727803188912</v>
      </c>
    </row>
    <row r="413" spans="2:4" x14ac:dyDescent="0.2">
      <c r="B413">
        <f ca="1"/>
        <v>4.9999999999999556</v>
      </c>
      <c r="C413">
        <f ca="1"/>
        <v>1.308890648750644</v>
      </c>
      <c r="D413">
        <f ca="1"/>
        <v>74.993910017552182</v>
      </c>
    </row>
    <row r="414" spans="2:4" x14ac:dyDescent="0.2">
      <c r="B414">
        <f ca="1"/>
        <v>5.0999999999999552</v>
      </c>
      <c r="C414">
        <f ca="1"/>
        <v>1.3071138467427679</v>
      </c>
      <c r="D414">
        <f ca="1"/>
        <v>74.892106761470501</v>
      </c>
    </row>
    <row r="415" spans="2:4" x14ac:dyDescent="0.2">
      <c r="B415">
        <f ca="1"/>
        <v>5.1999999999999549</v>
      </c>
      <c r="C415">
        <f ca="1"/>
        <v>1.3053015723548131</v>
      </c>
      <c r="D415">
        <f ca="1"/>
        <v>74.788271087721043</v>
      </c>
    </row>
    <row r="416" spans="2:4" x14ac:dyDescent="0.2">
      <c r="B416">
        <f ca="1"/>
        <v>5.2999999999999545</v>
      </c>
      <c r="C416">
        <f ca="1"/>
        <v>1.3034529784350084</v>
      </c>
      <c r="D416">
        <f ca="1"/>
        <v>74.682354458082685</v>
      </c>
    </row>
    <row r="417" spans="2:4" x14ac:dyDescent="0.2">
      <c r="B417">
        <f ca="1"/>
        <v>5.3999999999999542</v>
      </c>
      <c r="C417">
        <f ca="1"/>
        <v>1.3015671889526161</v>
      </c>
      <c r="D417">
        <f ca="1"/>
        <v>74.574306679691446</v>
      </c>
    </row>
    <row r="418" spans="2:4" x14ac:dyDescent="0.2">
      <c r="B418">
        <f ca="1"/>
        <v>5.4999999999999538</v>
      </c>
      <c r="C418">
        <f ca="1"/>
        <v>1.2996432978336352</v>
      </c>
      <c r="D418">
        <f ca="1"/>
        <v>74.464075838331141</v>
      </c>
    </row>
    <row r="419" spans="2:4" x14ac:dyDescent="0.2">
      <c r="B419">
        <f ca="1"/>
        <v>5.5999999999999535</v>
      </c>
      <c r="C419">
        <f ca="1"/>
        <v>1.2976803677401223</v>
      </c>
      <c r="D419">
        <f ca="1"/>
        <v>74.351608228493632</v>
      </c>
    </row>
    <row r="420" spans="2:4" x14ac:dyDescent="0.2">
      <c r="B420">
        <f ca="1"/>
        <v>5.6999999999999531</v>
      </c>
      <c r="C420">
        <f ca="1"/>
        <v>1.2956774287900534</v>
      </c>
      <c r="D420">
        <f ca="1"/>
        <v>74.236848280032319</v>
      </c>
    </row>
    <row r="421" spans="2:4" x14ac:dyDescent="0.2">
      <c r="B421">
        <f ca="1"/>
        <v>5.7999999999999527</v>
      </c>
      <c r="C421">
        <f ca="1"/>
        <v>1.2936334772144709</v>
      </c>
      <c r="D421">
        <f ca="1"/>
        <v>74.119738481222328</v>
      </c>
    </row>
    <row r="422" spans="2:4" x14ac:dyDescent="0.2">
      <c r="B422">
        <f ca="1"/>
        <v>5.8999999999999524</v>
      </c>
      <c r="C422">
        <f ca="1"/>
        <v>1.2915474739484514</v>
      </c>
      <c r="D422">
        <f ca="1"/>
        <v>74.00021929802891</v>
      </c>
    </row>
    <row r="423" spans="2:4" x14ac:dyDescent="0.2">
      <c r="B423">
        <f ca="1"/>
        <v>5.999999999999952</v>
      </c>
      <c r="C423">
        <f ca="1"/>
        <v>1.2894183431522344</v>
      </c>
      <c r="D423">
        <f ca="1"/>
        <v>73.878229089374344</v>
      </c>
    </row>
    <row r="424" spans="2:4" x14ac:dyDescent="0.2">
      <c r="B424">
        <f ca="1"/>
        <v>6.0999999999999517</v>
      </c>
      <c r="C424">
        <f ca="1"/>
        <v>1.2872449706586055</v>
      </c>
      <c r="D424">
        <f ca="1"/>
        <v>73.75370401817959</v>
      </c>
    </row>
    <row r="425" spans="2:4" x14ac:dyDescent="0.2">
      <c r="B425">
        <f ca="1"/>
        <v>6.1999999999999513</v>
      </c>
      <c r="C425">
        <f ca="1"/>
        <v>1.2850262023424097</v>
      </c>
      <c r="D425">
        <f ca="1"/>
        <v>73.626577957944221</v>
      </c>
    </row>
    <row r="426" spans="2:4" x14ac:dyDescent="0.2">
      <c r="B426">
        <f ca="1"/>
        <v>6.299999999999951</v>
      </c>
      <c r="C426">
        <f ca="1"/>
        <v>1.2827608424077974</v>
      </c>
      <c r="D426">
        <f ca="1"/>
        <v>73.496782394612907</v>
      </c>
    </row>
    <row r="427" spans="2:4" x14ac:dyDescent="0.2">
      <c r="B427">
        <f ca="1"/>
        <v>6.3999999999999506</v>
      </c>
      <c r="C427">
        <f ca="1"/>
        <v>1.2804476515885452</v>
      </c>
      <c r="D427">
        <f ca="1"/>
        <v>73.364246323461344</v>
      </c>
    </row>
    <row r="428" spans="2:4" x14ac:dyDescent="0.2">
      <c r="B428">
        <f ca="1"/>
        <v>6.4999999999999503</v>
      </c>
      <c r="C428">
        <f ca="1"/>
        <v>1.2780853452564969</v>
      </c>
      <c r="D428">
        <f ca="1"/>
        <v>73.228896140717936</v>
      </c>
    </row>
    <row r="429" spans="2:4" x14ac:dyDescent="0.2">
      <c r="B429">
        <f ca="1"/>
        <v>6.5999999999999499</v>
      </c>
      <c r="C429">
        <f ca="1"/>
        <v>1.2756725914328668</v>
      </c>
      <c r="D429">
        <f ca="1"/>
        <v>73.09065552961988</v>
      </c>
    </row>
    <row r="430" spans="2:4" x14ac:dyDescent="0.2">
      <c r="B430">
        <f ca="1"/>
        <v>6.6999999999999496</v>
      </c>
      <c r="C430">
        <f ca="1"/>
        <v>1.2732080086968112</v>
      </c>
      <c r="D430">
        <f ca="1"/>
        <v>72.949445340583097</v>
      </c>
    </row>
    <row r="431" spans="2:4" x14ac:dyDescent="0.2">
      <c r="B431">
        <f ca="1"/>
        <v>6.7999999999999492</v>
      </c>
      <c r="C431">
        <f ca="1"/>
        <v>1.2706901639853345</v>
      </c>
      <c r="D431">
        <f ca="1"/>
        <v>72.805183465146143</v>
      </c>
    </row>
    <row r="432" spans="2:4" x14ac:dyDescent="0.2">
      <c r="B432">
        <f ca="1"/>
        <v>6.8999999999999488</v>
      </c>
      <c r="C432">
        <f ca="1"/>
        <v>1.2681175702782126</v>
      </c>
      <c r="D432">
        <f ca="1"/>
        <v>72.657784703326143</v>
      </c>
    </row>
    <row r="433" spans="2:4" x14ac:dyDescent="0.2">
      <c r="B433">
        <f ca="1"/>
        <v>6.9999999999999485</v>
      </c>
      <c r="C433">
        <f ca="1"/>
        <v>1.2654886841612258</v>
      </c>
      <c r="D433">
        <f ca="1"/>
        <v>72.507160624002267</v>
      </c>
    </row>
    <row r="434" spans="2:4" x14ac:dyDescent="0.2">
      <c r="B434">
        <f ca="1"/>
        <v>7.0999999999999481</v>
      </c>
      <c r="C434">
        <f ca="1"/>
        <v>1.2628019032605726</v>
      </c>
      <c r="D434">
        <f ca="1"/>
        <v>72.353219417918481</v>
      </c>
    </row>
    <row r="435" spans="2:4" x14ac:dyDescent="0.2">
      <c r="B435">
        <f ca="1"/>
        <v>7.1999999999999478</v>
      </c>
      <c r="C435">
        <f ca="1"/>
        <v>1.2600555635408766</v>
      </c>
      <c r="D435">
        <f ca="1"/>
        <v>72.195865742870751</v>
      </c>
    </row>
    <row r="436" spans="2:4" x14ac:dyDescent="0.2">
      <c r="B436">
        <f ca="1"/>
        <v>7.2999999999999474</v>
      </c>
      <c r="C436">
        <f ca="1"/>
        <v>1.2572479364587348</v>
      </c>
      <c r="D436">
        <f ca="1"/>
        <v>72.035000560617405</v>
      </c>
    </row>
    <row r="437" spans="2:4" x14ac:dyDescent="0.2">
      <c r="B437">
        <f ca="1"/>
        <v>7.3999999999999471</v>
      </c>
      <c r="C437">
        <f ca="1"/>
        <v>1.2543772259632349</v>
      </c>
      <c r="D437">
        <f ca="1"/>
        <v>71.870520965021342</v>
      </c>
    </row>
    <row r="438" spans="2:4" x14ac:dyDescent="0.2">
      <c r="B438">
        <f ca="1"/>
        <v>7.4999999999999467</v>
      </c>
      <c r="C438">
        <f ca="1"/>
        <v>1.2514415653343347</v>
      </c>
      <c r="D438">
        <f ca="1"/>
        <v>71.702320000902645</v>
      </c>
    </row>
    <row r="439" spans="2:4" x14ac:dyDescent="0.2">
      <c r="B439">
        <f ca="1"/>
        <v>7.5999999999999464</v>
      </c>
      <c r="C439">
        <f ca="1"/>
        <v>1.2484390138494237</v>
      </c>
      <c r="D439">
        <f ca="1"/>
        <v>71.530286473046502</v>
      </c>
    </row>
    <row r="440" spans="2:4" x14ac:dyDescent="0.2">
      <c r="B440">
        <f ca="1"/>
        <v>7.699999999999946</v>
      </c>
      <c r="C440">
        <f ca="1"/>
        <v>1.2453675532677748</v>
      </c>
      <c r="D440">
        <f ca="1"/>
        <v>71.354304744777224</v>
      </c>
    </row>
    <row r="441" spans="2:4" x14ac:dyDescent="0.2">
      <c r="B441">
        <f ca="1"/>
        <v>7.7999999999999456</v>
      </c>
      <c r="C441">
        <f ca="1"/>
        <v>1.2422250841219509</v>
      </c>
      <c r="D441">
        <f ca="1"/>
        <v>71.17425452547144</v>
      </c>
    </row>
    <row r="442" spans="2:4" x14ac:dyDescent="0.2">
      <c r="B442">
        <f ca="1"/>
        <v>7.8999999999999453</v>
      </c>
      <c r="C442">
        <f ca="1"/>
        <v>1.2390094218045449</v>
      </c>
      <c r="D442">
        <f ca="1"/>
        <v>70.990010646344814</v>
      </c>
    </row>
    <row r="443" spans="2:4" x14ac:dyDescent="0.2">
      <c r="B443">
        <f ca="1"/>
        <v>7.9999999999999449</v>
      </c>
      <c r="C443">
        <f ca="1"/>
        <v>1.2357182924379104</v>
      </c>
      <c r="D443">
        <f ca="1"/>
        <v>70.801442823805104</v>
      </c>
    </row>
    <row r="444" spans="2:4" x14ac:dyDescent="0.2">
      <c r="B444">
        <f ca="1"/>
        <v>8.0999999999999446</v>
      </c>
      <c r="C444">
        <f ca="1"/>
        <v>1.2323493285137688</v>
      </c>
      <c r="D444">
        <f ca="1"/>
        <v>70.608415409619951</v>
      </c>
    </row>
    <row r="445" spans="2:4" x14ac:dyDescent="0.2">
      <c r="B445">
        <f ca="1"/>
        <v>8.1999999999999442</v>
      </c>
      <c r="C445">
        <f ca="1"/>
        <v>1.2289000642887788</v>
      </c>
      <c r="D445">
        <f ca="1"/>
        <v>70.410787127102566</v>
      </c>
    </row>
    <row r="446" spans="2:4" x14ac:dyDescent="0.2">
      <c r="B446">
        <f ca="1"/>
        <v>8.2999999999999439</v>
      </c>
      <c r="C446">
        <f ca="1"/>
        <v>1.2253679309212946</v>
      </c>
      <c r="D446">
        <f ca="1"/>
        <v>70.208410792468385</v>
      </c>
    </row>
    <row r="447" spans="2:4" x14ac:dyDescent="0.2">
      <c r="B447">
        <f ca="1"/>
        <v>8.3999999999999435</v>
      </c>
      <c r="C447">
        <f ca="1"/>
        <v>1.2217502513336445</v>
      </c>
      <c r="D447">
        <f ca="1"/>
        <v>70.001133020465403</v>
      </c>
    </row>
    <row r="448" spans="2:4" x14ac:dyDescent="0.2">
      <c r="B448">
        <f ca="1"/>
        <v>8.4999999999999432</v>
      </c>
      <c r="C448">
        <f ca="1"/>
        <v>1.2180442347833285</v>
      </c>
      <c r="D448">
        <f ca="1"/>
        <v>69.788793913326671</v>
      </c>
    </row>
    <row r="449" spans="2:4" x14ac:dyDescent="0.2">
      <c r="B449">
        <f ca="1"/>
        <v>8.5999999999999428</v>
      </c>
      <c r="C449">
        <f ca="1"/>
        <v>1.2142469711255337</v>
      </c>
      <c r="D449">
        <f ca="1"/>
        <v>69.571226732036621</v>
      </c>
    </row>
    <row r="450" spans="2:4" x14ac:dyDescent="0.2">
      <c r="B450">
        <f ca="1"/>
        <v>8.6999999999999424</v>
      </c>
      <c r="C450">
        <f ca="1"/>
        <v>1.2103554247483546</v>
      </c>
      <c r="D450">
        <f ca="1"/>
        <v>69.348257548844828</v>
      </c>
    </row>
    <row r="451" spans="2:4" x14ac:dyDescent="0.2">
      <c r="B451">
        <f ca="1"/>
        <v>8.7999999999999421</v>
      </c>
      <c r="C451">
        <f ca="1"/>
        <v>1.2063664281610209</v>
      </c>
      <c r="D451">
        <f ca="1"/>
        <v>69.119704879898521</v>
      </c>
    </row>
    <row r="452" spans="2:4" x14ac:dyDescent="0.2">
      <c r="B452">
        <f ca="1"/>
        <v>8.8999999999999417</v>
      </c>
      <c r="C452">
        <f ca="1"/>
        <v>1.2022766752143381</v>
      </c>
      <c r="D452">
        <f ca="1"/>
        <v>68.885379296802398</v>
      </c>
    </row>
    <row r="453" spans="2:4" x14ac:dyDescent="0.2">
      <c r="B453">
        <f ca="1"/>
        <v>8.9999999999999414</v>
      </c>
      <c r="C453">
        <f ca="1"/>
        <v>1.198082713931397</v>
      </c>
      <c r="D453">
        <f ca="1"/>
        <v>68.645083015848599</v>
      </c>
    </row>
    <row r="454" spans="2:4" x14ac:dyDescent="0.2">
      <c r="B454">
        <f ca="1"/>
        <v>9.099999999999941</v>
      </c>
      <c r="C454">
        <f ca="1"/>
        <v>1.1937809389254352</v>
      </c>
      <c r="D454">
        <f ca="1"/>
        <v>68.398609463592138</v>
      </c>
    </row>
    <row r="455" spans="2:4" x14ac:dyDescent="0.2">
      <c r="B455">
        <f ca="1"/>
        <v>9.1999999999999407</v>
      </c>
      <c r="C455">
        <f ca="1"/>
        <v>1.1893675833805499</v>
      </c>
      <c r="D455">
        <f ca="1"/>
        <v>68.145742817379542</v>
      </c>
    </row>
    <row r="456" spans="2:4" x14ac:dyDescent="0.2">
      <c r="B456">
        <f ca="1"/>
        <v>9.2999999999999403</v>
      </c>
      <c r="C456">
        <f ca="1"/>
        <v>1.1848387105697409</v>
      </c>
      <c r="D456">
        <f ca="1"/>
        <v>67.886257519368641</v>
      </c>
    </row>
    <row r="457" spans="2:4" x14ac:dyDescent="0.2">
      <c r="B457">
        <f ca="1"/>
        <v>9.39999999999994</v>
      </c>
      <c r="C457">
        <f ca="1"/>
        <v>1.18019020488358</v>
      </c>
      <c r="D457">
        <f ca="1"/>
        <v>67.619917762509047</v>
      </c>
    </row>
    <row r="458" spans="2:4" x14ac:dyDescent="0.2">
      <c r="B458">
        <f ca="1"/>
        <v>9.4999999999999396</v>
      </c>
      <c r="C458">
        <f ca="1"/>
        <v>1.1754177623416029</v>
      </c>
      <c r="D458">
        <f ca="1"/>
        <v>67.346476946885076</v>
      </c>
    </row>
    <row r="459" spans="2:4" x14ac:dyDescent="0.2">
      <c r="B459">
        <f ca="1"/>
        <v>9.5999999999999392</v>
      </c>
      <c r="C459">
        <f ca="1"/>
        <v>1.17051688055738</v>
      </c>
      <c r="D459">
        <f ca="1"/>
        <v>67.06567710475656</v>
      </c>
    </row>
    <row r="460" spans="2:4" x14ac:dyDescent="0.2">
      <c r="B460">
        <f ca="1"/>
        <v>9.6999999999999389</v>
      </c>
      <c r="C460">
        <f ca="1"/>
        <v>1.1654828481271466</v>
      </c>
      <c r="D460">
        <f ca="1"/>
        <v>66.77724829257221</v>
      </c>
    </row>
    <row r="461" spans="2:4" x14ac:dyDescent="0.2">
      <c r="B461">
        <f ca="1"/>
        <v>9.7999999999999385</v>
      </c>
      <c r="C461">
        <f ca="1"/>
        <v>1.1603107334108775</v>
      </c>
      <c r="D461">
        <f ca="1"/>
        <v>66.480907948172486</v>
      </c>
    </row>
    <row r="462" spans="2:4" x14ac:dyDescent="0.2">
      <c r="B462">
        <f ca="1"/>
        <v>9.8999999999999382</v>
      </c>
      <c r="C462">
        <f ca="1"/>
        <v>1.1549953726738513</v>
      </c>
      <c r="D462">
        <f ca="1"/>
        <v>66.176360211351337</v>
      </c>
    </row>
    <row r="463" spans="2:4" x14ac:dyDescent="0.2">
      <c r="B463">
        <f ca="1"/>
        <v>9.9999999999999378</v>
      </c>
      <c r="C463">
        <f ca="1"/>
        <v>1.1495313575560726</v>
      </c>
      <c r="D463">
        <f ca="1"/>
        <v>65.863295205906937</v>
      </c>
    </row>
    <row r="464" spans="2:4" x14ac:dyDescent="0.2">
      <c r="B464">
        <f ca="1"/>
        <v>10.099999999999937</v>
      </c>
      <c r="C464">
        <f ca="1"/>
        <v>1.1439130218365028</v>
      </c>
      <c r="D464">
        <f ca="1"/>
        <v>65.541388281287993</v>
      </c>
    </row>
    <row r="465" spans="2:4" x14ac:dyDescent="0.2">
      <c r="B465">
        <f ca="1"/>
        <v>10.199999999999937</v>
      </c>
      <c r="C465">
        <f ca="1"/>
        <v>1.1381344274589222</v>
      </c>
      <c r="D465">
        <f ca="1"/>
        <v>65.210299211934597</v>
      </c>
    </row>
    <row r="466" spans="2:4" x14ac:dyDescent="0.2">
      <c r="B466">
        <f ca="1"/>
        <v>10.299999999999937</v>
      </c>
      <c r="C466">
        <f ca="1"/>
        <v>1.1321893497865336</v>
      </c>
      <c r="D466">
        <f ca="1"/>
        <v>64.869671352429265</v>
      </c>
    </row>
    <row r="467" spans="2:4" x14ac:dyDescent="0.2">
      <c r="B467">
        <f ca="1"/>
        <v>10.399999999999936</v>
      </c>
      <c r="C467">
        <f ca="1"/>
        <v>1.1260712620531859</v>
      </c>
      <c r="D467">
        <f ca="1"/>
        <v>64.519130746617677</v>
      </c>
    </row>
    <row r="468" spans="2:4" x14ac:dyDescent="0.2">
      <c r="B468">
        <f ca="1"/>
        <v>10.499999999999936</v>
      </c>
      <c r="C468">
        <f ca="1"/>
        <v>1.1197733189804964</v>
      </c>
      <c r="D468">
        <f ca="1"/>
        <v>64.158285188938919</v>
      </c>
    </row>
    <row r="469" spans="2:4" x14ac:dyDescent="0.2">
      <c r="B469">
        <f ca="1"/>
        <v>10.599999999999936</v>
      </c>
      <c r="C469">
        <f ca="1"/>
        <v>1.1132883395323057</v>
      </c>
      <c r="D469">
        <f ca="1"/>
        <v>63.786723236328513</v>
      </c>
    </row>
    <row r="470" spans="2:4" x14ac:dyDescent="0.2">
      <c r="B470">
        <f ca="1"/>
        <v>10.699999999999935</v>
      </c>
      <c r="C470">
        <f ca="1"/>
        <v>1.1066087887810052</v>
      </c>
      <c r="D470">
        <f ca="1"/>
        <v>63.404013169235562</v>
      </c>
    </row>
    <row r="471" spans="2:4" x14ac:dyDescent="0.2">
      <c r="B471">
        <f ca="1"/>
        <v>10.799999999999935</v>
      </c>
      <c r="C471">
        <f ca="1"/>
        <v>1.0997267588645274</v>
      </c>
      <c r="D471">
        <f ca="1"/>
        <v>63.009701900538616</v>
      </c>
    </row>
    <row r="472" spans="2:4" x14ac:dyDescent="0.2">
      <c r="B472">
        <f ca="1"/>
        <v>10.899999999999935</v>
      </c>
      <c r="C472">
        <f ca="1"/>
        <v>1.0926339490184402</v>
      </c>
      <c r="D472">
        <f ca="1"/>
        <v>62.603313831468981</v>
      </c>
    </row>
    <row r="473" spans="2:4" x14ac:dyDescent="0.2">
      <c r="B473">
        <f ca="1"/>
        <v>10.999999999999934</v>
      </c>
      <c r="C473">
        <f ca="1"/>
        <v>1.0853216446749256</v>
      </c>
      <c r="D473">
        <f ca="1"/>
        <v>62.184349654070417</v>
      </c>
    </row>
    <row r="474" spans="2:4" x14ac:dyDescent="0.2">
      <c r="B474">
        <f ca="1"/>
        <v>11.099999999999934</v>
      </c>
      <c r="C474">
        <f ca="1"/>
        <v>1.0777806956298024</v>
      </c>
      <c r="D474">
        <f ca="1"/>
        <v>61.752285100261645</v>
      </c>
    </row>
    <row r="475" spans="2:4" x14ac:dyDescent="0.2">
      <c r="B475">
        <f ca="1"/>
        <v>11.199999999999934</v>
      </c>
      <c r="C475">
        <f ca="1"/>
        <v>1.0700014932905797</v>
      </c>
      <c r="D475">
        <f ca="1"/>
        <v>61.30656963824589</v>
      </c>
    </row>
    <row r="476" spans="2:4" x14ac:dyDescent="0.2">
      <c r="B476">
        <f ca="1"/>
        <v>11.299999999999933</v>
      </c>
      <c r="C476">
        <f ca="1"/>
        <v>1.0619739470332843</v>
      </c>
      <c r="D476">
        <f ca="1"/>
        <v>60.846625117856824</v>
      </c>
    </row>
    <row r="477" spans="2:4" x14ac:dyDescent="0.2">
      <c r="B477">
        <f ca="1"/>
        <v>11.399999999999933</v>
      </c>
      <c r="C477">
        <f ca="1"/>
        <v>1.05368745971404</v>
      </c>
      <c r="D477">
        <f ca="1"/>
        <v>60.371844367475447</v>
      </c>
    </row>
    <row r="478" spans="2:4" x14ac:dyDescent="0.2">
      <c r="B478">
        <f ca="1"/>
        <v>11.499999999999932</v>
      </c>
      <c r="C478">
        <f ca="1"/>
        <v>1.0451309024037798</v>
      </c>
      <c r="D478">
        <f ca="1"/>
        <v>59.881589746435729</v>
      </c>
    </row>
    <row r="479" spans="2:4" x14ac:dyDescent="0.2">
      <c r="B479">
        <f ca="1"/>
        <v>11.599999999999932</v>
      </c>
      <c r="C479">
        <f ca="1"/>
        <v>1.0362925884417582</v>
      </c>
      <c r="D479">
        <f ca="1"/>
        <v>59.37519165840034</v>
      </c>
    </row>
    <row r="480" spans="2:4" x14ac:dyDescent="0.2">
      <c r="B480">
        <f ca="1"/>
        <v>11.699999999999932</v>
      </c>
      <c r="C480">
        <f ca="1"/>
        <v>1.0271602469366317</v>
      </c>
      <c r="D480">
        <f ca="1"/>
        <v>58.851947033084443</v>
      </c>
    </row>
    <row r="481" spans="2:4" x14ac:dyDescent="0.2">
      <c r="B481">
        <f ca="1"/>
        <v>11.799999999999931</v>
      </c>
      <c r="C481">
        <f ca="1"/>
        <v>1.0177209958837623</v>
      </c>
      <c r="D481">
        <f ca="1"/>
        <v>58.311117785990611</v>
      </c>
    </row>
    <row r="482" spans="2:4" x14ac:dyDescent="0.2">
      <c r="B482">
        <f ca="1"/>
        <v>11.899999999999931</v>
      </c>
      <c r="C482">
        <f ca="1"/>
        <v>1.007961315115268</v>
      </c>
      <c r="D482">
        <f ca="1"/>
        <v>57.751929268560886</v>
      </c>
    </row>
    <row r="483" spans="2:4" x14ac:dyDescent="0.2">
      <c r="B483">
        <f ca="1"/>
        <v>11.999999999999931</v>
      </c>
      <c r="C483">
        <f ca="1"/>
        <v>0.99786701935648359</v>
      </c>
      <c r="D483">
        <f ca="1"/>
        <v>57.173568724425735</v>
      </c>
    </row>
    <row r="484" spans="2:4" x14ac:dyDescent="0.2">
      <c r="B484">
        <f ca="1"/>
        <v>12.09999999999993</v>
      </c>
      <c r="C484">
        <f ca="1"/>
        <v>0.98742323173040802</v>
      </c>
      <c r="D484">
        <f ca="1"/>
        <v>56.575183771320653</v>
      </c>
    </row>
    <row r="485" spans="2:4" x14ac:dyDescent="0.2">
      <c r="B485">
        <f ca="1"/>
        <v>12.19999999999993</v>
      </c>
      <c r="C485">
        <f ca="1"/>
        <v>0.97661435813204445</v>
      </c>
      <c r="D485">
        <f ca="1"/>
        <v>55.955880932844032</v>
      </c>
    </row>
    <row r="486" spans="2:4" x14ac:dyDescent="0.2">
      <c r="B486">
        <f ca="1"/>
        <v>12.29999999999993</v>
      </c>
      <c r="C486">
        <f ca="1"/>
        <v>0.96542406298909511</v>
      </c>
      <c r="D486">
        <f ca="1"/>
        <v>55.314724249647291</v>
      </c>
    </row>
    <row r="487" spans="2:4" x14ac:dyDescent="0.2">
      <c r="B487">
        <f ca="1"/>
        <v>12.399999999999929</v>
      </c>
      <c r="C487">
        <f ca="1"/>
        <v>0.95383524703623013</v>
      </c>
      <c r="D487">
        <f ca="1"/>
        <v>54.650734005994252</v>
      </c>
    </row>
    <row r="488" spans="2:4" x14ac:dyDescent="0.2">
      <c r="B488">
        <f ca="1"/>
        <v>12.499999999999929</v>
      </c>
      <c r="C488">
        <f ca="1"/>
        <v>0.9418300278591798</v>
      </c>
      <c r="D488">
        <f ca="1"/>
        <v>53.962885615019751</v>
      </c>
    </row>
    <row r="489" spans="2:4" x14ac:dyDescent="0.2">
      <c r="B489">
        <f ca="1"/>
        <v>12.599999999999929</v>
      </c>
      <c r="C489">
        <f ca="1"/>
        <v>0.92938972411433773</v>
      </c>
      <c r="D489">
        <f ca="1"/>
        <v>53.250108714579504</v>
      </c>
    </row>
    <row r="490" spans="2:4" x14ac:dyDescent="0.2">
      <c r="B490">
        <f ca="1"/>
        <v>12.699999999999928</v>
      </c>
      <c r="C490">
        <f ca="1"/>
        <v>0.91649484450153129</v>
      </c>
      <c r="D490">
        <f ca="1"/>
        <v>52.511286535436405</v>
      </c>
    </row>
    <row r="491" spans="2:4" x14ac:dyDescent="0.2">
      <c r="B491">
        <f ca="1"/>
        <v>12.799999999999928</v>
      </c>
      <c r="C491">
        <f ca="1"/>
        <v>0.90312508276405046</v>
      </c>
      <c r="D491">
        <f ca="1"/>
        <v>51.745255614783261</v>
      </c>
    </row>
    <row r="492" spans="2:4" x14ac:dyDescent="0.2">
      <c r="B492">
        <f ca="1"/>
        <v>12.899999999999928</v>
      </c>
      <c r="C492">
        <f ca="1"/>
        <v>0.88925932021255594</v>
      </c>
      <c r="D492">
        <f ca="1"/>
        <v>50.950805940852078</v>
      </c>
    </row>
    <row r="493" spans="2:4" x14ac:dyDescent="0.2">
      <c r="B493">
        <f ca="1"/>
        <v>12.999999999999927</v>
      </c>
      <c r="C493">
        <f ca="1"/>
        <v>0.87487563751911646</v>
      </c>
      <c r="D493">
        <f ca="1"/>
        <v>50.126681628662631</v>
      </c>
    </row>
    <row r="494" spans="2:4" x14ac:dyDescent="0.2">
      <c r="B494">
        <f ca="1"/>
        <v>13.099999999999927</v>
      </c>
      <c r="C494">
        <f ca="1"/>
        <v>0.85995133780442634</v>
      </c>
      <c r="D494">
        <f ca="1"/>
        <v>49.271582242822589</v>
      </c>
    </row>
    <row r="495" spans="2:4" x14ac:dyDescent="0.2">
      <c r="B495">
        <f ca="1"/>
        <v>13.199999999999926</v>
      </c>
      <c r="C495">
        <f ca="1"/>
        <v>0.84446298334392655</v>
      </c>
      <c r="D495">
        <f ca="1"/>
        <v>48.384164900633323</v>
      </c>
    </row>
    <row r="496" spans="2:4" x14ac:dyDescent="0.2">
      <c r="B496">
        <f ca="1"/>
        <v>13.299999999999926</v>
      </c>
      <c r="C496">
        <f ca="1"/>
        <v>0.8283864485437894</v>
      </c>
      <c r="D496">
        <f ca="1"/>
        <v>47.463047307390269</v>
      </c>
    </row>
    <row r="497" spans="2:4" x14ac:dyDescent="0.2">
      <c r="B497">
        <f ca="1"/>
        <v>13.399999999999926</v>
      </c>
      <c r="C497">
        <f ca="1"/>
        <v>0.81169699217956237</v>
      </c>
      <c r="D497">
        <f ca="1"/>
        <v>46.506811895352314</v>
      </c>
    </row>
    <row r="498" spans="2:4" x14ac:dyDescent="0.2">
      <c r="B498">
        <f ca="1"/>
        <v>13.499999999999925</v>
      </c>
      <c r="C498">
        <f ca="1"/>
        <v>0.79436935223912097</v>
      </c>
      <c r="D498">
        <f ca="1"/>
        <v>45.514011257842704</v>
      </c>
    </row>
    <row r="499" spans="2:4" x14ac:dyDescent="0.2">
      <c r="B499">
        <f ca="1"/>
        <v>13.599999999999925</v>
      </c>
      <c r="C499">
        <f ca="1"/>
        <v>0.7763778670532544</v>
      </c>
      <c r="D499">
        <f ca="1"/>
        <v>44.483175089520408</v>
      </c>
    </row>
    <row r="500" spans="2:4" x14ac:dyDescent="0.2">
      <c r="B500">
        <f ca="1"/>
        <v>13.699999999999925</v>
      </c>
      <c r="C500">
        <f ca="1"/>
        <v>0.75769662671164928</v>
      </c>
      <c r="D500">
        <f ca="1"/>
        <v>43.4128188618769</v>
      </c>
    </row>
    <row r="501" spans="2:4" x14ac:dyDescent="0.2">
      <c r="B501">
        <f ca="1"/>
        <v>13.799999999999924</v>
      </c>
      <c r="C501">
        <f ca="1"/>
        <v>0.73829965902207284</v>
      </c>
      <c r="D501">
        <f ca="1"/>
        <v>42.301454477912543</v>
      </c>
    </row>
    <row r="502" spans="2:4" x14ac:dyDescent="0.2">
      <c r="B502">
        <f ca="1"/>
        <v>13.899999999999924</v>
      </c>
      <c r="C502">
        <f ca="1"/>
        <v>0.71816115444054385</v>
      </c>
      <c r="D502">
        <f ca="1"/>
        <v>41.147603159686064</v>
      </c>
    </row>
    <row r="503" spans="2:4" x14ac:dyDescent="0.2">
      <c r="B503">
        <f ca="1"/>
        <v>13.999999999999924</v>
      </c>
      <c r="C503">
        <f ca="1"/>
        <v>0.69725573443496702</v>
      </c>
      <c r="D503">
        <f ca="1"/>
        <v>39.949810824418151</v>
      </c>
    </row>
    <row r="504" spans="2:4" x14ac:dyDescent="0.2">
      <c r="B504">
        <f ca="1"/>
        <v>14.099999999999923</v>
      </c>
      <c r="C504">
        <f ca="1"/>
        <v>0.67555876758842948</v>
      </c>
      <c r="D504">
        <f ca="1"/>
        <v>38.706666195876281</v>
      </c>
    </row>
    <row r="505" spans="2:4" x14ac:dyDescent="0.2">
      <c r="B505">
        <f ca="1"/>
        <v>14.199999999999923</v>
      </c>
      <c r="C505">
        <f ca="1"/>
        <v>0.65304673733496754</v>
      </c>
      <c r="D505">
        <f ca="1"/>
        <v>37.416821874082089</v>
      </c>
    </row>
    <row r="506" spans="2:4" x14ac:dyDescent="0.2">
      <c r="B506">
        <f ca="1"/>
        <v>14.299999999999923</v>
      </c>
      <c r="C506">
        <f ca="1"/>
        <v>0.62969766447458098</v>
      </c>
      <c r="D506">
        <f ca="1"/>
        <v>36.079018543638483</v>
      </c>
    </row>
    <row r="507" spans="2:4" x14ac:dyDescent="0.2">
      <c r="B507">
        <f ca="1"/>
        <v>14.399999999999922</v>
      </c>
      <c r="C507">
        <f ca="1"/>
        <v>0.60549158645349399</v>
      </c>
      <c r="D507">
        <f ca="1"/>
        <v>34.692112434465812</v>
      </c>
    </row>
    <row r="508" spans="2:4" x14ac:dyDescent="0.2">
      <c r="B508">
        <f ca="1"/>
        <v>14.499999999999922</v>
      </c>
      <c r="C508">
        <f ca="1"/>
        <v>0.58041109373671729</v>
      </c>
      <c r="D508">
        <f ca="1"/>
        <v>33.255106053685907</v>
      </c>
    </row>
    <row r="509" spans="2:4" x14ac:dyDescent="0.2">
      <c r="B509">
        <f ca="1"/>
        <v>14.599999999999921</v>
      </c>
      <c r="C509">
        <f ca="1"/>
        <v>0.55444192136627091</v>
      </c>
      <c r="D509">
        <f ca="1"/>
        <v>31.767182079411583</v>
      </c>
    </row>
    <row r="510" spans="2:4" x14ac:dyDescent="0.2">
      <c r="B510">
        <f ca="1"/>
        <v>14.699999999999921</v>
      </c>
      <c r="C510">
        <f ca="1"/>
        <v>0.5275735909321535</v>
      </c>
      <c r="D510">
        <f ca="1"/>
        <v>30.227740142973754</v>
      </c>
    </row>
    <row r="511" spans="2:4" x14ac:dyDescent="0.2">
      <c r="B511">
        <f ca="1"/>
        <v>14.799999999999921</v>
      </c>
      <c r="C511">
        <f ca="1"/>
        <v>0.49980009466075759</v>
      </c>
      <c r="D511">
        <f ca="1"/>
        <v>28.636436024300441</v>
      </c>
    </row>
    <row r="512" spans="2:4" x14ac:dyDescent="0.2">
      <c r="B512">
        <f ca="1"/>
        <v>14.89999999999992</v>
      </c>
      <c r="C512">
        <f ca="1"/>
        <v>0.47112060917678111</v>
      </c>
      <c r="D512">
        <f ca="1"/>
        <v>26.99322254746188</v>
      </c>
    </row>
    <row r="513" spans="2:4" x14ac:dyDescent="0.2">
      <c r="B513">
        <f ca="1"/>
        <v>14.99999999999992</v>
      </c>
      <c r="C513">
        <f ca="1"/>
        <v>0.44154022182412483</v>
      </c>
      <c r="D513">
        <f ca="1"/>
        <v>25.298391195792515</v>
      </c>
    </row>
    <row r="514" spans="2:4" x14ac:dyDescent="0.2">
      <c r="B514">
        <f ca="1"/>
        <v>15.09999999999992</v>
      </c>
      <c r="C514">
        <f ca="1"/>
        <v>0.41107064743839239</v>
      </c>
      <c r="D514">
        <f ca="1"/>
        <v>23.55261317993013</v>
      </c>
    </row>
    <row r="515" spans="2:4" x14ac:dyDescent="0.2">
      <c r="B515">
        <f ca="1"/>
        <v>15.199999999999919</v>
      </c>
      <c r="C515">
        <f ca="1"/>
        <v>0.3797309084595033</v>
      </c>
      <c r="D515">
        <f ca="1"/>
        <v>21.756978405398147</v>
      </c>
    </row>
    <row r="516" spans="2:4" x14ac:dyDescent="0.2">
      <c r="B516">
        <f ca="1"/>
        <v>15.299999999999919</v>
      </c>
      <c r="C516">
        <f ca="1"/>
        <v>0.34754794668652894</v>
      </c>
      <c r="D516">
        <f ca="1"/>
        <v>19.913030523575852</v>
      </c>
    </row>
    <row r="517" spans="2:4" x14ac:dyDescent="0.2">
      <c r="B517">
        <f ca="1"/>
        <v>15.399999999999919</v>
      </c>
      <c r="C517">
        <f ca="1"/>
        <v>0.31455713134511598</v>
      </c>
      <c r="D517">
        <f ca="1"/>
        <v>18.022796041817443</v>
      </c>
    </row>
    <row r="518" spans="2:4" x14ac:dyDescent="0.2">
      <c r="B518">
        <f ca="1"/>
        <v>15.499999999999918</v>
      </c>
      <c r="C518">
        <f ca="1"/>
        <v>0.28080262607362838</v>
      </c>
      <c r="D518">
        <f ca="1"/>
        <v>16.088805350209114</v>
      </c>
    </row>
    <row r="519" spans="2:4" x14ac:dyDescent="0.2">
      <c r="B519">
        <f ca="1"/>
        <v>15.599999999999918</v>
      </c>
      <c r="C519">
        <f ca="1"/>
        <v>0.24633757756769978</v>
      </c>
      <c r="D519">
        <f ca="1"/>
        <v>14.114103530105741</v>
      </c>
    </row>
    <row r="520" spans="2:4" x14ac:dyDescent="0.2">
      <c r="B520">
        <f ca="1"/>
        <v>15.699999999999918</v>
      </c>
      <c r="C520">
        <f ca="1"/>
        <v>0.21122409151731955</v>
      </c>
      <c r="D520">
        <f ca="1"/>
        <v>12.102248975427463</v>
      </c>
    </row>
    <row r="521" spans="2:4" x14ac:dyDescent="0.2">
      <c r="B521">
        <f ca="1"/>
        <v>15.799999999999917</v>
      </c>
      <c r="C521">
        <f ca="1"/>
        <v>0.17553296751753844</v>
      </c>
      <c r="D521">
        <f ca="1"/>
        <v>10.057298204161924</v>
      </c>
    </row>
    <row r="522" spans="2:4" x14ac:dyDescent="0.2">
      <c r="B522">
        <f ca="1"/>
        <v>15.899999999999917</v>
      </c>
      <c r="C522">
        <f ca="1"/>
        <v>0.13934317394411955</v>
      </c>
      <c r="D522">
        <f ca="1"/>
        <v>7.9837757709553516</v>
      </c>
    </row>
    <row r="523" spans="2:4" x14ac:dyDescent="0.2">
      <c r="B523">
        <f ca="1"/>
        <v>15.999999999999917</v>
      </c>
      <c r="C523">
        <f ca="1"/>
        <v>0.10274105609538819</v>
      </c>
      <c r="D523">
        <f ca="1"/>
        <v>5.8866288969825851</v>
      </c>
    </row>
    <row r="524" spans="2:4" x14ac:dyDescent="0.2">
      <c r="B524">
        <f ca="1"/>
        <v>16.099999999999916</v>
      </c>
      <c r="C524">
        <f ca="1"/>
        <v>6.5819285521189999E-2</v>
      </c>
      <c r="D524">
        <f ca="1"/>
        <v>3.771167270930714</v>
      </c>
    </row>
    <row r="525" spans="2:4" x14ac:dyDescent="0.2">
      <c r="B525">
        <f ca="1"/>
        <v>16.199999999999918</v>
      </c>
      <c r="C525">
        <f ca="1"/>
        <v>2.8675574285476249E-2</v>
      </c>
      <c r="D525">
        <f ca="1"/>
        <v>1.6429893816716603</v>
      </c>
    </row>
    <row r="526" spans="2:4" x14ac:dyDescent="0.2">
      <c r="B526">
        <f ca="1"/>
        <v>16.299999999999919</v>
      </c>
      <c r="C526">
        <f ca="1"/>
        <v>-8.5888064858703813E-3</v>
      </c>
      <c r="D526">
        <f ca="1"/>
        <v>-0.49210236269496077</v>
      </c>
    </row>
    <row r="527" spans="2:4" x14ac:dyDescent="0.2">
      <c r="B527">
        <f ca="1"/>
        <v>16.39999999999992</v>
      </c>
      <c r="C527">
        <f ca="1"/>
        <v>-4.5870650617746034E-2</v>
      </c>
      <c r="D527">
        <f ca="1"/>
        <v>-2.6281946839160102</v>
      </c>
    </row>
    <row r="528" spans="2:4" x14ac:dyDescent="0.2">
      <c r="B528">
        <f ca="1"/>
        <v>16.499999999999922</v>
      </c>
      <c r="C528">
        <f ca="1"/>
        <v>-8.3066519820894913E-2</v>
      </c>
      <c r="D528">
        <f ca="1"/>
        <v>-4.7593610045770776</v>
      </c>
    </row>
    <row r="529" spans="2:4" x14ac:dyDescent="0.2">
      <c r="B529">
        <f ca="1"/>
        <v>16.599999999999923</v>
      </c>
      <c r="C529">
        <f ca="1"/>
        <v>-0.12007445596042175</v>
      </c>
      <c r="D529">
        <f ca="1"/>
        <v>-6.8797595538616383</v>
      </c>
    </row>
    <row r="530" spans="2:4" x14ac:dyDescent="0.2">
      <c r="B530">
        <f ca="1"/>
        <v>16.699999999999925</v>
      </c>
      <c r="C530">
        <f ca="1"/>
        <v>-0.15679563236250288</v>
      </c>
      <c r="D530">
        <f ca="1"/>
        <v>-8.9837279804562797</v>
      </c>
    </row>
    <row r="531" spans="2:4" x14ac:dyDescent="0.2">
      <c r="B531">
        <f ca="1"/>
        <v>16.799999999999926</v>
      </c>
      <c r="C531">
        <f ca="1"/>
        <v>-0.19313587848734651</v>
      </c>
      <c r="D531">
        <f ca="1"/>
        <v>-11.065870709876465</v>
      </c>
    </row>
    <row r="532" spans="2:4" x14ac:dyDescent="0.2">
      <c r="B532">
        <f ca="1"/>
        <v>16.899999999999928</v>
      </c>
      <c r="C532">
        <f ca="1"/>
        <v>-0.22900702169372816</v>
      </c>
      <c r="D532">
        <f ca="1"/>
        <v>-13.121135821911508</v>
      </c>
    </row>
    <row r="533" spans="2:4" x14ac:dyDescent="0.2">
      <c r="B533">
        <f ca="1"/>
        <v>16.999999999999929</v>
      </c>
      <c r="C533">
        <f ca="1"/>
        <v>-0.26432800289156255</v>
      </c>
      <c r="D533">
        <f ca="1"/>
        <v>-15.144878972808355</v>
      </c>
    </row>
    <row r="534" spans="2:4" x14ac:dyDescent="0.2">
      <c r="B534">
        <f ca="1"/>
        <v>17.09999999999993</v>
      </c>
      <c r="C534">
        <f ca="1"/>
        <v>-0.29902573816437505</v>
      </c>
      <c r="D534">
        <f ca="1"/>
        <v>-17.132912762602718</v>
      </c>
    </row>
    <row r="535" spans="2:4" x14ac:dyDescent="0.2">
      <c r="B535">
        <f ca="1"/>
        <v>17.199999999999932</v>
      </c>
      <c r="C535">
        <f ca="1"/>
        <v>-0.33303571435585083</v>
      </c>
      <c r="D535">
        <f ca="1"/>
        <v>-19.081540859714696</v>
      </c>
    </row>
    <row r="536" spans="2:4" x14ac:dyDescent="0.2">
      <c r="B536">
        <f ca="1"/>
        <v>17.299999999999933</v>
      </c>
      <c r="C536">
        <f ca="1"/>
        <v>-0.36630232166817078</v>
      </c>
      <c r="D536">
        <f ca="1"/>
        <v>-20.987577057429672</v>
      </c>
    </row>
    <row r="537" spans="2:4" x14ac:dyDescent="0.2">
      <c r="B537">
        <f ca="1"/>
        <v>17.399999999999935</v>
      </c>
      <c r="C537">
        <f ca="1"/>
        <v>-0.39877893931476638</v>
      </c>
      <c r="D537">
        <f ca="1"/>
        <v>-22.848350181439692</v>
      </c>
    </row>
    <row r="538" spans="2:4" x14ac:dyDescent="0.2">
      <c r="B538">
        <f ca="1"/>
        <v>17.499999999999936</v>
      </c>
      <c r="C538">
        <f ca="1"/>
        <v>-0.43042780040439726</v>
      </c>
      <c r="D538">
        <f ca="1"/>
        <v>-24.661696348271352</v>
      </c>
    </row>
    <row r="539" spans="2:4" x14ac:dyDescent="0.2">
      <c r="B539">
        <f ca="1"/>
        <v>17.599999999999937</v>
      </c>
      <c r="C539">
        <f ca="1"/>
        <v>-0.4612196691350699</v>
      </c>
      <c r="D539">
        <f ca="1"/>
        <v>-26.425940469859746</v>
      </c>
    </row>
    <row r="540" spans="2:4" x14ac:dyDescent="0.2">
      <c r="B540">
        <f ca="1"/>
        <v>17.699999999999939</v>
      </c>
      <c r="C540">
        <f ca="1"/>
        <v>-0.49113336706611754</v>
      </c>
      <c r="D540">
        <f ca="1"/>
        <v>-28.139869110937997</v>
      </c>
    </row>
    <row r="541" spans="2:4" x14ac:dyDescent="0.2">
      <c r="B541">
        <f ca="1"/>
        <v>17.79999999999994</v>
      </c>
      <c r="C541">
        <f ca="1"/>
        <v>-0.52015518604333133</v>
      </c>
      <c r="D541">
        <f ca="1"/>
        <v>-29.802696852125028</v>
      </c>
    </row>
    <row r="542" spans="2:4" x14ac:dyDescent="0.2">
      <c r="B542">
        <f ca="1"/>
        <v>17.899999999999942</v>
      </c>
      <c r="C542">
        <f ca="1"/>
        <v>-0.54827822380411484</v>
      </c>
      <c r="D542">
        <f ca="1"/>
        <v>-31.414028222904967</v>
      </c>
    </row>
    <row r="543" spans="2:4" x14ac:dyDescent="0.2">
      <c r="B543">
        <f ca="1"/>
        <v>17.999999999999943</v>
      </c>
      <c r="C543">
        <f ca="1"/>
        <v>-0.57550167500889704</v>
      </c>
      <c r="D543">
        <f ca="1"/>
        <v>-32.973817080719321</v>
      </c>
    </row>
    <row r="544" spans="2:4" x14ac:dyDescent="0.2">
      <c r="B544">
        <f ca="1"/>
        <v>18.099999999999945</v>
      </c>
      <c r="C544">
        <f ca="1"/>
        <v>-0.60183010605539422</v>
      </c>
      <c r="D544">
        <f ca="1"/>
        <v>-34.482325060884818</v>
      </c>
    </row>
    <row r="545" spans="2:4" x14ac:dyDescent="0.2">
      <c r="B545">
        <f ca="1"/>
        <v>18.199999999999946</v>
      </c>
      <c r="C545">
        <f ca="1"/>
        <v>-0.62727273709442155</v>
      </c>
      <c r="D545">
        <f ca="1"/>
        <v>-35.94008043912963</v>
      </c>
    </row>
    <row r="546" spans="2:4" x14ac:dyDescent="0.2">
      <c r="B546">
        <f ca="1"/>
        <v>18.299999999999947</v>
      </c>
      <c r="C546">
        <f ca="1"/>
        <v>-0.65184274963852673</v>
      </c>
      <c r="D546">
        <f ca="1"/>
        <v>-37.347838460490351</v>
      </c>
    </row>
    <row r="547" spans="2:4" x14ac:dyDescent="0.2">
      <c r="B547">
        <f ca="1"/>
        <v>18.399999999999949</v>
      </c>
      <c r="C547">
        <f ca="1"/>
        <v>-0.67555663337936089</v>
      </c>
      <c r="D547">
        <f ca="1"/>
        <v>-38.706543914704049</v>
      </c>
    </row>
    <row r="548" spans="2:4" x14ac:dyDescent="0.2">
      <c r="B548">
        <f ca="1"/>
        <v>18.49999999999995</v>
      </c>
      <c r="C548">
        <f ca="1"/>
        <v>-0.69843358153375579</v>
      </c>
      <c r="D548">
        <f ca="1"/>
        <v>-40.01729649209048</v>
      </c>
    </row>
    <row r="549" spans="2:4" x14ac:dyDescent="0.2">
      <c r="B549">
        <f ca="1"/>
        <v>18.599999999999952</v>
      </c>
      <c r="C549">
        <f ca="1"/>
        <v>-0.72049494034919892</v>
      </c>
      <c r="D549">
        <f ca="1"/>
        <v>-41.281319242539105</v>
      </c>
    </row>
    <row r="550" spans="2:4" x14ac:dyDescent="0.2">
      <c r="B550">
        <f ca="1"/>
        <v>18.699999999999953</v>
      </c>
      <c r="C550">
        <f ca="1"/>
        <v>-0.74176371536398999</v>
      </c>
      <c r="D550">
        <f ca="1"/>
        <v>-42.499930286299929</v>
      </c>
    </row>
    <row r="551" spans="2:4" x14ac:dyDescent="0.2">
      <c r="B551">
        <f ca="1"/>
        <v>18.799999999999955</v>
      </c>
      <c r="C551">
        <f ca="1"/>
        <v>-0.7622641346242901</v>
      </c>
      <c r="D551">
        <f ca="1"/>
        <v>-43.674517788163826</v>
      </c>
    </row>
    <row r="552" spans="2:4" x14ac:dyDescent="0.2">
      <c r="B552">
        <f ca="1"/>
        <v>18.899999999999956</v>
      </c>
      <c r="C552">
        <f ca="1"/>
        <v>-0.78202126725903454</v>
      </c>
      <c r="D552">
        <f ca="1"/>
        <v>-44.806518103414867</v>
      </c>
    </row>
    <row r="553" spans="2:4" x14ac:dyDescent="0.2">
      <c r="B553">
        <f ca="1"/>
        <v>18.999999999999957</v>
      </c>
      <c r="C553">
        <f ca="1"/>
        <v>-0.80106069453134465</v>
      </c>
      <c r="D553">
        <f ca="1"/>
        <v>-45.897396930464517</v>
      </c>
    </row>
    <row r="554" spans="2:4" x14ac:dyDescent="0.2">
      <c r="B554">
        <f ca="1"/>
        <v>19.099999999999959</v>
      </c>
      <c r="C554">
        <f ca="1"/>
        <v>-0.8194082296391314</v>
      </c>
      <c r="D554">
        <f ca="1"/>
        <v>-46.948633256608801</v>
      </c>
    </row>
    <row r="555" spans="2:4" x14ac:dyDescent="0.2">
      <c r="B555">
        <f ca="1"/>
        <v>19.19999999999996</v>
      </c>
      <c r="C555">
        <f ca="1"/>
        <v>-0.83708968204500989</v>
      </c>
      <c r="D555">
        <f ca="1"/>
        <v>-47.961705855127072</v>
      </c>
    </row>
    <row r="556" spans="2:4" x14ac:dyDescent="0.2">
      <c r="B556">
        <f ca="1"/>
        <v>19.299999999999962</v>
      </c>
      <c r="C556">
        <f ca="1"/>
        <v>-0.85413066189891462</v>
      </c>
      <c r="D556">
        <f ca="1"/>
        <v>-48.938082079523276</v>
      </c>
    </row>
    <row r="557" spans="2:4" x14ac:dyDescent="0.2">
      <c r="B557">
        <f ca="1"/>
        <v>19.399999999999963</v>
      </c>
      <c r="C557">
        <f ca="1"/>
        <v>-0.87055642010717837</v>
      </c>
      <c r="D557">
        <f ca="1"/>
        <v>-49.879208700159161</v>
      </c>
    </row>
    <row r="558" spans="2:4" x14ac:dyDescent="0.2">
      <c r="B558">
        <f ca="1"/>
        <v>19.499999999999964</v>
      </c>
      <c r="C558">
        <f ca="1"/>
        <v>-0.88639171974093667</v>
      </c>
      <c r="D558">
        <f ca="1"/>
        <v>-50.786504536498569</v>
      </c>
    </row>
    <row r="559" spans="2:4" x14ac:dyDescent="0.2">
      <c r="B559">
        <f ca="1"/>
        <v>19.599999999999966</v>
      </c>
      <c r="C559">
        <f ca="1"/>
        <v>-0.90166073471665509</v>
      </c>
      <c r="D559">
        <f ca="1"/>
        <v>-51.66135465192928</v>
      </c>
    </row>
    <row r="560" spans="2:4" x14ac:dyDescent="0.2">
      <c r="B560">
        <f ca="1"/>
        <v>19.699999999999967</v>
      </c>
      <c r="C560">
        <f ca="1"/>
        <v>-0.91638697198432528</v>
      </c>
      <c r="D560">
        <f ca="1"/>
        <v>-52.505105895475047</v>
      </c>
    </row>
    <row r="561" spans="2:4" x14ac:dyDescent="0.2">
      <c r="B561">
        <f ca="1"/>
        <v>19.799999999999969</v>
      </c>
      <c r="C561">
        <f ca="1"/>
        <v>-0.9305932137951991</v>
      </c>
      <c r="D561">
        <f ca="1"/>
        <v>-53.31906359398041</v>
      </c>
    </row>
    <row r="562" spans="2:4" x14ac:dyDescent="0.2">
      <c r="B562">
        <f ca="1"/>
        <v>19.89999999999997</v>
      </c>
      <c r="C562">
        <f ca="1"/>
        <v>-0.94430147696906408</v>
      </c>
      <c r="D562">
        <f ca="1"/>
        <v>-54.104489218297481</v>
      </c>
    </row>
    <row r="563" spans="2:4" x14ac:dyDescent="0.2">
      <c r="B563">
        <f ca="1"/>
        <v>19.999999999999972</v>
      </c>
      <c r="C563">
        <f ca="1"/>
        <v>-0.95753298642540019</v>
      </c>
      <c r="D563">
        <f ca="1"/>
        <v>-54.862598866732981</v>
      </c>
    </row>
    <row r="564" spans="2:4" x14ac:dyDescent="0.2">
      <c r="B564">
        <f ca="1"/>
        <v>20.099999999999973</v>
      </c>
      <c r="C564">
        <f ca="1"/>
        <v>-0.97030816057264802</v>
      </c>
      <c r="D564">
        <f ca="1"/>
        <v>-55.594562427914916</v>
      </c>
    </row>
    <row r="565" spans="2:4" x14ac:dyDescent="0.2">
      <c r="B565">
        <f ca="1"/>
        <v>20.199999999999974</v>
      </c>
      <c r="C565">
        <f ca="1"/>
        <v>-0.98264660645842028</v>
      </c>
      <c r="D565">
        <f ca="1"/>
        <v>-56.301503302920224</v>
      </c>
    </row>
    <row r="566" spans="2:4" x14ac:dyDescent="0.2">
      <c r="B566">
        <f ca="1"/>
        <v>20.299999999999976</v>
      </c>
      <c r="C566">
        <f ca="1"/>
        <v>-0.9945671228669164</v>
      </c>
      <c r="D566">
        <f ca="1"/>
        <v>-56.984498582743498</v>
      </c>
    </row>
    <row r="567" spans="2:4" x14ac:dyDescent="0.2">
      <c r="B567">
        <f ca="1"/>
        <v>20.399999999999977</v>
      </c>
      <c r="C567">
        <f ca="1"/>
        <v>-1.0060877098062506</v>
      </c>
      <c r="D567">
        <f ca="1"/>
        <v>-57.644579591880884</v>
      </c>
    </row>
    <row r="568" spans="2:4" x14ac:dyDescent="0.2">
      <c r="B568">
        <f ca="1"/>
        <v>20.499999999999979</v>
      </c>
      <c r="C568">
        <f ca="1"/>
        <v>-1.0172255830576831</v>
      </c>
      <c r="D568">
        <f ca="1"/>
        <v>-58.282732721939617</v>
      </c>
    </row>
    <row r="569" spans="2:4" x14ac:dyDescent="0.2">
      <c r="B569">
        <f ca="1"/>
        <v>20.59999999999998</v>
      </c>
      <c r="C569">
        <f ca="1"/>
        <v>-1.0279971926615987</v>
      </c>
      <c r="D569">
        <f ca="1"/>
        <v>-58.899900490806573</v>
      </c>
    </row>
    <row r="570" spans="2:4" x14ac:dyDescent="0.2">
      <c r="B570">
        <f ca="1"/>
        <v>20.699999999999982</v>
      </c>
      <c r="C570">
        <f ca="1"/>
        <v>-1.0384182443930623</v>
      </c>
      <c r="D570">
        <f ca="1"/>
        <v>-59.496982773106929</v>
      </c>
    </row>
    <row r="571" spans="2:4" x14ac:dyDescent="0.2">
      <c r="B571">
        <f ca="1"/>
        <v>20.799999999999983</v>
      </c>
      <c r="C571">
        <f ca="1"/>
        <v>-1.048503723434693</v>
      </c>
      <c r="D571">
        <f ca="1"/>
        <v>-60.07483815656002</v>
      </c>
    </row>
    <row r="572" spans="2:4" x14ac:dyDescent="0.2">
      <c r="B572">
        <f ca="1"/>
        <v>20.899999999999984</v>
      </c>
      <c r="C572">
        <f ca="1"/>
        <v>-1.0582679195886058</v>
      </c>
      <c r="D572">
        <f ca="1"/>
        <v>-60.634285386517092</v>
      </c>
    </row>
    <row r="573" spans="2:4" x14ac:dyDescent="0.2">
      <c r="B573">
        <f ca="1"/>
        <v>20.999999999999986</v>
      </c>
      <c r="C573">
        <f ca="1"/>
        <v>-1.0677244534843366</v>
      </c>
      <c r="D573">
        <f ca="1"/>
        <v>-61.176104867564874</v>
      </c>
    </row>
    <row r="574" spans="2:4" x14ac:dyDescent="0.2">
      <c r="B574">
        <f ca="1"/>
        <v>21.099999999999987</v>
      </c>
      <c r="C574">
        <f ca="1"/>
        <v>-1.0768863033381488</v>
      </c>
      <c r="D574">
        <f ca="1"/>
        <v>-61.701040196720861</v>
      </c>
    </row>
    <row r="575" spans="2:4" x14ac:dyDescent="0.2">
      <c r="B575">
        <f ca="1"/>
        <v>21.199999999999989</v>
      </c>
      <c r="C575">
        <f ca="1"/>
        <v>-1.0857658319028636</v>
      </c>
      <c r="D575">
        <f ca="1"/>
        <v>-62.209799707544875</v>
      </c>
    </row>
    <row r="576" spans="2:4" x14ac:dyDescent="0.2">
      <c r="B576">
        <f ca="1"/>
        <v>21.29999999999999</v>
      </c>
      <c r="C576">
        <f ca="1"/>
        <v>-1.0943748133182643</v>
      </c>
      <c r="D576">
        <f ca="1"/>
        <v>-62.703058008553896</v>
      </c>
    </row>
    <row r="577" spans="2:4" x14ac:dyDescent="0.2">
      <c r="B577">
        <f ca="1"/>
        <v>21.399999999999991</v>
      </c>
      <c r="C577">
        <f ca="1"/>
        <v>-1.1027244596318506</v>
      </c>
      <c r="D577">
        <f ca="1"/>
        <v>-63.18145750274936</v>
      </c>
    </row>
    <row r="578" spans="2:4" x14ac:dyDescent="0.2">
      <c r="B578">
        <f ca="1"/>
        <v>21.499999999999993</v>
      </c>
      <c r="C578">
        <f ca="1"/>
        <v>-1.1108254468097976</v>
      </c>
      <c r="D578">
        <f ca="1"/>
        <v>-63.645609877935314</v>
      </c>
    </row>
    <row r="579" spans="2:4" x14ac:dyDescent="0.2">
      <c r="B579">
        <f ca="1"/>
        <v>21.599999999999994</v>
      </c>
      <c r="C579">
        <f ca="1"/>
        <v>-1.1186879400997913</v>
      </c>
      <c r="D579">
        <f ca="1"/>
        <v>-64.096097559901892</v>
      </c>
    </row>
    <row r="580" spans="2:4" x14ac:dyDescent="0.2">
      <c r="B580">
        <f ca="1"/>
        <v>21.699999999999996</v>
      </c>
      <c r="C580">
        <f ca="1"/>
        <v>-1.1263216186421166</v>
      </c>
      <c r="D580">
        <f ca="1"/>
        <v>-64.5334751225367</v>
      </c>
    </row>
    <row r="581" spans="2:4" x14ac:dyDescent="0.2">
      <c r="B581">
        <f ca="1"/>
        <v>21.799999999999997</v>
      </c>
      <c r="C581">
        <f ca="1"/>
        <v>-1.1337356992540626</v>
      </c>
      <c r="D581">
        <f ca="1"/>
        <v>-64.958270650570981</v>
      </c>
    </row>
    <row r="582" spans="2:4" x14ac:dyDescent="0.2">
      <c r="B582">
        <f ca="1"/>
        <v>21.9</v>
      </c>
      <c r="C582">
        <f ca="1"/>
        <v>-1.1409389593362691</v>
      </c>
      <c r="D582">
        <f ca="1"/>
        <v>-65.370987052016474</v>
      </c>
    </row>
    <row r="583" spans="2:4" x14ac:dyDescent="0.2">
      <c r="B583">
        <f ca="1"/>
        <v>22</v>
      </c>
      <c r="C583">
        <f ca="1"/>
        <v>-1.1479397588688751</v>
      </c>
      <c r="D583">
        <f ca="1"/>
        <v>-65.772103318451954</v>
      </c>
    </row>
    <row r="584" spans="2:4" x14ac:dyDescent="0.2">
      <c r="B584">
        <f ca="1"/>
        <v>22.1</v>
      </c>
      <c r="C584">
        <f ca="1"/>
        <v>-1.154746061480906</v>
      </c>
      <c r="D584">
        <f ca="1"/>
        <v>-66.162075732210198</v>
      </c>
    </row>
    <row r="585" spans="2:4" x14ac:dyDescent="0.2">
      <c r="B585">
        <f ca="1"/>
        <v>22.200000000000003</v>
      </c>
      <c r="C585">
        <f ca="1"/>
        <v>-1.1613654545888743</v>
      </c>
      <c r="D585">
        <f ca="1"/>
        <v>-66.541339020234759</v>
      </c>
    </row>
    <row r="586" spans="2:4" x14ac:dyDescent="0.2">
      <c r="B586">
        <f ca="1"/>
        <v>22.300000000000004</v>
      </c>
      <c r="C586">
        <f ca="1"/>
        <v>-1.1678051686105142</v>
      </c>
      <c r="D586">
        <f ca="1"/>
        <v>-66.910307454945951</v>
      </c>
    </row>
    <row r="587" spans="2:4" x14ac:dyDescent="0.2">
      <c r="B587">
        <f ca="1"/>
        <v>22.400000000000006</v>
      </c>
      <c r="C587">
        <f ca="1"/>
        <v>-1.1740720952674122</v>
      </c>
      <c r="D587">
        <f ca="1"/>
        <v>-67.26937590290423</v>
      </c>
    </row>
    <row r="588" spans="2:4" x14ac:dyDescent="0.2">
      <c r="B588">
        <f ca="1"/>
        <v>22.500000000000007</v>
      </c>
      <c r="C588">
        <f ca="1"/>
        <v>-1.1801728049963378</v>
      </c>
      <c r="D588">
        <f ca="1"/>
        <v>-67.618920822406068</v>
      </c>
    </row>
    <row r="589" spans="2:4" x14ac:dyDescent="0.2">
      <c r="B589">
        <f ca="1"/>
        <v>22.600000000000009</v>
      </c>
      <c r="C589">
        <f ca="1"/>
        <v>-1.1861135634936646</v>
      </c>
      <c r="D589">
        <f ca="1"/>
        <v>-67.959301211409382</v>
      </c>
    </row>
    <row r="590" spans="2:4" x14ac:dyDescent="0.2">
      <c r="B590">
        <f ca="1"/>
        <v>22.70000000000001</v>
      </c>
      <c r="C590">
        <f ca="1"/>
        <v>-1.1919003474206562</v>
      </c>
      <c r="D590">
        <f ca="1"/>
        <v>-68.290859507380134</v>
      </c>
    </row>
    <row r="591" spans="2:4" x14ac:dyDescent="0.2">
      <c r="B591">
        <f ca="1"/>
        <v>22.800000000000011</v>
      </c>
      <c r="C591">
        <f ca="1"/>
        <v>-1.1975388592997644</v>
      </c>
      <c r="D591">
        <f ca="1"/>
        <v>-68.61392244078742</v>
      </c>
    </row>
    <row r="592" spans="2:4" x14ac:dyDescent="0.2">
      <c r="B592">
        <f ca="1"/>
        <v>22.900000000000013</v>
      </c>
      <c r="C592">
        <f ca="1"/>
        <v>-1.203034541633675</v>
      </c>
      <c r="D592">
        <f ca="1"/>
        <v>-68.928801844065092</v>
      </c>
    </row>
    <row r="593" spans="2:4" x14ac:dyDescent="0.2">
      <c r="B593">
        <f ca="1"/>
        <v>23.000000000000014</v>
      </c>
      <c r="C593">
        <f ca="1"/>
        <v>-1.2083925902797541</v>
      </c>
      <c r="D593">
        <f ca="1"/>
        <v>-69.23579541791122</v>
      </c>
    </row>
    <row r="594" spans="2:4" x14ac:dyDescent="0.2">
      <c r="B594">
        <f ca="1"/>
        <v>23.100000000000016</v>
      </c>
      <c r="C594">
        <f ca="1"/>
        <v>-1.2136179671129492</v>
      </c>
      <c r="D594">
        <f ca="1"/>
        <v>-69.535187456818733</v>
      </c>
    </row>
    <row r="595" spans="2:4" x14ac:dyDescent="0.2">
      <c r="B595">
        <f ca="1"/>
        <v>23.200000000000017</v>
      </c>
      <c r="C595">
        <f ca="1"/>
        <v>-1.2187154120101702</v>
      </c>
      <c r="D595">
        <f ca="1"/>
        <v>-69.82724953572999</v>
      </c>
    </row>
    <row r="596" spans="2:4" x14ac:dyDescent="0.2">
      <c r="B596">
        <f ca="1"/>
        <v>23.300000000000018</v>
      </c>
      <c r="C596">
        <f ca="1"/>
        <v>-1.2236894541888317</v>
      </c>
      <c r="D596">
        <f ca="1"/>
        <v>-70.112241159687358</v>
      </c>
    </row>
    <row r="597" spans="2:4" x14ac:dyDescent="0.2">
      <c r="B597">
        <f ca="1"/>
        <v>23.40000000000002</v>
      </c>
      <c r="C597">
        <f ca="1"/>
        <v>-1.2285444229316247</v>
      </c>
      <c r="D597">
        <f ca="1"/>
        <v>-70.390410378317327</v>
      </c>
    </row>
    <row r="598" spans="2:4" x14ac:dyDescent="0.2">
      <c r="B598">
        <f ca="1"/>
        <v>23.500000000000021</v>
      </c>
      <c r="C598">
        <f ca="1"/>
        <v>-1.2332844577287747</v>
      </c>
      <c r="D598">
        <f ca="1"/>
        <v>-70.661994366939169</v>
      </c>
    </row>
    <row r="599" spans="2:4" x14ac:dyDescent="0.2">
      <c r="B599">
        <f ca="1"/>
        <v>23.600000000000023</v>
      </c>
      <c r="C599">
        <f ca="1"/>
        <v>-1.2379135178681044</v>
      </c>
      <c r="D599">
        <f ca="1"/>
        <v>-70.927219976035005</v>
      </c>
    </row>
    <row r="600" spans="2:4" x14ac:dyDescent="0.2">
      <c r="B600">
        <f ca="1"/>
        <v>23.700000000000024</v>
      </c>
      <c r="C600">
        <f ca="1"/>
        <v>-1.2424353915021493</v>
      </c>
      <c r="D600">
        <f ca="1"/>
        <v>-71.18630425075726</v>
      </c>
    </row>
    <row r="601" spans="2:4" x14ac:dyDescent="0.2">
      <c r="B601">
        <f ca="1"/>
        <v>23.800000000000026</v>
      </c>
      <c r="C601">
        <f ca="1"/>
        <v>-1.2468537042204526</v>
      </c>
      <c r="D601">
        <f ca="1"/>
        <v>-71.439454922085019</v>
      </c>
    </row>
    <row r="602" spans="2:4" x14ac:dyDescent="0.2">
      <c r="B602">
        <f ca="1"/>
        <v>23.900000000000027</v>
      </c>
      <c r="C602">
        <f ca="1"/>
        <v>-1.2511719271539943</v>
      </c>
      <c r="D602">
        <f ca="1"/>
        <v>-71.686870871173554</v>
      </c>
    </row>
    <row r="603" spans="2:4" x14ac:dyDescent="0.2">
      <c r="B603">
        <f ca="1"/>
        <v>24.000000000000028</v>
      </c>
      <c r="C603">
        <f ca="1"/>
        <v>-1.2553933846375058</v>
      </c>
      <c r="D603">
        <f ca="1"/>
        <v>-71.928742568372684</v>
      </c>
    </row>
    <row r="604" spans="2:4" x14ac:dyDescent="0.2">
      <c r="B604">
        <f ca="1"/>
        <v>24.10000000000003</v>
      </c>
      <c r="C604">
        <f ca="1"/>
        <v>-1.2595212614542244</v>
      </c>
      <c r="D604">
        <f ca="1"/>
        <v>-72.165252488320547</v>
      </c>
    </row>
    <row r="605" spans="2:4" x14ac:dyDescent="0.2">
      <c r="B605">
        <f ca="1"/>
        <v>24.200000000000031</v>
      </c>
      <c r="C605">
        <f ca="1"/>
        <v>-1.2635586096864477</v>
      </c>
      <c r="D605">
        <f ca="1"/>
        <v>-72.396575502451554</v>
      </c>
    </row>
    <row r="606" spans="2:4" x14ac:dyDescent="0.2">
      <c r="B606">
        <f ca="1"/>
        <v>24.300000000000033</v>
      </c>
      <c r="C606">
        <f ca="1"/>
        <v>-1.2675083551940698</v>
      </c>
      <c r="D606">
        <f ca="1"/>
        <v>-72.622879250189058</v>
      </c>
    </row>
    <row r="607" spans="2:4" x14ac:dyDescent="0.2">
      <c r="B607">
        <f ca="1"/>
        <v>24.400000000000034</v>
      </c>
      <c r="C607">
        <f ca="1"/>
        <v>-1.271373303742134</v>
      </c>
      <c r="D607">
        <f ca="1"/>
        <v>-72.844324490028356</v>
      </c>
    </row>
    <row r="608" spans="2:4" x14ac:dyDescent="0.2">
      <c r="B608">
        <f ca="1"/>
        <v>24.500000000000036</v>
      </c>
      <c r="C608">
        <f ca="1"/>
        <v>-1.2751561467973229</v>
      </c>
      <c r="D608">
        <f ca="1"/>
        <v>-73.061065431651045</v>
      </c>
    </row>
    <row r="609" spans="2:4" x14ac:dyDescent="0.2">
      <c r="B609">
        <f ca="1"/>
        <v>24.600000000000037</v>
      </c>
      <c r="C609">
        <f ca="1"/>
        <v>-1.2788594670122273</v>
      </c>
      <c r="D609">
        <f ca="1"/>
        <v>-73.273250050150551</v>
      </c>
    </row>
    <row r="610" spans="2:4" x14ac:dyDescent="0.2">
      <c r="B610">
        <f ca="1"/>
        <v>24.700000000000038</v>
      </c>
      <c r="C610">
        <f ca="1"/>
        <v>-1.2824857434151971</v>
      </c>
      <c r="D610">
        <f ca="1"/>
        <v>-73.481020383388596</v>
      </c>
    </row>
    <row r="611" spans="2:4" x14ac:dyDescent="0.2">
      <c r="B611">
        <f ca="1"/>
        <v>24.80000000000004</v>
      </c>
      <c r="C611">
        <f ca="1"/>
        <v>-1.286037356322588</v>
      </c>
      <c r="D611">
        <f ca="1"/>
        <v>-73.68451281344629</v>
      </c>
    </row>
    <row r="612" spans="2:4" x14ac:dyDescent="0.2">
      <c r="B612">
        <f ca="1"/>
        <v>24.900000000000041</v>
      </c>
      <c r="C612">
        <f ca="1"/>
        <v>-1.2895165919892642</v>
      </c>
      <c r="D612">
        <f ca="1"/>
        <v>-73.883858333078223</v>
      </c>
    </row>
    <row r="613" spans="2:4" x14ac:dyDescent="0.2">
      <c r="B613">
        <f ca="1"/>
        <v>25.000000000000043</v>
      </c>
      <c r="C613">
        <f ca="1"/>
        <v>-1.2929256470123116</v>
      </c>
      <c r="D613">
        <f ca="1"/>
        <v>-74.079182798026707</v>
      </c>
    </row>
    <row r="614" spans="2:4" x14ac:dyDescent="0.2">
      <c r="B614">
        <f ca="1"/>
        <v>25.100000000000044</v>
      </c>
      <c r="C614">
        <f ca="1"/>
        <v>-1.2962666325020578</v>
      </c>
      <c r="D614">
        <f ca="1"/>
        <v>-74.270607166003614</v>
      </c>
    </row>
    <row r="615" spans="2:4" x14ac:dyDescent="0.2">
      <c r="B615">
        <f ca="1"/>
        <v>25.200000000000045</v>
      </c>
      <c r="C615">
        <f ca="1"/>
        <v>-1.2995415780336739</v>
      </c>
      <c r="D615">
        <f ca="1"/>
        <v>-74.458247723100442</v>
      </c>
    </row>
    <row r="616" spans="2:4" x14ac:dyDescent="0.2">
      <c r="B616">
        <f ca="1"/>
        <v>25.300000000000047</v>
      </c>
      <c r="C616">
        <f ca="1"/>
        <v>-1.302752435391862</v>
      </c>
      <c r="D616">
        <f ca="1"/>
        <v>-74.642216298343158</v>
      </c>
    </row>
    <row r="617" spans="2:4" x14ac:dyDescent="0.2">
      <c r="B617">
        <f ca="1"/>
        <v>25.400000000000048</v>
      </c>
      <c r="C617">
        <f ca="1"/>
        <v>-1.3059010821203978</v>
      </c>
      <c r="D617">
        <f ca="1"/>
        <v>-74.822620467065917</v>
      </c>
    </row>
    <row r="618" spans="2:4" x14ac:dyDescent="0.2">
      <c r="B618">
        <f ca="1"/>
        <v>25.50000000000005</v>
      </c>
      <c r="C618">
        <f ca="1"/>
        <v>-1.308989324887603</v>
      </c>
      <c r="D618">
        <f ca="1"/>
        <v>-74.999563743738591</v>
      </c>
    </row>
    <row r="619" spans="2:4" x14ac:dyDescent="0.2">
      <c r="B619">
        <f ca="1"/>
        <v>25.600000000000051</v>
      </c>
      <c r="C619">
        <f ca="1"/>
        <v>-1.3120189026781737</v>
      </c>
      <c r="D619">
        <f ca="1"/>
        <v>-75.173145764844847</v>
      </c>
    </row>
    <row r="620" spans="2:4" x14ac:dyDescent="0.2">
      <c r="B620">
        <f ca="1"/>
        <v>25.700000000000053</v>
      </c>
      <c r="C620">
        <f ca="1"/>
        <v>-1.3149914898211685</v>
      </c>
      <c r="D620">
        <f ca="1"/>
        <v>-75.34346246237331</v>
      </c>
    </row>
    <row r="621" spans="2:4" x14ac:dyDescent="0.2">
      <c r="B621">
        <f ca="1"/>
        <v>25.800000000000054</v>
      </c>
      <c r="C621">
        <f ca="1"/>
        <v>-1.3179086988633812</v>
      </c>
      <c r="D621">
        <f ca="1"/>
        <v>-75.510606228449504</v>
      </c>
    </row>
    <row r="622" spans="2:4" x14ac:dyDescent="0.2">
      <c r="B622">
        <f ca="1"/>
        <v>25.900000000000055</v>
      </c>
      <c r="C622">
        <f ca="1"/>
        <v>-1.3207720832967784</v>
      </c>
      <c r="D622">
        <f ca="1"/>
        <v>-75.674666071606623</v>
      </c>
    </row>
    <row r="623" spans="2:4" x14ac:dyDescent="0.2">
      <c r="B623">
        <f ca="1"/>
        <v>26.000000000000057</v>
      </c>
      <c r="C623">
        <f ca="1"/>
        <v>-1.3235831401481635</v>
      </c>
      <c r="D623">
        <f ca="1"/>
        <v>-75.835727765162318</v>
      </c>
    </row>
    <row r="624" spans="2:4" x14ac:dyDescent="0.2">
      <c r="B624">
        <f ca="1"/>
        <v>26.100000000000058</v>
      </c>
      <c r="C624">
        <f ca="1"/>
        <v>-1.3263433124387443</v>
      </c>
      <c r="D624">
        <f ca="1"/>
        <v>-75.993873988141544</v>
      </c>
    </row>
    <row r="625" spans="2:4" x14ac:dyDescent="0.2">
      <c r="B625">
        <f ca="1"/>
        <v>26.20000000000006</v>
      </c>
      <c r="C625">
        <f ca="1"/>
        <v>-1.3290539915208324</v>
      </c>
      <c r="D625">
        <f ca="1"/>
        <v>-76.149184459159599</v>
      </c>
    </row>
    <row r="626" spans="2:4" x14ac:dyDescent="0.2">
      <c r="B626">
        <f ca="1"/>
        <v>26.300000000000061</v>
      </c>
      <c r="C626">
        <f ca="1"/>
        <v>-1.3317165192984632</v>
      </c>
      <c r="D626">
        <f ca="1"/>
        <v>-76.301736063654189</v>
      </c>
    </row>
    <row r="627" spans="2:4" x14ac:dyDescent="0.2">
      <c r="B627">
        <f ca="1"/>
        <v>26.400000000000063</v>
      </c>
      <c r="C627">
        <f ca="1"/>
        <v>-1.3343321903383354</v>
      </c>
      <c r="D627">
        <f ca="1"/>
        <v>-76.451602974833463</v>
      </c>
    </row>
    <row r="628" spans="2:4" x14ac:dyDescent="0.2">
      <c r="B628">
        <f ca="1"/>
        <v>26.500000000000064</v>
      </c>
      <c r="C628">
        <f ca="1"/>
        <v>-1.3369022538770821</v>
      </c>
      <c r="D628">
        <f ca="1"/>
        <v>-76.598856768684101</v>
      </c>
    </row>
    <row r="629" spans="2:4" x14ac:dyDescent="0.2">
      <c r="B629">
        <f ca="1"/>
        <v>26.600000000000065</v>
      </c>
      <c r="C629">
        <f ca="1"/>
        <v>-1.3394279157305367</v>
      </c>
      <c r="D629">
        <f ca="1"/>
        <v>-76.743566533364245</v>
      </c>
    </row>
    <row r="630" spans="2:4" x14ac:dyDescent="0.2">
      <c r="B630">
        <f ca="1"/>
        <v>26.700000000000067</v>
      </c>
      <c r="C630">
        <f ca="1"/>
        <v>-1.3419103401103203</v>
      </c>
      <c r="D630">
        <f ca="1"/>
        <v>-76.885798973286228</v>
      </c>
    </row>
    <row r="631" spans="2:4" x14ac:dyDescent="0.2">
      <c r="B631">
        <f ca="1"/>
        <v>26.800000000000068</v>
      </c>
      <c r="C631">
        <f ca="1"/>
        <v>-1.344350651352765</v>
      </c>
      <c r="D631">
        <f ca="1"/>
        <v>-77.025618508176635</v>
      </c>
    </row>
    <row r="632" spans="2:4" x14ac:dyDescent="0.2">
      <c r="B632">
        <f ca="1"/>
        <v>26.90000000000007</v>
      </c>
      <c r="C632">
        <f ca="1"/>
        <v>-1.3467499355648971</v>
      </c>
      <c r="D632">
        <f ca="1"/>
        <v>-77.163087367384165</v>
      </c>
    </row>
    <row r="633" spans="2:4" x14ac:dyDescent="0.2">
      <c r="B633">
        <f ca="1"/>
        <v>27.000000000000071</v>
      </c>
      <c r="C633">
        <f ca="1"/>
        <v>-1.3491092421919235</v>
      </c>
      <c r="D633">
        <f ca="1"/>
        <v>-77.298265679690033</v>
      </c>
    </row>
    <row r="634" spans="2:4" x14ac:dyDescent="0.2">
      <c r="B634">
        <f ca="1"/>
        <v>27.100000000000072</v>
      </c>
      <c r="C634">
        <f ca="1"/>
        <v>-1.3514295855104124</v>
      </c>
      <c r="D634">
        <f ca="1"/>
        <v>-77.431211558860824</v>
      </c>
    </row>
    <row r="635" spans="2:4" x14ac:dyDescent="0.2">
      <c r="B635">
        <f ca="1"/>
        <v>27.200000000000074</v>
      </c>
      <c r="C635">
        <f ca="1"/>
        <v>-1.3537119460511073</v>
      </c>
      <c r="D635">
        <f ca="1"/>
        <v>-77.561981185169842</v>
      </c>
    </row>
    <row r="636" spans="2:4" x14ac:dyDescent="0.2">
      <c r="B636">
        <f ca="1"/>
        <v>27.300000000000075</v>
      </c>
      <c r="C636">
        <f ca="1"/>
        <v>-1.3559572719550981</v>
      </c>
      <c r="D636">
        <f ca="1"/>
        <v>-77.690628883099905</v>
      </c>
    </row>
    <row r="637" spans="2:4" x14ac:dyDescent="0.2">
      <c r="B637">
        <f ca="1"/>
        <v>27.400000000000077</v>
      </c>
      <c r="C637">
        <f ca="1"/>
        <v>-1.3581664802668443</v>
      </c>
      <c r="D637">
        <f ca="1"/>
        <v>-77.817207195428182</v>
      </c>
    </row>
    <row r="638" spans="2:4" x14ac:dyDescent="0.2">
      <c r="B638">
        <f ca="1"/>
        <v>27.500000000000078</v>
      </c>
      <c r="C638">
        <f ca="1"/>
        <v>-1.3603404581673579</v>
      </c>
      <c r="D638">
        <f ca="1"/>
        <v>-77.941766953882322</v>
      </c>
    </row>
    <row r="639" spans="2:4" x14ac:dyDescent="0.2">
      <c r="B639">
        <f ca="1"/>
        <v>27.60000000000008</v>
      </c>
      <c r="C639">
        <f ca="1"/>
        <v>-1.3624800641506563</v>
      </c>
      <c r="D639">
        <f ca="1"/>
        <v>-78.064357346546259</v>
      </c>
    </row>
    <row r="640" spans="2:4" x14ac:dyDescent="0.2">
      <c r="B640">
        <f ca="1"/>
        <v>27.700000000000081</v>
      </c>
      <c r="C640">
        <f ca="1"/>
        <v>-1.3645861291464194</v>
      </c>
      <c r="D640">
        <f ca="1"/>
        <v>-78.185025982183731</v>
      </c>
    </row>
    <row r="641" spans="2:4" x14ac:dyDescent="0.2">
      <c r="B641">
        <f ca="1"/>
        <v>27.800000000000082</v>
      </c>
      <c r="C641">
        <f ca="1"/>
        <v>-1.3666594575916251</v>
      </c>
      <c r="D641">
        <f ca="1"/>
        <v>-78.303818951638434</v>
      </c>
    </row>
    <row r="642" spans="2:4" x14ac:dyDescent="0.2">
      <c r="B642">
        <f ca="1"/>
        <v>27.900000000000084</v>
      </c>
      <c r="C642">
        <f ca="1"/>
        <v>-1.3687008284537681</v>
      </c>
      <c r="D642">
        <f ca="1"/>
        <v>-78.420780886460207</v>
      </c>
    </row>
    <row r="643" spans="2:4" x14ac:dyDescent="0.2">
      <c r="B643">
        <f ca="1"/>
        <v>28.000000000000085</v>
      </c>
      <c r="C643">
        <f ca="1"/>
        <v>-1.3707109962081372</v>
      </c>
      <c r="D643">
        <f ca="1"/>
        <v>-78.535955014898846</v>
      </c>
    </row>
    <row r="644" spans="2:4" x14ac:dyDescent="0.2">
      <c r="B644">
        <f ca="1"/>
        <v>28.100000000000087</v>
      </c>
      <c r="C644">
        <f ca="1"/>
        <v>-1.3726906917714705</v>
      </c>
      <c r="D644">
        <f ca="1"/>
        <v>-78.649383215398629</v>
      </c>
    </row>
    <row r="645" spans="2:4" x14ac:dyDescent="0.2">
      <c r="B645">
        <f ca="1"/>
        <v>28.200000000000088</v>
      </c>
      <c r="C645">
        <f ca="1"/>
        <v>-1.3746406233941935</v>
      </c>
      <c r="D645">
        <f ca="1"/>
        <v>-78.761106067719737</v>
      </c>
    </row>
    <row r="646" spans="2:4" x14ac:dyDescent="0.2">
      <c r="B646">
        <f ca="1"/>
        <v>28.30000000000009</v>
      </c>
      <c r="C646">
        <f ca="1"/>
        <v>-1.376561477513309</v>
      </c>
      <c r="D646">
        <f ca="1"/>
        <v>-78.871162901805391</v>
      </c>
    </row>
    <row r="647" spans="2:4" x14ac:dyDescent="0.2">
      <c r="B647">
        <f ca="1"/>
        <v>28.400000000000091</v>
      </c>
      <c r="C647">
        <f ca="1"/>
        <v>-1.3784539195679095</v>
      </c>
      <c r="D647">
        <f ca="1"/>
        <v>-78.979591844507055</v>
      </c>
    </row>
    <row r="648" spans="2:4" x14ac:dyDescent="0.2">
      <c r="B648">
        <f ca="1"/>
        <v>28.500000000000092</v>
      </c>
      <c r="C648">
        <f ca="1"/>
        <v>-1.3803185947791552</v>
      </c>
      <c r="D648">
        <f ca="1"/>
        <v>-79.086429864274095</v>
      </c>
    </row>
    <row r="649" spans="2:4" x14ac:dyDescent="0.2">
      <c r="B649">
        <f ca="1"/>
        <v>28.600000000000094</v>
      </c>
      <c r="C649">
        <f ca="1"/>
        <v>-1.3821561288964774</v>
      </c>
      <c r="D649">
        <f ca="1"/>
        <v>-79.191712813907955</v>
      </c>
    </row>
    <row r="650" spans="2:4" x14ac:dyDescent="0.2">
      <c r="B650">
        <f ca="1"/>
        <v>28.700000000000095</v>
      </c>
      <c r="C650">
        <f ca="1"/>
        <v>-1.383967128911662</v>
      </c>
      <c r="D650">
        <f ca="1"/>
        <v>-79.295475471476166</v>
      </c>
    </row>
    <row r="651" spans="2:4" x14ac:dyDescent="0.2">
      <c r="B651">
        <f ca="1"/>
        <v>28.800000000000097</v>
      </c>
      <c r="C651">
        <f ca="1"/>
        <v>-1.3857521837423759</v>
      </c>
      <c r="D651">
        <f ca="1"/>
        <v>-79.397751579475511</v>
      </c>
    </row>
    <row r="652" spans="2:4" x14ac:dyDescent="0.2">
      <c r="B652">
        <f ca="1"/>
        <v>28.900000000000098</v>
      </c>
      <c r="C652">
        <f ca="1"/>
        <v>-1.3875118648866263</v>
      </c>
      <c r="D652">
        <f ca="1"/>
        <v>-79.498573882329808</v>
      </c>
    </row>
    <row r="653" spans="2:4" x14ac:dyDescent="0.2">
      <c r="B653">
        <f ca="1"/>
        <v>29.000000000000099</v>
      </c>
      <c r="C653">
        <f ca="1"/>
        <v>-1.389246727049547</v>
      </c>
      <c r="D653">
        <f ca="1"/>
        <v>-79.597974162302108</v>
      </c>
    </row>
    <row r="654" spans="2:4" x14ac:dyDescent="0.2">
      <c r="B654">
        <f ca="1"/>
        <v>29.100000000000101</v>
      </c>
      <c r="C654">
        <f ca="1"/>
        <v>-1.3909573087438454</v>
      </c>
      <c r="D654">
        <f ca="1"/>
        <v>-79.695983273897738</v>
      </c>
    </row>
    <row r="655" spans="2:4" x14ac:dyDescent="0.2">
      <c r="B655">
        <f ca="1"/>
        <v>29.200000000000102</v>
      </c>
      <c r="C655">
        <f ca="1"/>
        <v>-1.3926441328651642</v>
      </c>
      <c r="D655">
        <f ca="1"/>
        <v>-79.79263117683017</v>
      </c>
    </row>
    <row r="656" spans="2:4" x14ac:dyDescent="0.2">
      <c r="B656">
        <f ca="1"/>
        <v>29.300000000000104</v>
      </c>
      <c r="C656">
        <f ca="1"/>
        <v>-1.3943077072435506</v>
      </c>
      <c r="D656">
        <f ca="1"/>
        <v>-79.887946967617808</v>
      </c>
    </row>
    <row r="657" spans="2:4" x14ac:dyDescent="0.2">
      <c r="B657">
        <f ca="1"/>
        <v>29.400000000000105</v>
      </c>
      <c r="C657">
        <f ca="1"/>
        <v>-1.3959485251721566</v>
      </c>
      <c r="D657">
        <f ca="1"/>
        <v>-79.98195890987634</v>
      </c>
    </row>
    <row r="658" spans="2:4" x14ac:dyDescent="0.2">
      <c r="B658">
        <f ca="1"/>
        <v>29.500000000000107</v>
      </c>
      <c r="C658">
        <f ca="1"/>
        <v>-1.3975670659142452</v>
      </c>
      <c r="D658">
        <f ca="1"/>
        <v>-80.074694463367976</v>
      </c>
    </row>
    <row r="659" spans="2:4" x14ac:dyDescent="0.2">
      <c r="B659">
        <f ca="1"/>
        <v>29.600000000000108</v>
      </c>
      <c r="C659">
        <f ca="1"/>
        <v>-1.3991637951895082</v>
      </c>
      <c r="D659">
        <f ca="1"/>
        <v>-80.166180311865531</v>
      </c>
    </row>
    <row r="660" spans="2:4" x14ac:dyDescent="0.2">
      <c r="B660">
        <f ca="1"/>
        <v>29.700000000000109</v>
      </c>
      <c r="C660">
        <f ca="1"/>
        <v>-1.4007391656406636</v>
      </c>
      <c r="D660">
        <f ca="1"/>
        <v>-80.256442389886359</v>
      </c>
    </row>
    <row r="661" spans="2:4" x14ac:dyDescent="0.2">
      <c r="B661">
        <f ca="1"/>
        <v>29.800000000000111</v>
      </c>
      <c r="C661">
        <f ca="1"/>
        <v>-1.4022936172812361</v>
      </c>
      <c r="D661">
        <f ca="1"/>
        <v>-80.345505908348358</v>
      </c>
    </row>
    <row r="662" spans="2:4" x14ac:dyDescent="0.2">
      <c r="B662">
        <f ca="1"/>
        <v>29.900000000000112</v>
      </c>
      <c r="C662">
        <f ca="1"/>
        <v>-1.4038275779253893</v>
      </c>
      <c r="D662">
        <f ca="1"/>
        <v>-80.433395379197492</v>
      </c>
    </row>
    <row r="663" spans="2:4" x14ac:dyDescent="0.2">
      <c r="B663">
        <f ca="1"/>
        <v>30.000000000000114</v>
      </c>
      <c r="C663">
        <f ca="1"/>
        <v>-1.4053414636006285</v>
      </c>
      <c r="D663">
        <f ca="1"/>
        <v>-80.520134639054021</v>
      </c>
    </row>
    <row r="664" spans="2:4" x14ac:dyDescent="0.2">
      <c r="B664">
        <f ca="1"/>
        <v>30.100000000000115</v>
      </c>
      <c r="C664">
        <f ca="1"/>
        <v>-1.406835678944151</v>
      </c>
      <c r="D664">
        <f ca="1"/>
        <v>-80.605746871921539</v>
      </c>
    </row>
    <row r="665" spans="2:4" x14ac:dyDescent="0.2">
      <c r="B665">
        <f ca="1"/>
        <v>30.200000000000117</v>
      </c>
      <c r="C665">
        <f ca="1"/>
        <v>-1.4083106175835831</v>
      </c>
      <c r="D665">
        <f ca="1"/>
        <v>-80.690254631001778</v>
      </c>
    </row>
    <row r="666" spans="2:4" x14ac:dyDescent="0.2">
      <c r="B666">
        <f ca="1"/>
        <v>30.300000000000118</v>
      </c>
      <c r="C666">
        <f ca="1"/>
        <v>-1.4097666625028056</v>
      </c>
      <c r="D666">
        <f ca="1"/>
        <v>-80.773679859654692</v>
      </c>
    </row>
    <row r="667" spans="2:4" x14ac:dyDescent="0.2">
      <c r="B667">
        <f ca="1"/>
        <v>30.400000000000119</v>
      </c>
      <c r="C667">
        <f ca="1"/>
        <v>-1.4112041863935338</v>
      </c>
      <c r="D667">
        <f ca="1"/>
        <v>-80.856043911542642</v>
      </c>
    </row>
    <row r="668" spans="2:4" x14ac:dyDescent="0.2">
      <c r="B668">
        <f ca="1"/>
        <v>30.500000000000121</v>
      </c>
      <c r="C668">
        <f ca="1"/>
        <v>-1.4126235519932866</v>
      </c>
      <c r="D668">
        <f ca="1"/>
        <v>-80.937367569994535</v>
      </c>
    </row>
    <row r="669" spans="2:4" x14ac:dyDescent="0.2">
      <c r="B669">
        <f ca="1"/>
        <v>30.600000000000122</v>
      </c>
      <c r="C669">
        <f ca="1"/>
        <v>-1.4140251124103416</v>
      </c>
      <c r="D669">
        <f ca="1"/>
        <v>-81.017671066624374</v>
      </c>
    </row>
    <row r="670" spans="2:4" x14ac:dyDescent="0.2">
      <c r="B670">
        <f ca="1"/>
        <v>30.700000000000124</v>
      </c>
      <c r="C670">
        <f ca="1"/>
        <v>-1.4154092114362558</v>
      </c>
      <c r="D670">
        <f ca="1"/>
        <v>-81.096974099237428</v>
      </c>
    </row>
    <row r="671" spans="2:4" x14ac:dyDescent="0.2">
      <c r="B671">
        <f ca="1"/>
        <v>30.800000000000125</v>
      </c>
      <c r="C671">
        <f ca="1"/>
        <v>-1.4167761838464878</v>
      </c>
      <c r="D671">
        <f ca="1"/>
        <v>-81.17529584905455</v>
      </c>
    </row>
    <row r="672" spans="2:4" x14ac:dyDescent="0.2">
      <c r="B672">
        <f ca="1"/>
        <v>30.900000000000126</v>
      </c>
      <c r="C672">
        <f ca="1"/>
        <v>-1.4181263556896462</v>
      </c>
      <c r="D672">
        <f ca="1"/>
        <v>-81.252654997284921</v>
      </c>
    </row>
    <row r="673" spans="2:4" x14ac:dyDescent="0.2">
      <c r="B673">
        <f ca="1"/>
        <v>31.000000000000128</v>
      </c>
      <c r="C673">
        <f ca="1"/>
        <v>-1.419460044565849</v>
      </c>
      <c r="D673">
        <f ca="1"/>
        <v>-81.329069741074889</v>
      </c>
    </row>
    <row r="674" spans="2:4" x14ac:dyDescent="0.2">
      <c r="B674">
        <f ca="1"/>
        <v>31.100000000000129</v>
      </c>
      <c r="C674">
        <f ca="1"/>
        <v>-1.420777559894669</v>
      </c>
      <c r="D674">
        <f ca="1"/>
        <v>-81.404557808860076</v>
      </c>
    </row>
    <row r="675" spans="2:4" x14ac:dyDescent="0.2">
      <c r="B675">
        <f ca="1"/>
        <v>31.200000000000131</v>
      </c>
      <c r="C675">
        <f ca="1"/>
        <v>-1.4220792031731067</v>
      </c>
      <c r="D675">
        <f ca="1"/>
        <v>-81.47913647514612</v>
      </c>
    </row>
    <row r="676" spans="2:4" x14ac:dyDescent="0.2">
      <c r="B676">
        <f ca="1"/>
        <v>31.300000000000132</v>
      </c>
      <c r="C676">
        <f ca="1"/>
        <v>-1.4233652682240172</v>
      </c>
      <c r="D676">
        <f ca="1"/>
        <v>-81.552822574742564</v>
      </c>
    </row>
    <row r="677" spans="2:4" x14ac:dyDescent="0.2">
      <c r="B677">
        <f ca="1"/>
        <v>31.400000000000134</v>
      </c>
      <c r="C677">
        <f ca="1"/>
        <v>-1.4246360414353947</v>
      </c>
      <c r="D677">
        <f ca="1"/>
        <v>-81.625632516472791</v>
      </c>
    </row>
    <row r="678" spans="2:4" x14ac:dyDescent="0.2">
      <c r="B678">
        <f ca="1"/>
        <v>31.500000000000135</v>
      </c>
      <c r="C678">
        <f ca="1"/>
        <v>-1.4258918019908982</v>
      </c>
      <c r="D678">
        <f ca="1"/>
        <v>-81.697582296382137</v>
      </c>
    </row>
    <row r="679" spans="2:4" x14ac:dyDescent="0.2">
      <c r="B679">
        <f ca="1"/>
        <v>31.600000000000136</v>
      </c>
      <c r="C679">
        <f ca="1"/>
        <v>-1.4271328220919894</v>
      </c>
      <c r="D679">
        <f ca="1"/>
        <v>-81.768687510465568</v>
      </c>
    </row>
    <row r="680" spans="2:4" x14ac:dyDescent="0.2">
      <c r="B680">
        <f ca="1"/>
        <v>31.700000000000138</v>
      </c>
      <c r="C680">
        <f ca="1"/>
        <v>-1.4283593671720283</v>
      </c>
      <c r="D680">
        <f ca="1"/>
        <v>-81.838963366934323</v>
      </c>
    </row>
    <row r="681" spans="2:4" x14ac:dyDescent="0.2">
      <c r="B681">
        <f ca="1"/>
        <v>31.800000000000139</v>
      </c>
      <c r="C681">
        <f ca="1"/>
        <v>-1.4295716961026605</v>
      </c>
      <c r="D681">
        <f ca="1"/>
        <v>-81.908424698041173</v>
      </c>
    </row>
    <row r="682" spans="2:4" x14ac:dyDescent="0.2">
      <c r="B682">
        <f ca="1"/>
        <v>31.900000000000141</v>
      </c>
      <c r="C682">
        <f ca="1"/>
        <v>-1.4307700613928167</v>
      </c>
      <c r="D682">
        <f ca="1"/>
        <v>-81.977085971482083</v>
      </c>
    </row>
    <row r="683" spans="2:4" x14ac:dyDescent="0.2">
      <c r="B683">
        <f ca="1"/>
        <v>32.000000000000142</v>
      </c>
      <c r="C683">
        <f ca="1"/>
        <v>-1.4319547093806253</v>
      </c>
      <c r="D683">
        <f ca="1"/>
        <v>-82.044961301392178</v>
      </c>
    </row>
    <row r="684" spans="2:4" x14ac:dyDescent="0.2">
      <c r="B684">
        <f ca="1"/>
        <v>32.100000000000144</v>
      </c>
      <c r="C684">
        <f ca="1"/>
        <v>-1.4331258804185267</v>
      </c>
      <c r="D684">
        <f ca="1"/>
        <v>-82.112064458951892</v>
      </c>
    </row>
    <row r="685" spans="2:4" x14ac:dyDescent="0.2">
      <c r="B685">
        <f ca="1"/>
        <v>32.200000000000145</v>
      </c>
      <c r="C685">
        <f ca="1"/>
        <v>-1.4342838090518677</v>
      </c>
      <c r="D685">
        <f ca="1"/>
        <v>-82.178408882619678</v>
      </c>
    </row>
    <row r="686" spans="2:4" x14ac:dyDescent="0.2">
      <c r="B686">
        <f ca="1"/>
        <v>32.300000000000146</v>
      </c>
      <c r="C686">
        <f ca="1"/>
        <v>-1.4354287241912373</v>
      </c>
      <c r="D686">
        <f ca="1"/>
        <v>-82.244007688006192</v>
      </c>
    </row>
    <row r="687" spans="2:4" x14ac:dyDescent="0.2">
      <c r="B687">
        <f ca="1"/>
        <v>32.400000000000148</v>
      </c>
      <c r="C687">
        <f ca="1"/>
        <v>-1.4365608492787965</v>
      </c>
      <c r="D687">
        <f ca="1"/>
        <v>-82.308873677404208</v>
      </c>
    </row>
    <row r="688" spans="2:4" x14ac:dyDescent="0.2">
      <c r="B688">
        <f ca="1"/>
        <v>32.500000000000149</v>
      </c>
      <c r="C688">
        <f ca="1"/>
        <v>-1.4376804024488401</v>
      </c>
      <c r="D688">
        <f ca="1"/>
        <v>-82.373019348988208</v>
      </c>
    </row>
    <row r="689" spans="2:4" x14ac:dyDescent="0.2">
      <c r="B689">
        <f ca="1"/>
        <v>32.600000000000151</v>
      </c>
      <c r="C689">
        <f ca="1"/>
        <v>-1.4387875966828252</v>
      </c>
      <c r="D689">
        <f ca="1"/>
        <v>-82.436456905696772</v>
      </c>
    </row>
    <row r="690" spans="2:4" x14ac:dyDescent="0.2">
      <c r="B690">
        <f ca="1"/>
        <v>32.700000000000152</v>
      </c>
      <c r="C690">
        <f ca="1"/>
        <v>-1.4398826399590772</v>
      </c>
      <c r="D690">
        <f ca="1"/>
        <v>-82.499198263810186</v>
      </c>
    </row>
    <row r="691" spans="2:4" x14ac:dyDescent="0.2">
      <c r="B691">
        <f ca="1"/>
        <v>32.800000000000153</v>
      </c>
      <c r="C691">
        <f ca="1"/>
        <v>-1.4409657353973899</v>
      </c>
      <c r="D691">
        <f ca="1"/>
        <v>-82.561255061235371</v>
      </c>
    </row>
    <row r="692" spans="2:4" x14ac:dyDescent="0.2">
      <c r="B692">
        <f ca="1"/>
        <v>32.900000000000155</v>
      </c>
      <c r="C692">
        <f ca="1"/>
        <v>-1.4420370813987173</v>
      </c>
      <c r="D692">
        <f ca="1"/>
        <v>-82.622638665509655</v>
      </c>
    </row>
    <row r="693" spans="2:4" x14ac:dyDescent="0.2">
      <c r="B693">
        <f ca="1"/>
        <v>33.000000000000156</v>
      </c>
      <c r="C693">
        <f ca="1"/>
        <v>-1.4430968717801458</v>
      </c>
      <c r="D693">
        <f ca="1"/>
        <v>-82.68336018153407</v>
      </c>
    </row>
    <row r="694" spans="2:4" x14ac:dyDescent="0.2">
      <c r="B694">
        <f ca="1"/>
        <v>33.100000000000158</v>
      </c>
      <c r="C694">
        <f ca="1"/>
        <v>-1.4441452959053345</v>
      </c>
      <c r="D694">
        <f ca="1"/>
        <v>-82.743430459047076</v>
      </c>
    </row>
    <row r="695" spans="2:4" x14ac:dyDescent="0.2">
      <c r="B695">
        <f ca="1"/>
        <v>33.200000000000159</v>
      </c>
      <c r="C695">
        <f ca="1"/>
        <v>-1.4451825388105941</v>
      </c>
      <c r="D695">
        <f ca="1"/>
        <v>-82.802860099848331</v>
      </c>
    </row>
    <row r="696" spans="2:4" x14ac:dyDescent="0.2">
      <c r="B696">
        <f ca="1"/>
        <v>33.300000000000161</v>
      </c>
      <c r="C696">
        <f ca="1"/>
        <v>-1.4462087813267746</v>
      </c>
      <c r="D696">
        <f ca="1"/>
        <v>-82.861659464782363</v>
      </c>
    </row>
    <row r="697" spans="2:4" x14ac:dyDescent="0.2">
      <c r="B697">
        <f ca="1"/>
        <v>33.400000000000162</v>
      </c>
      <c r="C697">
        <f ca="1"/>
        <v>-1.4472242001971209</v>
      </c>
      <c r="D697">
        <f ca="1"/>
        <v>-82.919838680491154</v>
      </c>
    </row>
    <row r="698" spans="2:4" x14ac:dyDescent="0.2">
      <c r="B698">
        <f ca="1"/>
        <v>33.500000000000163</v>
      </c>
      <c r="C698">
        <f ca="1"/>
        <v>-1.4482289681912492</v>
      </c>
      <c r="D698">
        <f ca="1"/>
        <v>-82.977407645944524</v>
      </c>
    </row>
    <row r="699" spans="2:4" x14ac:dyDescent="0.2">
      <c r="B699">
        <f ca="1"/>
        <v>33.600000000000165</v>
      </c>
      <c r="C699">
        <f ca="1"/>
        <v>-1.44922325421539</v>
      </c>
      <c r="D699">
        <f ca="1"/>
        <v>-83.034376038756633</v>
      </c>
    </row>
    <row r="700" spans="2:4" x14ac:dyDescent="0.2">
      <c r="B700">
        <f ca="1"/>
        <v>33.700000000000166</v>
      </c>
      <c r="C700">
        <f ca="1"/>
        <v>-1.450207223419042</v>
      </c>
      <c r="D700">
        <f ca="1"/>
        <v>-83.090753321296745</v>
      </c>
    </row>
    <row r="701" spans="2:4" x14ac:dyDescent="0.2">
      <c r="B701">
        <f ca="1"/>
        <v>33.800000000000168</v>
      </c>
      <c r="C701">
        <f ca="1"/>
        <v>-1.4511810372981659</v>
      </c>
      <c r="D701">
        <f ca="1"/>
        <v>-83.146548746601809</v>
      </c>
    </row>
    <row r="702" spans="2:4" x14ac:dyDescent="0.2">
      <c r="B702">
        <f ca="1"/>
        <v>33.900000000000169</v>
      </c>
      <c r="C702">
        <f ca="1"/>
        <v>-1.452144853795051</v>
      </c>
      <c r="D702">
        <f ca="1"/>
        <v>-83.201771364098406</v>
      </c>
    </row>
    <row r="703" spans="2:4" x14ac:dyDescent="0.2">
      <c r="B703">
        <f ca="1"/>
        <v>34.000000000000171</v>
      </c>
      <c r="C703">
        <f ca="1"/>
        <v>-1.4530988273949768</v>
      </c>
      <c r="D703">
        <f ca="1"/>
        <v>-83.256430025141057</v>
      </c>
    </row>
    <row r="704" spans="2:4" x14ac:dyDescent="0.2">
      <c r="B704">
        <f ca="1"/>
        <v>34.100000000000172</v>
      </c>
      <c r="C704">
        <f ca="1"/>
        <v>-1.4540431092197861</v>
      </c>
      <c r="D704">
        <f ca="1"/>
        <v>-83.310533388373543</v>
      </c>
    </row>
    <row r="705" spans="2:4" x14ac:dyDescent="0.2">
      <c r="B705">
        <f ca="1"/>
        <v>34.200000000000173</v>
      </c>
      <c r="C705">
        <f ca="1"/>
        <v>-1.4549778471184867</v>
      </c>
      <c r="D705">
        <f ca="1"/>
        <v>-83.364089924920009</v>
      </c>
    </row>
    <row r="706" spans="2:4" x14ac:dyDescent="0.2">
      <c r="B706">
        <f ca="1"/>
        <v>34.300000000000175</v>
      </c>
      <c r="C706">
        <f ca="1"/>
        <v>-1.4559031857549851</v>
      </c>
      <c r="D706">
        <f ca="1"/>
        <v>-83.417107923411763</v>
      </c>
    </row>
    <row r="707" spans="2:4" x14ac:dyDescent="0.2">
      <c r="B707">
        <f ca="1"/>
        <v>34.400000000000176</v>
      </c>
      <c r="C707">
        <f ca="1"/>
        <v>-1.4568192666930637</v>
      </c>
      <c r="D707">
        <f ca="1"/>
        <v>-83.469595494856051</v>
      </c>
    </row>
    <row r="708" spans="2:4" x14ac:dyDescent="0.2">
      <c r="B708">
        <f ca="1"/>
        <v>34.500000000000178</v>
      </c>
      <c r="C708">
        <f ca="1"/>
        <v>-1.457726228478692</v>
      </c>
      <c r="D708">
        <f ca="1"/>
        <v>-83.521560577352204</v>
      </c>
    </row>
    <row r="709" spans="2:4" x14ac:dyDescent="0.2">
      <c r="B709">
        <f ca="1"/>
        <v>34.500100000000181</v>
      </c>
      <c r="C709">
        <f ca="1"/>
        <v>-1.4577271282523969</v>
      </c>
      <c r="D709">
        <f ca="1"/>
        <v>-83.521612130588011</v>
      </c>
    </row>
    <row r="710" spans="2:4" x14ac:dyDescent="0.2">
      <c r="B710">
        <f ca="1"/>
        <v>34.500200000000184</v>
      </c>
      <c r="C710">
        <f ca="1"/>
        <v>-1.4577280280171718</v>
      </c>
      <c r="D710">
        <f ca="1"/>
        <v>-83.52166368331217</v>
      </c>
    </row>
    <row r="711" spans="2:4" x14ac:dyDescent="0.2">
      <c r="B711">
        <f ca="1"/>
        <v>34.500300000000188</v>
      </c>
      <c r="C711">
        <f ca="1"/>
        <v>-1.4577289277730165</v>
      </c>
      <c r="D711">
        <f ca="1"/>
        <v>-83.521715235524667</v>
      </c>
    </row>
    <row r="712" spans="2:4" x14ac:dyDescent="0.2">
      <c r="B712">
        <f ca="1"/>
        <v>34.500400000000191</v>
      </c>
      <c r="C712">
        <f ca="1"/>
        <v>-1.4577298275199315</v>
      </c>
      <c r="D712">
        <f ca="1"/>
        <v>-83.521766787225516</v>
      </c>
    </row>
    <row r="713" spans="2:4" x14ac:dyDescent="0.2">
      <c r="B713">
        <f ca="1"/>
        <v>34.500500000000194</v>
      </c>
      <c r="C713">
        <f ca="1"/>
        <v>-1.4577307272579167</v>
      </c>
      <c r="D713">
        <f ca="1"/>
        <v>-83.521818338414747</v>
      </c>
    </row>
    <row r="714" spans="2:4" x14ac:dyDescent="0.2">
      <c r="B714">
        <f ca="1"/>
        <v>34.500600000000198</v>
      </c>
      <c r="C714">
        <f ca="1"/>
        <v>-1.4577316269869725</v>
      </c>
      <c r="D714">
        <f ca="1"/>
        <v>-83.521869889092343</v>
      </c>
    </row>
    <row r="715" spans="2:4" x14ac:dyDescent="0.2">
      <c r="B715">
        <f ca="1"/>
        <v>34.500700000000201</v>
      </c>
      <c r="C715">
        <f ca="1"/>
        <v>-1.4577325267070986</v>
      </c>
      <c r="D715">
        <f ca="1"/>
        <v>-83.521921439258307</v>
      </c>
    </row>
    <row r="716" spans="2:4" x14ac:dyDescent="0.2">
      <c r="B716">
        <f ca="1"/>
        <v>34.500800000000204</v>
      </c>
      <c r="C716">
        <f ca="1"/>
        <v>-1.4577334264182955</v>
      </c>
      <c r="D716">
        <f ca="1"/>
        <v>-83.52197298891268</v>
      </c>
    </row>
    <row r="717" spans="2:4" x14ac:dyDescent="0.2">
      <c r="B717">
        <f ca="1"/>
        <v>34.500900000000208</v>
      </c>
      <c r="C717">
        <f ca="1"/>
        <v>-1.4577343261205633</v>
      </c>
      <c r="D717">
        <f ca="1"/>
        <v>-83.522024538055433</v>
      </c>
    </row>
    <row r="718" spans="2:4" x14ac:dyDescent="0.2">
      <c r="B718">
        <f ca="1"/>
        <v>34.501000000000211</v>
      </c>
      <c r="C718">
        <f ca="1"/>
        <v>-1.4577352258139018</v>
      </c>
      <c r="D718">
        <f ca="1"/>
        <v>-83.522076086686582</v>
      </c>
    </row>
    <row r="719" spans="2:4" x14ac:dyDescent="0.2">
      <c r="B719">
        <f ca="1"/>
        <v>34.501100000000214</v>
      </c>
      <c r="C719">
        <f ca="1"/>
        <v>-1.4577361254983114</v>
      </c>
      <c r="D719">
        <f ca="1"/>
        <v>-83.522127634806154</v>
      </c>
    </row>
    <row r="720" spans="2:4" x14ac:dyDescent="0.2">
      <c r="B720">
        <f ca="1"/>
        <v>34.501200000000217</v>
      </c>
      <c r="C720">
        <f ca="1"/>
        <v>-1.4577370251737924</v>
      </c>
      <c r="D720">
        <f ca="1"/>
        <v>-83.522179182414149</v>
      </c>
    </row>
    <row r="721" spans="2:4" x14ac:dyDescent="0.2">
      <c r="B721">
        <f ca="1"/>
        <v>34.501300000000221</v>
      </c>
      <c r="C721">
        <f ca="1"/>
        <v>-1.4577379248403446</v>
      </c>
      <c r="D721">
        <f ca="1"/>
        <v>-83.522230729510554</v>
      </c>
    </row>
    <row r="722" spans="2:4" x14ac:dyDescent="0.2">
      <c r="B722">
        <f ca="1"/>
        <v>34.501400000000224</v>
      </c>
      <c r="C722">
        <f ca="1"/>
        <v>-1.4577388244979683</v>
      </c>
      <c r="D722">
        <f ca="1"/>
        <v>-83.522282276095396</v>
      </c>
    </row>
    <row r="723" spans="2:4" x14ac:dyDescent="0.2">
      <c r="B723">
        <f ca="1"/>
        <v>34.501500000000227</v>
      </c>
      <c r="C723">
        <f ca="1"/>
        <v>-1.4577397241466636</v>
      </c>
      <c r="D723">
        <f ca="1"/>
        <v>-83.52233382216869</v>
      </c>
    </row>
    <row r="724" spans="2:4" x14ac:dyDescent="0.2">
      <c r="B724">
        <f ca="1"/>
        <v>34.501600000000231</v>
      </c>
      <c r="C724">
        <f ca="1"/>
        <v>-1.4577406237864308</v>
      </c>
      <c r="D724">
        <f ca="1"/>
        <v>-83.522385367730422</v>
      </c>
    </row>
    <row r="725" spans="2:4" x14ac:dyDescent="0.2">
      <c r="B725">
        <f ca="1"/>
        <v>34.501700000000234</v>
      </c>
      <c r="C725">
        <f ca="1"/>
        <v>-1.4577415234172697</v>
      </c>
      <c r="D725">
        <f ca="1"/>
        <v>-83.52243691278062</v>
      </c>
    </row>
    <row r="726" spans="2:4" x14ac:dyDescent="0.2">
      <c r="B726">
        <f ca="1"/>
        <v>34.501800000000237</v>
      </c>
      <c r="C726">
        <f ca="1"/>
        <v>-1.4577424230391807</v>
      </c>
      <c r="D726">
        <f ca="1"/>
        <v>-83.52248845731927</v>
      </c>
    </row>
    <row r="727" spans="2:4" x14ac:dyDescent="0.2">
      <c r="B727">
        <f ca="1"/>
        <v>34.501900000000241</v>
      </c>
      <c r="C727">
        <f ca="1"/>
        <v>-1.4577433226521637</v>
      </c>
      <c r="D727">
        <f ca="1"/>
        <v>-83.5225400013464</v>
      </c>
    </row>
    <row r="728" spans="2:4" x14ac:dyDescent="0.2">
      <c r="B728">
        <f ca="1"/>
        <v>34.502000000000244</v>
      </c>
      <c r="C728">
        <f ca="1"/>
        <v>-1.4577442222562189</v>
      </c>
      <c r="D728">
        <f ca="1"/>
        <v>-83.522591544861996</v>
      </c>
    </row>
    <row r="729" spans="2:4" x14ac:dyDescent="0.2">
      <c r="B729">
        <f ca="1"/>
        <v>34.502100000000247</v>
      </c>
      <c r="C729">
        <f ca="1"/>
        <v>-1.4577451218513466</v>
      </c>
      <c r="D729">
        <f ca="1"/>
        <v>-83.522643087866086</v>
      </c>
    </row>
    <row r="730" spans="2:4" x14ac:dyDescent="0.2">
      <c r="B730">
        <f ca="1"/>
        <v>34.502200000000251</v>
      </c>
      <c r="C730">
        <f ca="1"/>
        <v>-1.4577460214375468</v>
      </c>
      <c r="D730">
        <f ca="1"/>
        <v>-83.522694630358657</v>
      </c>
    </row>
    <row r="731" spans="2:4" x14ac:dyDescent="0.2">
      <c r="B731">
        <f ca="1"/>
        <v>34.502300000000254</v>
      </c>
      <c r="C731">
        <f ca="1"/>
        <v>-1.4577469210148197</v>
      </c>
      <c r="D731">
        <f ca="1"/>
        <v>-83.522746172339737</v>
      </c>
    </row>
    <row r="732" spans="2:4" x14ac:dyDescent="0.2">
      <c r="B732">
        <f ca="1"/>
        <v>34.502400000000257</v>
      </c>
      <c r="C732">
        <f ca="1"/>
        <v>-1.4577478205831655</v>
      </c>
      <c r="D732">
        <f ca="1"/>
        <v>-83.522797713809339</v>
      </c>
    </row>
    <row r="733" spans="2:4" x14ac:dyDescent="0.2">
      <c r="B733">
        <f ca="1"/>
        <v>34.502500000000261</v>
      </c>
      <c r="C733">
        <f ca="1"/>
        <v>-1.4577487201425843</v>
      </c>
      <c r="D733">
        <f ca="1"/>
        <v>-83.522849254767451</v>
      </c>
    </row>
    <row r="734" spans="2:4" x14ac:dyDescent="0.2">
      <c r="B734">
        <f ca="1"/>
        <v>34.502600000000264</v>
      </c>
      <c r="C734">
        <f ca="1"/>
        <v>-1.4577496196930759</v>
      </c>
      <c r="D734">
        <f ca="1"/>
        <v>-83.522900795214085</v>
      </c>
    </row>
    <row r="735" spans="2:4" x14ac:dyDescent="0.2">
      <c r="B735">
        <f ca="1"/>
        <v>34.502700000000267</v>
      </c>
      <c r="C735">
        <f ca="1"/>
        <v>-1.4577505192346407</v>
      </c>
      <c r="D735">
        <f ca="1"/>
        <v>-83.522952335149242</v>
      </c>
    </row>
    <row r="736" spans="2:4" x14ac:dyDescent="0.2">
      <c r="B736">
        <f ca="1"/>
        <v>34.502800000000271</v>
      </c>
      <c r="C736">
        <f ca="1"/>
        <v>-1.4577514187672791</v>
      </c>
      <c r="D736">
        <f ca="1"/>
        <v>-83.523003874572964</v>
      </c>
    </row>
    <row r="737" spans="2:4" x14ac:dyDescent="0.2">
      <c r="B737">
        <f ca="1"/>
        <v>34.502900000000274</v>
      </c>
      <c r="C737">
        <f ca="1"/>
        <v>-1.4577523182909908</v>
      </c>
      <c r="D737">
        <f ca="1"/>
        <v>-83.52305541348521</v>
      </c>
    </row>
    <row r="738" spans="2:4" x14ac:dyDescent="0.2">
      <c r="B738">
        <f ca="1"/>
        <v>34.503000000000277</v>
      </c>
      <c r="C738">
        <f ca="1"/>
        <v>-1.4577532178057762</v>
      </c>
      <c r="D738">
        <f ca="1"/>
        <v>-83.523106951886021</v>
      </c>
    </row>
    <row r="739" spans="2:4" x14ac:dyDescent="0.2">
      <c r="B739">
        <f ca="1"/>
        <v>34.503100000000281</v>
      </c>
      <c r="C739">
        <f ca="1"/>
        <v>-1.4577541173116351</v>
      </c>
      <c r="D739">
        <f ca="1"/>
        <v>-83.523158489775383</v>
      </c>
    </row>
    <row r="740" spans="2:4" x14ac:dyDescent="0.2">
      <c r="B740">
        <f ca="1"/>
        <v>34.503200000000284</v>
      </c>
      <c r="C740">
        <f ca="1"/>
        <v>-1.457755016808568</v>
      </c>
      <c r="D740">
        <f ca="1"/>
        <v>-83.523210027153326</v>
      </c>
    </row>
    <row r="741" spans="2:4" x14ac:dyDescent="0.2">
      <c r="B741">
        <f ca="1"/>
        <v>34.503300000000287</v>
      </c>
      <c r="C741">
        <f ca="1"/>
        <v>-1.457755916296575</v>
      </c>
      <c r="D741">
        <f ca="1"/>
        <v>-83.523261564019847</v>
      </c>
    </row>
    <row r="742" spans="2:4" x14ac:dyDescent="0.2">
      <c r="B742">
        <f ca="1"/>
        <v>34.503400000000291</v>
      </c>
      <c r="C742">
        <f ca="1"/>
        <v>-1.457756815775656</v>
      </c>
      <c r="D742">
        <f ca="1"/>
        <v>-83.523313100374949</v>
      </c>
    </row>
    <row r="743" spans="2:4" x14ac:dyDescent="0.2">
      <c r="B743">
        <f ca="1"/>
        <v>34.503500000000294</v>
      </c>
      <c r="C743">
        <f ca="1"/>
        <v>-1.4577577152458112</v>
      </c>
      <c r="D743">
        <f ca="1"/>
        <v>-83.523364636218645</v>
      </c>
    </row>
    <row r="744" spans="2:4" x14ac:dyDescent="0.2">
      <c r="B744">
        <f ca="1"/>
        <v>34.503600000000297</v>
      </c>
      <c r="C744">
        <f ca="1"/>
        <v>-1.4577586147070407</v>
      </c>
      <c r="D744">
        <f ca="1"/>
        <v>-83.523416171550934</v>
      </c>
    </row>
    <row r="745" spans="2:4" x14ac:dyDescent="0.2">
      <c r="B745">
        <f ca="1"/>
        <v>34.5037000000003</v>
      </c>
      <c r="C745">
        <f ca="1"/>
        <v>-1.4577595141593449</v>
      </c>
      <c r="D745">
        <f ca="1"/>
        <v>-83.523467706371832</v>
      </c>
    </row>
    <row r="746" spans="2:4" x14ac:dyDescent="0.2">
      <c r="B746">
        <f ca="1"/>
        <v>34.503800000000304</v>
      </c>
      <c r="C746">
        <f ca="1"/>
        <v>-1.4577604136027238</v>
      </c>
      <c r="D746">
        <f ca="1"/>
        <v>-83.523519240681352</v>
      </c>
    </row>
    <row r="747" spans="2:4" x14ac:dyDescent="0.2">
      <c r="B747">
        <f ca="1"/>
        <v>34.503900000000307</v>
      </c>
      <c r="C747">
        <f ca="1"/>
        <v>-1.4577613130371776</v>
      </c>
      <c r="D747">
        <f ca="1"/>
        <v>-83.523570774479509</v>
      </c>
    </row>
    <row r="748" spans="2:4" x14ac:dyDescent="0.2">
      <c r="B748">
        <f ca="1"/>
        <v>34.50400000000031</v>
      </c>
      <c r="C748">
        <f ca="1"/>
        <v>-1.4577622124627061</v>
      </c>
      <c r="D748">
        <f ca="1"/>
        <v>-83.523622307766274</v>
      </c>
    </row>
    <row r="749" spans="2:4" x14ac:dyDescent="0.2">
      <c r="B749">
        <f ca="1"/>
        <v>34.504100000000314</v>
      </c>
      <c r="C749">
        <f ca="1"/>
        <v>-1.4577631118793097</v>
      </c>
      <c r="D749">
        <f ca="1"/>
        <v>-83.52367384054169</v>
      </c>
    </row>
    <row r="750" spans="2:4" x14ac:dyDescent="0.2">
      <c r="B750">
        <f ca="1"/>
        <v>34.504200000000317</v>
      </c>
      <c r="C750">
        <f ca="1"/>
        <v>-1.4577640112869885</v>
      </c>
      <c r="D750">
        <f ca="1"/>
        <v>-83.523725372805742</v>
      </c>
    </row>
    <row r="751" spans="2:4" x14ac:dyDescent="0.2">
      <c r="B751">
        <f ca="1"/>
        <v>34.50430000000032</v>
      </c>
      <c r="C751">
        <f ca="1"/>
        <v>-1.4577649106857427</v>
      </c>
      <c r="D751">
        <f ca="1"/>
        <v>-83.52377690455846</v>
      </c>
    </row>
    <row r="752" spans="2:4" x14ac:dyDescent="0.2">
      <c r="B752">
        <f ca="1"/>
        <v>34.504400000000324</v>
      </c>
      <c r="C752">
        <f ca="1"/>
        <v>-1.4577658100755722</v>
      </c>
      <c r="D752">
        <f ca="1"/>
        <v>-83.523828435799828</v>
      </c>
    </row>
    <row r="753" spans="2:4" x14ac:dyDescent="0.2">
      <c r="B753">
        <f ca="1"/>
        <v>34.504500000000327</v>
      </c>
      <c r="C753">
        <f ca="1"/>
        <v>-1.4577667094564775</v>
      </c>
      <c r="D753">
        <f ca="1"/>
        <v>-83.523879966529876</v>
      </c>
    </row>
    <row r="754" spans="2:4" x14ac:dyDescent="0.2">
      <c r="B754">
        <f ca="1"/>
        <v>34.50460000000033</v>
      </c>
      <c r="C754">
        <f ca="1"/>
        <v>-1.4577676088284583</v>
      </c>
      <c r="D754">
        <f ca="1"/>
        <v>-83.523931496748588</v>
      </c>
    </row>
    <row r="755" spans="2:4" x14ac:dyDescent="0.2">
      <c r="B755">
        <f ca="1"/>
        <v>34.504700000000334</v>
      </c>
      <c r="C755">
        <f ca="1"/>
        <v>-1.457768508191515</v>
      </c>
      <c r="D755">
        <f ca="1"/>
        <v>-83.523983026455994</v>
      </c>
    </row>
    <row r="756" spans="2:4" x14ac:dyDescent="0.2">
      <c r="B756">
        <f ca="1"/>
        <v>34.504800000000337</v>
      </c>
      <c r="C756">
        <f ca="1"/>
        <v>-1.4577694075456478</v>
      </c>
      <c r="D756">
        <f ca="1"/>
        <v>-83.524034555652079</v>
      </c>
    </row>
    <row r="757" spans="2:4" x14ac:dyDescent="0.2">
      <c r="B757">
        <f ca="1"/>
        <v>34.50490000000034</v>
      </c>
      <c r="C757">
        <f ca="1"/>
        <v>-1.4577703068908565</v>
      </c>
      <c r="D757">
        <f ca="1"/>
        <v>-83.524086084336872</v>
      </c>
    </row>
    <row r="758" spans="2:4" x14ac:dyDescent="0.2">
      <c r="B758">
        <f ca="1"/>
        <v>34.505000000000344</v>
      </c>
      <c r="C758">
        <f ca="1"/>
        <v>-1.4577712062271417</v>
      </c>
      <c r="D758">
        <f ca="1"/>
        <v>-83.524137612510373</v>
      </c>
    </row>
    <row r="759" spans="2:4" x14ac:dyDescent="0.2">
      <c r="B759">
        <f ca="1"/>
        <v>34.505100000000347</v>
      </c>
      <c r="C759">
        <f ca="1"/>
        <v>-1.4577721055545032</v>
      </c>
      <c r="D759">
        <f ca="1"/>
        <v>-83.524189140172581</v>
      </c>
    </row>
    <row r="760" spans="2:4" x14ac:dyDescent="0.2">
      <c r="B760">
        <f ca="1"/>
        <v>34.50520000000035</v>
      </c>
      <c r="C760">
        <f ca="1"/>
        <v>-1.4577730048729411</v>
      </c>
      <c r="D760">
        <f ca="1"/>
        <v>-83.524240667323525</v>
      </c>
    </row>
    <row r="761" spans="2:4" x14ac:dyDescent="0.2">
      <c r="B761">
        <f ca="1"/>
        <v>34.505300000000354</v>
      </c>
      <c r="C761">
        <f ca="1"/>
        <v>-1.4577739041824558</v>
      </c>
      <c r="D761">
        <f ca="1"/>
        <v>-83.524292193963177</v>
      </c>
    </row>
    <row r="762" spans="2:4" x14ac:dyDescent="0.2">
      <c r="B762">
        <f ca="1"/>
        <v>34.505400000000357</v>
      </c>
      <c r="C762">
        <f ca="1"/>
        <v>-1.4577748034830473</v>
      </c>
      <c r="D762">
        <f ca="1"/>
        <v>-83.524343720091593</v>
      </c>
    </row>
    <row r="763" spans="2:4" x14ac:dyDescent="0.2">
      <c r="B763">
        <f ca="1"/>
        <v>34.50550000000036</v>
      </c>
      <c r="C763">
        <f ca="1"/>
        <v>-1.4577757027747156</v>
      </c>
      <c r="D763">
        <f ca="1"/>
        <v>-83.524395245708732</v>
      </c>
    </row>
    <row r="764" spans="2:4" x14ac:dyDescent="0.2">
      <c r="B764">
        <f ca="1"/>
        <v>34.505600000000364</v>
      </c>
      <c r="C764">
        <f ca="1"/>
        <v>-1.457776602057461</v>
      </c>
      <c r="D764">
        <f ca="1"/>
        <v>-83.524446770814635</v>
      </c>
    </row>
    <row r="765" spans="2:4" x14ac:dyDescent="0.2">
      <c r="B765">
        <f ca="1"/>
        <v>34.505700000000367</v>
      </c>
      <c r="C765">
        <f ca="1"/>
        <v>-1.4577775013312835</v>
      </c>
      <c r="D765">
        <f ca="1"/>
        <v>-83.524498295409288</v>
      </c>
    </row>
    <row r="766" spans="2:4" x14ac:dyDescent="0.2">
      <c r="B766">
        <f ca="1"/>
        <v>34.50580000000037</v>
      </c>
      <c r="C766">
        <f ca="1"/>
        <v>-1.4577784005961834</v>
      </c>
      <c r="D766">
        <f ca="1"/>
        <v>-83.524549819492719</v>
      </c>
    </row>
    <row r="767" spans="2:4" x14ac:dyDescent="0.2">
      <c r="B767">
        <f ca="1"/>
        <v>34.505900000000373</v>
      </c>
      <c r="C767">
        <f ca="1"/>
        <v>-1.4577792998521608</v>
      </c>
      <c r="D767">
        <f ca="1"/>
        <v>-83.52460134306493</v>
      </c>
    </row>
    <row r="768" spans="2:4" x14ac:dyDescent="0.2">
      <c r="B768">
        <f ca="1"/>
        <v>34.506000000000377</v>
      </c>
      <c r="C768">
        <f ca="1"/>
        <v>-1.4577801990992156</v>
      </c>
      <c r="D768">
        <f ca="1"/>
        <v>-83.524652866125905</v>
      </c>
    </row>
    <row r="769" spans="2:4" x14ac:dyDescent="0.2">
      <c r="B769">
        <f ca="1"/>
        <v>34.50610000000038</v>
      </c>
      <c r="C769">
        <f ca="1"/>
        <v>-1.4577810983373483</v>
      </c>
      <c r="D769">
        <f ca="1"/>
        <v>-83.524704388675687</v>
      </c>
    </row>
    <row r="770" spans="2:4" x14ac:dyDescent="0.2">
      <c r="B770">
        <f ca="1"/>
        <v>34.506200000000383</v>
      </c>
      <c r="C770">
        <f ca="1"/>
        <v>-1.4577819975665589</v>
      </c>
      <c r="D770">
        <f ca="1"/>
        <v>-83.524755910714276</v>
      </c>
    </row>
    <row r="771" spans="2:4" x14ac:dyDescent="0.2">
      <c r="B771">
        <f ca="1"/>
        <v>34.506300000000387</v>
      </c>
      <c r="C771">
        <f ca="1"/>
        <v>-1.4577828967868474</v>
      </c>
      <c r="D771">
        <f ca="1"/>
        <v>-83.524807432241644</v>
      </c>
    </row>
    <row r="772" spans="2:4" x14ac:dyDescent="0.2">
      <c r="B772">
        <f ca="1"/>
        <v>34.50640000000039</v>
      </c>
      <c r="C772">
        <f ca="1"/>
        <v>-1.4577837959982138</v>
      </c>
      <c r="D772">
        <f ca="1"/>
        <v>-83.524858953257848</v>
      </c>
    </row>
    <row r="773" spans="2:4" x14ac:dyDescent="0.2">
      <c r="B773">
        <f ca="1"/>
        <v>34.506500000000393</v>
      </c>
      <c r="C773">
        <f ca="1"/>
        <v>-1.4577846952006586</v>
      </c>
      <c r="D773">
        <f ca="1"/>
        <v>-83.524910473762858</v>
      </c>
    </row>
    <row r="774" spans="2:4" x14ac:dyDescent="0.2">
      <c r="B774">
        <f ca="1"/>
        <v>34.506600000000397</v>
      </c>
      <c r="C774">
        <f ca="1"/>
        <v>-1.4577855943941818</v>
      </c>
      <c r="D774">
        <f ca="1"/>
        <v>-83.524961993756691</v>
      </c>
    </row>
    <row r="775" spans="2:4" x14ac:dyDescent="0.2">
      <c r="B775">
        <f ca="1"/>
        <v>34.5067000000004</v>
      </c>
      <c r="C775">
        <f ca="1"/>
        <v>-1.4577864935787834</v>
      </c>
      <c r="D775">
        <f ca="1"/>
        <v>-83.525013513239372</v>
      </c>
    </row>
    <row r="776" spans="2:4" x14ac:dyDescent="0.2">
      <c r="B776">
        <f ca="1"/>
        <v>34.506800000000403</v>
      </c>
      <c r="C776">
        <f ca="1"/>
        <v>-1.4577873927544638</v>
      </c>
      <c r="D776">
        <f ca="1"/>
        <v>-83.525065032210904</v>
      </c>
    </row>
    <row r="777" spans="2:4" x14ac:dyDescent="0.2">
      <c r="B777">
        <f ca="1"/>
        <v>34.506900000000407</v>
      </c>
      <c r="C777">
        <f ca="1"/>
        <v>-1.4577882919212228</v>
      </c>
      <c r="D777">
        <f ca="1"/>
        <v>-83.525116550671271</v>
      </c>
    </row>
    <row r="778" spans="2:4" x14ac:dyDescent="0.2">
      <c r="B778">
        <f ca="1"/>
        <v>34.50700000000041</v>
      </c>
      <c r="C778">
        <f ca="1"/>
        <v>-1.4577891910790608</v>
      </c>
      <c r="D778">
        <f ca="1"/>
        <v>-83.525168068620502</v>
      </c>
    </row>
    <row r="779" spans="2:4" x14ac:dyDescent="0.2">
      <c r="B779">
        <f ca="1"/>
        <v>34.507100000000413</v>
      </c>
      <c r="C779">
        <f ca="1"/>
        <v>-1.4577900902279779</v>
      </c>
      <c r="D779">
        <f ca="1"/>
        <v>-83.525219586058611</v>
      </c>
    </row>
    <row r="780" spans="2:4" x14ac:dyDescent="0.2">
      <c r="B780">
        <f ca="1"/>
        <v>34.507200000000417</v>
      </c>
      <c r="C780">
        <f ca="1"/>
        <v>-1.4577909893679741</v>
      </c>
      <c r="D780">
        <f ca="1"/>
        <v>-83.525271102985585</v>
      </c>
    </row>
    <row r="781" spans="2:4" x14ac:dyDescent="0.2">
      <c r="B781">
        <f ca="1"/>
        <v>34.50730000000042</v>
      </c>
      <c r="C781">
        <f ca="1"/>
        <v>-1.4577918884990497</v>
      </c>
      <c r="D781">
        <f ca="1"/>
        <v>-83.52532261940145</v>
      </c>
    </row>
    <row r="782" spans="2:4" x14ac:dyDescent="0.2">
      <c r="B782">
        <f ca="1"/>
        <v>34.507400000000423</v>
      </c>
      <c r="C782">
        <f ca="1"/>
        <v>-1.4577927876212047</v>
      </c>
      <c r="D782">
        <f ca="1"/>
        <v>-83.525374135306194</v>
      </c>
    </row>
    <row r="783" spans="2:4" x14ac:dyDescent="0.2">
      <c r="B783">
        <f ca="1"/>
        <v>34.507500000000427</v>
      </c>
      <c r="C783">
        <f ca="1"/>
        <v>-1.4577936867344392</v>
      </c>
      <c r="D783">
        <f ca="1"/>
        <v>-83.52542565069983</v>
      </c>
    </row>
    <row r="784" spans="2:4" x14ac:dyDescent="0.2">
      <c r="B784">
        <f ca="1"/>
        <v>34.50760000000043</v>
      </c>
      <c r="C784">
        <f ca="1"/>
        <v>-1.4577945858387533</v>
      </c>
      <c r="D784">
        <f ca="1"/>
        <v>-83.525477165582373</v>
      </c>
    </row>
    <row r="785" spans="2:4" x14ac:dyDescent="0.2">
      <c r="B785">
        <f ca="1"/>
        <v>34.507700000000433</v>
      </c>
      <c r="C785">
        <f ca="1"/>
        <v>-1.4577954849341475</v>
      </c>
      <c r="D785">
        <f ca="1"/>
        <v>-83.525528679953837</v>
      </c>
    </row>
    <row r="786" spans="2:4" x14ac:dyDescent="0.2">
      <c r="B786">
        <f ca="1"/>
        <v>34.507800000000437</v>
      </c>
      <c r="C786">
        <f ca="1"/>
        <v>-1.4577963840206214</v>
      </c>
      <c r="D786">
        <f ca="1"/>
        <v>-83.525580193814207</v>
      </c>
    </row>
    <row r="787" spans="2:4" x14ac:dyDescent="0.2">
      <c r="B787">
        <f ca="1"/>
        <v>34.50790000000044</v>
      </c>
      <c r="C787">
        <f ca="1"/>
        <v>-1.4577972830981756</v>
      </c>
      <c r="D787">
        <f ca="1"/>
        <v>-83.525631707163527</v>
      </c>
    </row>
    <row r="788" spans="2:4" x14ac:dyDescent="0.2">
      <c r="B788">
        <f ca="1"/>
        <v>34.508000000000443</v>
      </c>
      <c r="C788">
        <f ca="1"/>
        <v>-1.45779818216681</v>
      </c>
      <c r="D788">
        <f ca="1"/>
        <v>-83.525683220001767</v>
      </c>
    </row>
    <row r="789" spans="2:4" x14ac:dyDescent="0.2">
      <c r="B789">
        <f ca="1"/>
        <v>34.508100000000447</v>
      </c>
      <c r="C789">
        <f ca="1"/>
        <v>-1.4577990812265247</v>
      </c>
      <c r="D789">
        <f ca="1"/>
        <v>-83.525734732328942</v>
      </c>
    </row>
    <row r="790" spans="2:4" x14ac:dyDescent="0.2">
      <c r="B790">
        <f ca="1"/>
        <v>34.50820000000045</v>
      </c>
      <c r="C790">
        <f ca="1"/>
        <v>-1.4577999802773198</v>
      </c>
      <c r="D790">
        <f ca="1"/>
        <v>-83.525786244145081</v>
      </c>
    </row>
    <row r="791" spans="2:4" x14ac:dyDescent="0.2">
      <c r="B791">
        <f ca="1"/>
        <v>34.508300000000453</v>
      </c>
      <c r="C791">
        <f ca="1"/>
        <v>-1.4578008793191957</v>
      </c>
      <c r="D791">
        <f ca="1"/>
        <v>-83.525837755450169</v>
      </c>
    </row>
    <row r="792" spans="2:4" x14ac:dyDescent="0.2">
      <c r="B792">
        <f ca="1"/>
        <v>34.508400000000456</v>
      </c>
      <c r="C792">
        <f ca="1"/>
        <v>-1.4578017783521524</v>
      </c>
      <c r="D792">
        <f ca="1"/>
        <v>-83.525889266244235</v>
      </c>
    </row>
    <row r="793" spans="2:4" x14ac:dyDescent="0.2">
      <c r="B793">
        <f ca="1"/>
        <v>34.50850000000046</v>
      </c>
      <c r="C793">
        <f ca="1"/>
        <v>-1.4578026773761898</v>
      </c>
      <c r="D793">
        <f ca="1"/>
        <v>-83.525940776527264</v>
      </c>
    </row>
    <row r="794" spans="2:4" x14ac:dyDescent="0.2">
      <c r="B794">
        <f ca="1"/>
        <v>34.508600000000463</v>
      </c>
      <c r="C794">
        <f ca="1"/>
        <v>-1.4578035763913084</v>
      </c>
      <c r="D794">
        <f ca="1"/>
        <v>-83.525992286299271</v>
      </c>
    </row>
    <row r="795" spans="2:4" x14ac:dyDescent="0.2">
      <c r="B795">
        <f ca="1"/>
        <v>34.508700000000466</v>
      </c>
      <c r="C795">
        <f ca="1"/>
        <v>-1.4578044753975081</v>
      </c>
      <c r="D795">
        <f ca="1"/>
        <v>-83.52604379556027</v>
      </c>
    </row>
    <row r="796" spans="2:4" x14ac:dyDescent="0.2">
      <c r="B796">
        <f ca="1"/>
        <v>34.50880000000047</v>
      </c>
      <c r="C796">
        <f ca="1"/>
        <v>-1.4578053743947892</v>
      </c>
      <c r="D796">
        <f ca="1"/>
        <v>-83.526095304310275</v>
      </c>
    </row>
    <row r="797" spans="2:4" x14ac:dyDescent="0.2">
      <c r="B797">
        <f ca="1"/>
        <v>34.508900000000473</v>
      </c>
      <c r="C797">
        <f ca="1"/>
        <v>-1.4578062733831516</v>
      </c>
      <c r="D797">
        <f ca="1"/>
        <v>-83.526146812549271</v>
      </c>
    </row>
    <row r="798" spans="2:4" x14ac:dyDescent="0.2">
      <c r="B798">
        <f ca="1"/>
        <v>34.509000000000476</v>
      </c>
      <c r="C798">
        <f ca="1"/>
        <v>-1.4578071723625956</v>
      </c>
      <c r="D798">
        <f ca="1"/>
        <v>-83.526198320277274</v>
      </c>
    </row>
    <row r="799" spans="2:4" x14ac:dyDescent="0.2">
      <c r="B799">
        <f ca="1"/>
        <v>34.50910000000048</v>
      </c>
      <c r="C799">
        <f ca="1"/>
        <v>-1.4578080713331212</v>
      </c>
      <c r="D799">
        <f ca="1"/>
        <v>-83.526249827494297</v>
      </c>
    </row>
    <row r="800" spans="2:4" x14ac:dyDescent="0.2">
      <c r="B800">
        <f ca="1"/>
        <v>34.509200000000483</v>
      </c>
      <c r="C800">
        <f ca="1"/>
        <v>-1.4578089702947288</v>
      </c>
      <c r="D800">
        <f ca="1"/>
        <v>-83.526301334200355</v>
      </c>
    </row>
    <row r="801" spans="2:4" x14ac:dyDescent="0.2">
      <c r="B801">
        <f ca="1"/>
        <v>34.509300000000486</v>
      </c>
      <c r="C801">
        <f ca="1"/>
        <v>-1.4578098692474182</v>
      </c>
      <c r="D801">
        <f ca="1"/>
        <v>-83.526352840395447</v>
      </c>
    </row>
    <row r="802" spans="2:4" x14ac:dyDescent="0.2">
      <c r="B802">
        <f ca="1"/>
        <v>34.50940000000049</v>
      </c>
      <c r="C802">
        <f ca="1"/>
        <v>-1.4578107681911896</v>
      </c>
      <c r="D802">
        <f ca="1"/>
        <v>-83.526404346079559</v>
      </c>
    </row>
    <row r="803" spans="2:4" x14ac:dyDescent="0.2">
      <c r="B803">
        <f ca="1"/>
        <v>34.509500000000493</v>
      </c>
      <c r="C803">
        <f ca="1"/>
        <v>-1.4578116671260435</v>
      </c>
      <c r="D803">
        <f ca="1"/>
        <v>-83.526455851252749</v>
      </c>
    </row>
    <row r="804" spans="2:4" x14ac:dyDescent="0.2">
      <c r="B804">
        <f ca="1"/>
        <v>34.509600000000496</v>
      </c>
      <c r="C804">
        <f ca="1"/>
        <v>-1.4578125660519796</v>
      </c>
      <c r="D804">
        <f ca="1"/>
        <v>-83.526507355914987</v>
      </c>
    </row>
    <row r="805" spans="2:4" x14ac:dyDescent="0.2">
      <c r="B805">
        <f ca="1"/>
        <v>34.5097000000005</v>
      </c>
      <c r="C805">
        <f ca="1"/>
        <v>-1.4578134649689982</v>
      </c>
      <c r="D805">
        <f ca="1"/>
        <v>-83.526558860066288</v>
      </c>
    </row>
    <row r="806" spans="2:4" x14ac:dyDescent="0.2">
      <c r="B806">
        <f ca="1"/>
        <v>34.509800000000503</v>
      </c>
      <c r="C806">
        <f ca="1"/>
        <v>-1.4578143638770995</v>
      </c>
      <c r="D806">
        <f ca="1"/>
        <v>-83.526610363706652</v>
      </c>
    </row>
    <row r="807" spans="2:4" x14ac:dyDescent="0.2">
      <c r="B807">
        <f ca="1"/>
        <v>34.509900000000506</v>
      </c>
      <c r="C807">
        <f ca="1"/>
        <v>-1.4578152627762835</v>
      </c>
      <c r="D807">
        <f ca="1"/>
        <v>-83.526661866836108</v>
      </c>
    </row>
    <row r="808" spans="2:4" x14ac:dyDescent="0.2">
      <c r="B808">
        <f ca="1"/>
        <v>34.51000000000051</v>
      </c>
      <c r="C808">
        <f ca="1"/>
        <v>-1.4578161616665504</v>
      </c>
      <c r="D808">
        <f ca="1"/>
        <v>-83.52671336945464</v>
      </c>
    </row>
    <row r="809" spans="2:4" x14ac:dyDescent="0.2">
      <c r="B809">
        <f ca="1"/>
        <v>34.510100000000513</v>
      </c>
      <c r="C809">
        <f ca="1"/>
        <v>-1.4578170605479002</v>
      </c>
      <c r="D809">
        <f ca="1"/>
        <v>-83.526764871562264</v>
      </c>
    </row>
    <row r="810" spans="2:4" x14ac:dyDescent="0.2">
      <c r="B810">
        <f ca="1"/>
        <v>34.510200000000516</v>
      </c>
      <c r="C810">
        <f ca="1"/>
        <v>-1.4578179594203333</v>
      </c>
      <c r="D810">
        <f ca="1"/>
        <v>-83.526816373159008</v>
      </c>
    </row>
    <row r="811" spans="2:4" x14ac:dyDescent="0.2">
      <c r="B811">
        <f ca="1"/>
        <v>34.51030000000052</v>
      </c>
      <c r="C811">
        <f ca="1"/>
        <v>-1.4578188582838496</v>
      </c>
      <c r="D811">
        <f ca="1"/>
        <v>-83.526867874244857</v>
      </c>
    </row>
    <row r="812" spans="2:4" x14ac:dyDescent="0.2">
      <c r="B812">
        <f ca="1"/>
        <v>34.510400000000523</v>
      </c>
      <c r="C812">
        <f ca="1"/>
        <v>-1.4578197571384492</v>
      </c>
      <c r="D812">
        <f ca="1"/>
        <v>-83.526919374819812</v>
      </c>
    </row>
    <row r="813" spans="2:4" x14ac:dyDescent="0.2">
      <c r="B813">
        <f ca="1"/>
        <v>34.510500000000526</v>
      </c>
      <c r="C813">
        <f ca="1"/>
        <v>-1.4578206559841325</v>
      </c>
      <c r="D813">
        <f ca="1"/>
        <v>-83.526970874883887</v>
      </c>
    </row>
    <row r="814" spans="2:4" x14ac:dyDescent="0.2">
      <c r="B814">
        <f ca="1"/>
        <v>34.51060000000053</v>
      </c>
      <c r="C814">
        <f ca="1"/>
        <v>-1.4578215548208995</v>
      </c>
      <c r="D814">
        <f ca="1"/>
        <v>-83.527022374437109</v>
      </c>
    </row>
    <row r="815" spans="2:4" x14ac:dyDescent="0.2">
      <c r="B815">
        <f ca="1"/>
        <v>34.510700000000533</v>
      </c>
      <c r="C815">
        <f ca="1"/>
        <v>-1.4578224536487503</v>
      </c>
      <c r="D815">
        <f ca="1"/>
        <v>-83.527073873479466</v>
      </c>
    </row>
    <row r="816" spans="2:4" x14ac:dyDescent="0.2">
      <c r="B816">
        <f ca="1"/>
        <v>34.510800000000536</v>
      </c>
      <c r="C816">
        <f ca="1"/>
        <v>-1.4578233524676851</v>
      </c>
      <c r="D816">
        <f ca="1"/>
        <v>-83.527125372010985</v>
      </c>
    </row>
    <row r="817" spans="2:4" x14ac:dyDescent="0.2">
      <c r="B817">
        <f ca="1"/>
        <v>34.510900000000539</v>
      </c>
      <c r="C817">
        <f ca="1"/>
        <v>-1.4578242512777038</v>
      </c>
      <c r="D817">
        <f ca="1"/>
        <v>-83.527176870031639</v>
      </c>
    </row>
    <row r="818" spans="2:4" x14ac:dyDescent="0.2">
      <c r="B818">
        <f ca="1"/>
        <v>34.511000000000543</v>
      </c>
      <c r="C818">
        <f ca="1"/>
        <v>-1.4578251500788069</v>
      </c>
      <c r="D818">
        <f ca="1"/>
        <v>-83.527228367541468</v>
      </c>
    </row>
    <row r="819" spans="2:4" x14ac:dyDescent="0.2">
      <c r="B819">
        <f ca="1"/>
        <v>34.511100000000546</v>
      </c>
      <c r="C819">
        <f ca="1"/>
        <v>-1.4578260488709942</v>
      </c>
      <c r="D819">
        <f ca="1"/>
        <v>-83.527279864540461</v>
      </c>
    </row>
    <row r="820" spans="2:4" x14ac:dyDescent="0.2">
      <c r="B820">
        <f ca="1"/>
        <v>34.511200000000549</v>
      </c>
      <c r="C820">
        <f ca="1"/>
        <v>-1.457826947654266</v>
      </c>
      <c r="D820">
        <f ca="1"/>
        <v>-83.527331361028629</v>
      </c>
    </row>
    <row r="821" spans="2:4" x14ac:dyDescent="0.2">
      <c r="B821">
        <f ca="1"/>
        <v>34.511300000000553</v>
      </c>
      <c r="C821">
        <f ca="1"/>
        <v>-1.4578278464286225</v>
      </c>
      <c r="D821">
        <f ca="1"/>
        <v>-83.527382857005989</v>
      </c>
    </row>
    <row r="822" spans="2:4" x14ac:dyDescent="0.2">
      <c r="B822">
        <f ca="1"/>
        <v>34.511400000000556</v>
      </c>
      <c r="C822">
        <f ca="1"/>
        <v>-1.4578287451940637</v>
      </c>
      <c r="D822">
        <f ca="1"/>
        <v>-83.52743435247254</v>
      </c>
    </row>
    <row r="823" spans="2:4" x14ac:dyDescent="0.2">
      <c r="B823">
        <f ca="1"/>
        <v>34.511500000000559</v>
      </c>
      <c r="C823">
        <f ca="1"/>
        <v>-1.4578296439505898</v>
      </c>
      <c r="D823">
        <f ca="1"/>
        <v>-83.527485847428295</v>
      </c>
    </row>
    <row r="824" spans="2:4" x14ac:dyDescent="0.2">
      <c r="B824">
        <f ca="1"/>
        <v>34.511600000000563</v>
      </c>
      <c r="C824">
        <f ca="1"/>
        <v>-1.4578305426982008</v>
      </c>
      <c r="D824">
        <f ca="1"/>
        <v>-83.527537341873256</v>
      </c>
    </row>
    <row r="825" spans="2:4" x14ac:dyDescent="0.2">
      <c r="B825">
        <f ca="1"/>
        <v>34.511700000000566</v>
      </c>
      <c r="C825">
        <f ca="1"/>
        <v>-1.4578314414368971</v>
      </c>
      <c r="D825">
        <f ca="1"/>
        <v>-83.52758883580745</v>
      </c>
    </row>
    <row r="826" spans="2:4" x14ac:dyDescent="0.2">
      <c r="B826">
        <f ca="1"/>
        <v>34.511800000000569</v>
      </c>
      <c r="C826">
        <f ca="1"/>
        <v>-1.4578323401666786</v>
      </c>
      <c r="D826">
        <f ca="1"/>
        <v>-83.527640329230849</v>
      </c>
    </row>
    <row r="827" spans="2:4" x14ac:dyDescent="0.2">
      <c r="B827">
        <f ca="1"/>
        <v>34.511900000000573</v>
      </c>
      <c r="C827">
        <f ca="1"/>
        <v>-1.4578332388875455</v>
      </c>
      <c r="D827">
        <f ca="1"/>
        <v>-83.527691822143481</v>
      </c>
    </row>
    <row r="828" spans="2:4" x14ac:dyDescent="0.2">
      <c r="B828">
        <f ca="1"/>
        <v>34.512000000000576</v>
      </c>
      <c r="C828">
        <f ca="1"/>
        <v>-1.4578341375994979</v>
      </c>
      <c r="D828">
        <f ca="1"/>
        <v>-83.527743314545347</v>
      </c>
    </row>
    <row r="829" spans="2:4" x14ac:dyDescent="0.2">
      <c r="B829">
        <f ca="1"/>
        <v>34.512100000000579</v>
      </c>
      <c r="C829">
        <f ca="1"/>
        <v>-1.4578350363025359</v>
      </c>
      <c r="D829">
        <f ca="1"/>
        <v>-83.527794806436461</v>
      </c>
    </row>
    <row r="830" spans="2:4" x14ac:dyDescent="0.2">
      <c r="B830">
        <f ca="1"/>
        <v>34.512200000000583</v>
      </c>
      <c r="C830">
        <f ca="1"/>
        <v>-1.4578359349966599</v>
      </c>
      <c r="D830">
        <f ca="1"/>
        <v>-83.527846297816836</v>
      </c>
    </row>
    <row r="831" spans="2:4" x14ac:dyDescent="0.2">
      <c r="B831">
        <f ca="1"/>
        <v>34.512300000000586</v>
      </c>
      <c r="C831">
        <f ca="1"/>
        <v>-1.4578368336818697</v>
      </c>
      <c r="D831">
        <f ca="1"/>
        <v>-83.527897788686474</v>
      </c>
    </row>
    <row r="832" spans="2:4" x14ac:dyDescent="0.2">
      <c r="B832">
        <f ca="1"/>
        <v>34.512400000000589</v>
      </c>
      <c r="C832">
        <f ca="1"/>
        <v>-1.4578377323581655</v>
      </c>
      <c r="D832">
        <f ca="1"/>
        <v>-83.527949279045373</v>
      </c>
    </row>
    <row r="833" spans="2:4" x14ac:dyDescent="0.2">
      <c r="B833">
        <f ca="1"/>
        <v>34.512500000000593</v>
      </c>
      <c r="C833">
        <f ca="1"/>
        <v>-1.4578386310255476</v>
      </c>
      <c r="D833">
        <f ca="1"/>
        <v>-83.528000768893548</v>
      </c>
    </row>
    <row r="834" spans="2:4" x14ac:dyDescent="0.2">
      <c r="B834">
        <f ca="1"/>
        <v>34.512600000000596</v>
      </c>
      <c r="C834">
        <f ca="1"/>
        <v>-1.4578395296840161</v>
      </c>
      <c r="D834">
        <f ca="1"/>
        <v>-83.528052258231014</v>
      </c>
    </row>
    <row r="835" spans="2:4" x14ac:dyDescent="0.2">
      <c r="B835">
        <f ca="1"/>
        <v>34.512700000000599</v>
      </c>
      <c r="C835">
        <f ca="1"/>
        <v>-1.4578404283335709</v>
      </c>
      <c r="D835">
        <f ca="1"/>
        <v>-83.52810374705777</v>
      </c>
    </row>
    <row r="836" spans="2:4" x14ac:dyDescent="0.2">
      <c r="B836">
        <f ca="1"/>
        <v>34.512800000000603</v>
      </c>
      <c r="C836">
        <f ca="1"/>
        <v>-1.4578413269742125</v>
      </c>
      <c r="D836">
        <f ca="1"/>
        <v>-83.528155235373831</v>
      </c>
    </row>
    <row r="837" spans="2:4" x14ac:dyDescent="0.2">
      <c r="B837">
        <f ca="1"/>
        <v>34.512900000000606</v>
      </c>
      <c r="C837">
        <f ca="1"/>
        <v>-1.4578422256059407</v>
      </c>
      <c r="D837">
        <f ca="1"/>
        <v>-83.528206723179196</v>
      </c>
    </row>
    <row r="838" spans="2:4" x14ac:dyDescent="0.2">
      <c r="B838">
        <f ca="1"/>
        <v>34.513000000000609</v>
      </c>
      <c r="C838">
        <f ca="1"/>
        <v>-1.4578431242287557</v>
      </c>
      <c r="D838">
        <f ca="1"/>
        <v>-83.528258210473865</v>
      </c>
    </row>
    <row r="839" spans="2:4" x14ac:dyDescent="0.2">
      <c r="B839">
        <f ca="1"/>
        <v>34.513100000000613</v>
      </c>
      <c r="C839">
        <f ca="1"/>
        <v>-1.4578440228426579</v>
      </c>
      <c r="D839">
        <f ca="1"/>
        <v>-83.528309697257882</v>
      </c>
    </row>
    <row r="840" spans="2:4" x14ac:dyDescent="0.2">
      <c r="B840">
        <f ca="1"/>
        <v>34.513200000000616</v>
      </c>
      <c r="C840">
        <f ca="1"/>
        <v>-1.457844921447647</v>
      </c>
      <c r="D840">
        <f ca="1"/>
        <v>-83.528361183531203</v>
      </c>
    </row>
    <row r="841" spans="2:4" x14ac:dyDescent="0.2">
      <c r="B841">
        <f ca="1"/>
        <v>34.513300000000619</v>
      </c>
      <c r="C841">
        <f ca="1"/>
        <v>-1.4578458200437234</v>
      </c>
      <c r="D841">
        <f ca="1"/>
        <v>-83.528412669293871</v>
      </c>
    </row>
    <row r="842" spans="2:4" x14ac:dyDescent="0.2">
      <c r="B842">
        <f ca="1"/>
        <v>34.513400000000622</v>
      </c>
      <c r="C842">
        <f ca="1"/>
        <v>-1.4578467186308874</v>
      </c>
      <c r="D842">
        <f ca="1"/>
        <v>-83.528464154545887</v>
      </c>
    </row>
    <row r="843" spans="2:4" x14ac:dyDescent="0.2">
      <c r="B843">
        <f ca="1"/>
        <v>34.513500000000626</v>
      </c>
      <c r="C843">
        <f ca="1"/>
        <v>-1.4578476172091388</v>
      </c>
      <c r="D843">
        <f ca="1"/>
        <v>-83.528515639287249</v>
      </c>
    </row>
    <row r="844" spans="2:4" x14ac:dyDescent="0.2">
      <c r="B844">
        <f ca="1"/>
        <v>34.513600000000629</v>
      </c>
      <c r="C844">
        <f ca="1"/>
        <v>-1.4578485157784777</v>
      </c>
      <c r="D844">
        <f ca="1"/>
        <v>-83.528567123517973</v>
      </c>
    </row>
    <row r="845" spans="2:4" x14ac:dyDescent="0.2">
      <c r="B845">
        <f ca="1"/>
        <v>34.513700000000632</v>
      </c>
      <c r="C845">
        <f ca="1"/>
        <v>-1.4578494143389047</v>
      </c>
      <c r="D845">
        <f ca="1"/>
        <v>-83.528618607238073</v>
      </c>
    </row>
    <row r="846" spans="2:4" x14ac:dyDescent="0.2">
      <c r="B846">
        <f ca="1"/>
        <v>34.513800000000636</v>
      </c>
      <c r="C846">
        <f ca="1"/>
        <v>-1.4578503128904194</v>
      </c>
      <c r="D846">
        <f ca="1"/>
        <v>-83.528670090447548</v>
      </c>
    </row>
    <row r="847" spans="2:4" x14ac:dyDescent="0.2">
      <c r="B847">
        <f ca="1"/>
        <v>34.513900000000639</v>
      </c>
      <c r="C847">
        <f ca="1"/>
        <v>-1.4578512114330222</v>
      </c>
      <c r="D847">
        <f ca="1"/>
        <v>-83.528721573146399</v>
      </c>
    </row>
    <row r="848" spans="2:4" x14ac:dyDescent="0.2">
      <c r="B848">
        <f ca="1"/>
        <v>34.514000000000642</v>
      </c>
      <c r="C848">
        <f ca="1"/>
        <v>-1.4578521099667132</v>
      </c>
      <c r="D848">
        <f ca="1"/>
        <v>-83.528773055334639</v>
      </c>
    </row>
    <row r="849" spans="2:4" x14ac:dyDescent="0.2">
      <c r="B849">
        <f ca="1"/>
        <v>34.514100000000646</v>
      </c>
      <c r="C849">
        <f ca="1"/>
        <v>-1.4578530084914925</v>
      </c>
      <c r="D849">
        <f ca="1"/>
        <v>-83.528824537012284</v>
      </c>
    </row>
    <row r="850" spans="2:4" x14ac:dyDescent="0.2">
      <c r="B850">
        <f ca="1"/>
        <v>34.514200000000649</v>
      </c>
      <c r="C850">
        <f ca="1"/>
        <v>-1.4578539070073602</v>
      </c>
      <c r="D850">
        <f ca="1"/>
        <v>-83.528876018179332</v>
      </c>
    </row>
    <row r="851" spans="2:4" x14ac:dyDescent="0.2">
      <c r="B851">
        <f ca="1"/>
        <v>34.514300000000652</v>
      </c>
      <c r="C851">
        <f ca="1"/>
        <v>-1.4578548055143166</v>
      </c>
      <c r="D851">
        <f ca="1"/>
        <v>-83.528927498835799</v>
      </c>
    </row>
    <row r="852" spans="2:4" x14ac:dyDescent="0.2">
      <c r="B852">
        <f ca="1"/>
        <v>34.514400000000656</v>
      </c>
      <c r="C852">
        <f ca="1"/>
        <v>-1.4578557040123616</v>
      </c>
      <c r="D852">
        <f ca="1"/>
        <v>-83.528978978981684</v>
      </c>
    </row>
    <row r="853" spans="2:4" x14ac:dyDescent="0.2">
      <c r="B853">
        <f ca="1"/>
        <v>34.514500000000659</v>
      </c>
      <c r="C853">
        <f ca="1"/>
        <v>-1.4578566025014956</v>
      </c>
      <c r="D853">
        <f ca="1"/>
        <v>-83.529030458616987</v>
      </c>
    </row>
    <row r="854" spans="2:4" x14ac:dyDescent="0.2">
      <c r="B854">
        <f ca="1"/>
        <v>34.514600000000662</v>
      </c>
      <c r="C854">
        <f ca="1"/>
        <v>-1.4578575009817185</v>
      </c>
      <c r="D854">
        <f ca="1"/>
        <v>-83.529081937741736</v>
      </c>
    </row>
    <row r="855" spans="2:4" x14ac:dyDescent="0.2">
      <c r="B855">
        <f ca="1"/>
        <v>34.514700000000666</v>
      </c>
      <c r="C855">
        <f ca="1"/>
        <v>-1.4578583994530305</v>
      </c>
      <c r="D855">
        <f ca="1"/>
        <v>-83.529133416355933</v>
      </c>
    </row>
    <row r="856" spans="2:4" x14ac:dyDescent="0.2">
      <c r="B856">
        <f ca="1"/>
        <v>34.514800000000669</v>
      </c>
      <c r="C856">
        <f ca="1"/>
        <v>-1.4578592979154317</v>
      </c>
      <c r="D856">
        <f ca="1"/>
        <v>-83.529184894459576</v>
      </c>
    </row>
    <row r="857" spans="2:4" x14ac:dyDescent="0.2">
      <c r="B857">
        <f ca="1"/>
        <v>34.514900000000672</v>
      </c>
      <c r="C857">
        <f ca="1"/>
        <v>-1.4578601963689224</v>
      </c>
      <c r="D857">
        <f ca="1"/>
        <v>-83.529236372052679</v>
      </c>
    </row>
    <row r="858" spans="2:4" x14ac:dyDescent="0.2">
      <c r="B858">
        <f ca="1"/>
        <v>34.515000000000676</v>
      </c>
      <c r="C858">
        <f ca="1"/>
        <v>-1.4578610948135027</v>
      </c>
      <c r="D858">
        <f ca="1"/>
        <v>-83.529287849135258</v>
      </c>
    </row>
    <row r="859" spans="2:4" x14ac:dyDescent="0.2">
      <c r="B859">
        <f ca="1"/>
        <v>34.515100000000679</v>
      </c>
      <c r="C859">
        <f ca="1"/>
        <v>-1.4578619932491723</v>
      </c>
      <c r="D859">
        <f ca="1"/>
        <v>-83.529339325707284</v>
      </c>
    </row>
    <row r="860" spans="2:4" x14ac:dyDescent="0.2">
      <c r="B860">
        <f ca="1"/>
        <v>34.515200000000682</v>
      </c>
      <c r="C860">
        <f ca="1"/>
        <v>-1.457862891675932</v>
      </c>
      <c r="D860">
        <f ca="1"/>
        <v>-83.529390801768812</v>
      </c>
    </row>
    <row r="861" spans="2:4" x14ac:dyDescent="0.2">
      <c r="B861">
        <f ca="1"/>
        <v>34.515300000000686</v>
      </c>
      <c r="C861">
        <f ca="1"/>
        <v>-1.4578637900937814</v>
      </c>
      <c r="D861">
        <f ca="1"/>
        <v>-83.529442277319831</v>
      </c>
    </row>
    <row r="862" spans="2:4" x14ac:dyDescent="0.2">
      <c r="B862">
        <f ca="1"/>
        <v>34.515400000000689</v>
      </c>
      <c r="C862">
        <f ca="1"/>
        <v>-1.4578646885027211</v>
      </c>
      <c r="D862">
        <f ca="1"/>
        <v>-83.529493752360352</v>
      </c>
    </row>
    <row r="863" spans="2:4" x14ac:dyDescent="0.2">
      <c r="B863">
        <f ca="1"/>
        <v>34.515500000000692</v>
      </c>
      <c r="C863">
        <f ca="1"/>
        <v>-1.4578655869027506</v>
      </c>
      <c r="D863">
        <f ca="1"/>
        <v>-83.529545226890349</v>
      </c>
    </row>
    <row r="864" spans="2:4" x14ac:dyDescent="0.2">
      <c r="B864">
        <f ca="1"/>
        <v>34.515600000000696</v>
      </c>
      <c r="C864">
        <f ca="1"/>
        <v>-1.4578664852938708</v>
      </c>
      <c r="D864">
        <f ca="1"/>
        <v>-83.529596700909892</v>
      </c>
    </row>
    <row r="865" spans="2:4" x14ac:dyDescent="0.2">
      <c r="B865">
        <f ca="1"/>
        <v>34.515700000000699</v>
      </c>
      <c r="C865">
        <f ca="1"/>
        <v>-1.4578673836760812</v>
      </c>
      <c r="D865">
        <f ca="1"/>
        <v>-83.529648174418938</v>
      </c>
    </row>
    <row r="866" spans="2:4" x14ac:dyDescent="0.2">
      <c r="B866">
        <f ca="1"/>
        <v>34.515800000000702</v>
      </c>
      <c r="C866">
        <f ca="1"/>
        <v>-1.4578682820493822</v>
      </c>
      <c r="D866">
        <f ca="1"/>
        <v>-83.529699647417516</v>
      </c>
    </row>
    <row r="867" spans="2:4" x14ac:dyDescent="0.2">
      <c r="B867">
        <f ca="1"/>
        <v>34.515900000000705</v>
      </c>
      <c r="C867">
        <f ca="1"/>
        <v>-1.457869180413774</v>
      </c>
      <c r="D867">
        <f ca="1"/>
        <v>-83.529751119905626</v>
      </c>
    </row>
    <row r="868" spans="2:4" x14ac:dyDescent="0.2">
      <c r="B868">
        <f ca="1"/>
        <v>34.516000000000709</v>
      </c>
      <c r="C868">
        <f ca="1"/>
        <v>-1.4578700787692565</v>
      </c>
      <c r="D868">
        <f ca="1"/>
        <v>-83.529802591883282</v>
      </c>
    </row>
    <row r="869" spans="2:4" x14ac:dyDescent="0.2">
      <c r="B869">
        <f ca="1"/>
        <v>34.516100000000712</v>
      </c>
      <c r="C869">
        <f ca="1"/>
        <v>-1.45787097711583</v>
      </c>
      <c r="D869">
        <f ca="1"/>
        <v>-83.529854063350484</v>
      </c>
    </row>
    <row r="870" spans="2:4" x14ac:dyDescent="0.2">
      <c r="B870">
        <f ca="1"/>
        <v>34.516200000000715</v>
      </c>
      <c r="C870">
        <f ca="1"/>
        <v>-1.4578718754534947</v>
      </c>
      <c r="D870">
        <f ca="1"/>
        <v>-83.529905534307247</v>
      </c>
    </row>
    <row r="871" spans="2:4" x14ac:dyDescent="0.2">
      <c r="B871">
        <f ca="1"/>
        <v>34.516300000000719</v>
      </c>
      <c r="C871">
        <f ca="1"/>
        <v>-1.4578727737822506</v>
      </c>
      <c r="D871">
        <f ca="1"/>
        <v>-83.52995700475357</v>
      </c>
    </row>
    <row r="872" spans="2:4" x14ac:dyDescent="0.2">
      <c r="B872">
        <f ca="1"/>
        <v>34.516400000000722</v>
      </c>
      <c r="C872">
        <f ca="1"/>
        <v>-1.4578736721020977</v>
      </c>
      <c r="D872">
        <f ca="1"/>
        <v>-83.530008474689467</v>
      </c>
    </row>
    <row r="873" spans="2:4" x14ac:dyDescent="0.2">
      <c r="B873">
        <f ca="1"/>
        <v>34.516500000000725</v>
      </c>
      <c r="C873">
        <f ca="1"/>
        <v>-1.4578745704130365</v>
      </c>
      <c r="D873">
        <f ca="1"/>
        <v>-83.530059944114953</v>
      </c>
    </row>
    <row r="874" spans="2:4" x14ac:dyDescent="0.2">
      <c r="B874">
        <f ca="1"/>
        <v>34.516600000000729</v>
      </c>
      <c r="C874">
        <f ca="1"/>
        <v>-1.4578754687150668</v>
      </c>
      <c r="D874">
        <f ca="1"/>
        <v>-83.530111413030014</v>
      </c>
    </row>
    <row r="875" spans="2:4" x14ac:dyDescent="0.2">
      <c r="B875">
        <f ca="1"/>
        <v>34.516700000000732</v>
      </c>
      <c r="C875">
        <f ca="1"/>
        <v>-1.4578763670081891</v>
      </c>
      <c r="D875">
        <f ca="1"/>
        <v>-83.530162881434691</v>
      </c>
    </row>
    <row r="876" spans="2:4" x14ac:dyDescent="0.2">
      <c r="B876">
        <f ca="1"/>
        <v>34.516800000000735</v>
      </c>
      <c r="C876">
        <f ca="1"/>
        <v>-1.457877265292403</v>
      </c>
      <c r="D876">
        <f ca="1"/>
        <v>-83.530214349328944</v>
      </c>
    </row>
    <row r="877" spans="2:4" x14ac:dyDescent="0.2">
      <c r="B877">
        <f ca="1"/>
        <v>34.516900000000739</v>
      </c>
      <c r="C877">
        <f ca="1"/>
        <v>-1.4578781635677092</v>
      </c>
      <c r="D877">
        <f ca="1"/>
        <v>-83.530265816712827</v>
      </c>
    </row>
    <row r="878" spans="2:4" x14ac:dyDescent="0.2">
      <c r="B878">
        <f ca="1"/>
        <v>34.517000000000742</v>
      </c>
      <c r="C878">
        <f ca="1"/>
        <v>-1.4578790618341073</v>
      </c>
      <c r="D878">
        <f ca="1"/>
        <v>-83.530317283586328</v>
      </c>
    </row>
    <row r="879" spans="2:4" x14ac:dyDescent="0.2">
      <c r="B879">
        <f ca="1"/>
        <v>34.517100000000745</v>
      </c>
      <c r="C879">
        <f ca="1"/>
        <v>-1.4578799600915979</v>
      </c>
      <c r="D879">
        <f ca="1"/>
        <v>-83.530368749949446</v>
      </c>
    </row>
    <row r="880" spans="2:4" x14ac:dyDescent="0.2">
      <c r="B880">
        <f ca="1"/>
        <v>34.517200000000749</v>
      </c>
      <c r="C880">
        <f ca="1"/>
        <v>-1.4578808583401808</v>
      </c>
      <c r="D880">
        <f ca="1"/>
        <v>-83.530420215802195</v>
      </c>
    </row>
    <row r="881" spans="2:4" x14ac:dyDescent="0.2">
      <c r="B881">
        <f ca="1"/>
        <v>34.517300000000752</v>
      </c>
      <c r="C881">
        <f ca="1"/>
        <v>-1.4578817565798563</v>
      </c>
      <c r="D881">
        <f ca="1"/>
        <v>-83.530471681144604</v>
      </c>
    </row>
    <row r="882" spans="2:4" x14ac:dyDescent="0.2">
      <c r="B882">
        <f ca="1"/>
        <v>34.517400000000755</v>
      </c>
      <c r="C882">
        <f ca="1"/>
        <v>-1.4578826548106245</v>
      </c>
      <c r="D882">
        <f ca="1"/>
        <v>-83.530523145976645</v>
      </c>
    </row>
    <row r="883" spans="2:4" x14ac:dyDescent="0.2">
      <c r="B883">
        <f ca="1"/>
        <v>34.517500000000759</v>
      </c>
      <c r="C883">
        <f ca="1"/>
        <v>-1.4578835530324854</v>
      </c>
      <c r="D883">
        <f ca="1"/>
        <v>-83.530574610298345</v>
      </c>
    </row>
    <row r="884" spans="2:4" x14ac:dyDescent="0.2">
      <c r="B884">
        <f ca="1"/>
        <v>34.517600000000762</v>
      </c>
      <c r="C884">
        <f ca="1"/>
        <v>-1.4578844512454394</v>
      </c>
      <c r="D884">
        <f ca="1"/>
        <v>-83.530626074109719</v>
      </c>
    </row>
    <row r="885" spans="2:4" x14ac:dyDescent="0.2">
      <c r="B885">
        <f ca="1"/>
        <v>34.517700000000765</v>
      </c>
      <c r="C885">
        <f ca="1"/>
        <v>-1.4578853494494866</v>
      </c>
      <c r="D885">
        <f ca="1"/>
        <v>-83.530677537410753</v>
      </c>
    </row>
    <row r="886" spans="2:4" x14ac:dyDescent="0.2">
      <c r="B886">
        <f ca="1"/>
        <v>34.517800000000769</v>
      </c>
      <c r="C886">
        <f ca="1"/>
        <v>-1.4578862476446268</v>
      </c>
      <c r="D886">
        <f ca="1"/>
        <v>-83.530729000201475</v>
      </c>
    </row>
    <row r="887" spans="2:4" x14ac:dyDescent="0.2">
      <c r="B887">
        <f ca="1"/>
        <v>34.517900000000772</v>
      </c>
      <c r="C887">
        <f ca="1"/>
        <v>-1.4578871458308604</v>
      </c>
      <c r="D887">
        <f ca="1"/>
        <v>-83.530780462481871</v>
      </c>
    </row>
    <row r="888" spans="2:4" x14ac:dyDescent="0.2">
      <c r="B888">
        <f ca="1"/>
        <v>34.518000000000775</v>
      </c>
      <c r="C888">
        <f ca="1"/>
        <v>-1.4578880440081876</v>
      </c>
      <c r="D888">
        <f ca="1"/>
        <v>-83.53083192425197</v>
      </c>
    </row>
    <row r="889" spans="2:4" x14ac:dyDescent="0.2">
      <c r="B889">
        <f ca="1"/>
        <v>34.518100000000778</v>
      </c>
      <c r="C889">
        <f ca="1"/>
        <v>-1.4578889421766081</v>
      </c>
      <c r="D889">
        <f ca="1"/>
        <v>-83.530883385511757</v>
      </c>
    </row>
    <row r="890" spans="2:4" x14ac:dyDescent="0.2">
      <c r="B890">
        <f ca="1"/>
        <v>34.518200000000782</v>
      </c>
      <c r="C890">
        <f ca="1"/>
        <v>-1.4578898403361227</v>
      </c>
      <c r="D890">
        <f ca="1"/>
        <v>-83.530934846261275</v>
      </c>
    </row>
    <row r="891" spans="2:4" x14ac:dyDescent="0.2">
      <c r="B891">
        <f ca="1"/>
        <v>34.518300000000785</v>
      </c>
      <c r="C891">
        <f ca="1"/>
        <v>-1.4578907384867312</v>
      </c>
      <c r="D891">
        <f ca="1"/>
        <v>-83.530986306500509</v>
      </c>
    </row>
    <row r="892" spans="2:4" x14ac:dyDescent="0.2">
      <c r="B892">
        <f ca="1"/>
        <v>34.518400000000788</v>
      </c>
      <c r="C892">
        <f ca="1"/>
        <v>-1.4578916366284336</v>
      </c>
      <c r="D892">
        <f ca="1"/>
        <v>-83.53103776622946</v>
      </c>
    </row>
    <row r="893" spans="2:4" x14ac:dyDescent="0.2">
      <c r="B893">
        <f ca="1"/>
        <v>34.518500000000792</v>
      </c>
      <c r="C893">
        <f ca="1"/>
        <v>-1.4578925347612299</v>
      </c>
      <c r="D893">
        <f ca="1"/>
        <v>-83.531089225448142</v>
      </c>
    </row>
    <row r="894" spans="2:4" x14ac:dyDescent="0.2">
      <c r="B894">
        <f ca="1"/>
        <v>34.518600000000795</v>
      </c>
      <c r="C894">
        <f ca="1"/>
        <v>-1.4578934328851207</v>
      </c>
      <c r="D894">
        <f ca="1"/>
        <v>-83.531140684156554</v>
      </c>
    </row>
    <row r="895" spans="2:4" x14ac:dyDescent="0.2">
      <c r="B895">
        <f ca="1"/>
        <v>34.518700000000798</v>
      </c>
      <c r="C895">
        <f ca="1"/>
        <v>-1.457894331000106</v>
      </c>
      <c r="D895">
        <f ca="1"/>
        <v>-83.531192142354726</v>
      </c>
    </row>
    <row r="896" spans="2:4" x14ac:dyDescent="0.2">
      <c r="B896">
        <f ca="1"/>
        <v>34.518800000000802</v>
      </c>
      <c r="C896">
        <f ca="1"/>
        <v>-1.4578952291061857</v>
      </c>
      <c r="D896">
        <f ca="1"/>
        <v>-83.531243600042657</v>
      </c>
    </row>
    <row r="897" spans="2:4" x14ac:dyDescent="0.2">
      <c r="B897">
        <f ca="1"/>
        <v>34.518900000000805</v>
      </c>
      <c r="C897">
        <f ca="1"/>
        <v>-1.4578961272033601</v>
      </c>
      <c r="D897">
        <f ca="1"/>
        <v>-83.531295057220348</v>
      </c>
    </row>
    <row r="898" spans="2:4" x14ac:dyDescent="0.2">
      <c r="B898">
        <f ca="1"/>
        <v>34.519000000000808</v>
      </c>
      <c r="C898">
        <f ca="1"/>
        <v>-1.4578970252916295</v>
      </c>
      <c r="D898">
        <f ca="1"/>
        <v>-83.531346513887797</v>
      </c>
    </row>
    <row r="899" spans="2:4" x14ac:dyDescent="0.2">
      <c r="B899">
        <f ca="1"/>
        <v>34.519100000000812</v>
      </c>
      <c r="C899">
        <f ca="1"/>
        <v>-1.4578979233709937</v>
      </c>
      <c r="D899">
        <f ca="1"/>
        <v>-83.531397970045035</v>
      </c>
    </row>
    <row r="900" spans="2:4" x14ac:dyDescent="0.2">
      <c r="B900">
        <f ca="1"/>
        <v>34.519200000000815</v>
      </c>
      <c r="C900">
        <f ca="1"/>
        <v>-1.457898821441453</v>
      </c>
      <c r="D900">
        <f ca="1"/>
        <v>-83.53144942569206</v>
      </c>
    </row>
    <row r="901" spans="2:4" x14ac:dyDescent="0.2">
      <c r="B901">
        <f ca="1"/>
        <v>34.519300000000818</v>
      </c>
      <c r="C901">
        <f ca="1"/>
        <v>-1.4578997195030075</v>
      </c>
      <c r="D901">
        <f ca="1"/>
        <v>-83.531500880828872</v>
      </c>
    </row>
    <row r="902" spans="2:4" x14ac:dyDescent="0.2">
      <c r="B902">
        <f ca="1"/>
        <v>34.519400000000822</v>
      </c>
      <c r="C902">
        <f ca="1"/>
        <v>-1.4579006175556573</v>
      </c>
      <c r="D902">
        <f ca="1"/>
        <v>-83.531552335455487</v>
      </c>
    </row>
    <row r="903" spans="2:4" x14ac:dyDescent="0.2">
      <c r="B903">
        <f ca="1"/>
        <v>34.519500000000825</v>
      </c>
      <c r="C903">
        <f ca="1"/>
        <v>-1.4579015155994024</v>
      </c>
      <c r="D903">
        <f ca="1"/>
        <v>-83.531603789571903</v>
      </c>
    </row>
    <row r="904" spans="2:4" x14ac:dyDescent="0.2">
      <c r="B904">
        <f ca="1"/>
        <v>34.519600000000828</v>
      </c>
      <c r="C904">
        <f ca="1"/>
        <v>-1.4579024136342433</v>
      </c>
      <c r="D904">
        <f ca="1"/>
        <v>-83.53165524317815</v>
      </c>
    </row>
    <row r="905" spans="2:4" x14ac:dyDescent="0.2">
      <c r="B905">
        <f ca="1"/>
        <v>34.519700000000832</v>
      </c>
      <c r="C905">
        <f ca="1"/>
        <v>-1.4579033116601801</v>
      </c>
      <c r="D905">
        <f ca="1"/>
        <v>-83.531706696274213</v>
      </c>
    </row>
    <row r="906" spans="2:4" x14ac:dyDescent="0.2">
      <c r="B906">
        <f ca="1"/>
        <v>34.519800000000835</v>
      </c>
      <c r="C906">
        <f ca="1"/>
        <v>-1.4579042096772126</v>
      </c>
      <c r="D906">
        <f ca="1"/>
        <v>-83.531758148860106</v>
      </c>
    </row>
    <row r="907" spans="2:4" x14ac:dyDescent="0.2">
      <c r="B907">
        <f ca="1"/>
        <v>34.519900000000838</v>
      </c>
      <c r="C907">
        <f ca="1"/>
        <v>-1.4579051076853409</v>
      </c>
      <c r="D907">
        <f ca="1"/>
        <v>-83.53180960093583</v>
      </c>
    </row>
    <row r="908" spans="2:4" x14ac:dyDescent="0.2">
      <c r="B908">
        <f ca="1"/>
        <v>34.520000000000842</v>
      </c>
      <c r="C908">
        <f ca="1"/>
        <v>-1.4579060056845656</v>
      </c>
      <c r="D908">
        <f ca="1"/>
        <v>-83.531861052501412</v>
      </c>
    </row>
    <row r="909" spans="2:4" x14ac:dyDescent="0.2">
      <c r="B909">
        <f ca="1"/>
        <v>34.520100000000845</v>
      </c>
      <c r="C909">
        <f ca="1"/>
        <v>-1.4579069036748864</v>
      </c>
      <c r="D909">
        <f ca="1"/>
        <v>-83.531912503556839</v>
      </c>
    </row>
    <row r="910" spans="2:4" x14ac:dyDescent="0.2">
      <c r="B910">
        <f ca="1"/>
        <v>34.520200000000848</v>
      </c>
      <c r="C910">
        <f ca="1"/>
        <v>-1.4579078016563036</v>
      </c>
      <c r="D910">
        <f ca="1"/>
        <v>-83.531963954102125</v>
      </c>
    </row>
    <row r="911" spans="2:4" x14ac:dyDescent="0.2">
      <c r="B911">
        <f ca="1"/>
        <v>34.520300000000852</v>
      </c>
      <c r="C911">
        <f ca="1"/>
        <v>-1.4579086996288175</v>
      </c>
      <c r="D911">
        <f ca="1"/>
        <v>-83.532015404137297</v>
      </c>
    </row>
    <row r="912" spans="2:4" x14ac:dyDescent="0.2">
      <c r="B912">
        <f ca="1"/>
        <v>34.520400000000855</v>
      </c>
      <c r="C912">
        <f ca="1"/>
        <v>-1.4579095975924281</v>
      </c>
      <c r="D912">
        <f ca="1"/>
        <v>-83.532066853662329</v>
      </c>
    </row>
    <row r="913" spans="2:4" x14ac:dyDescent="0.2">
      <c r="B913">
        <f ca="1"/>
        <v>34.520500000000858</v>
      </c>
      <c r="C913">
        <f ca="1"/>
        <v>-1.4579104955471354</v>
      </c>
      <c r="D913">
        <f ca="1"/>
        <v>-83.532118302677262</v>
      </c>
    </row>
    <row r="914" spans="2:4" x14ac:dyDescent="0.2">
      <c r="B914">
        <f ca="1"/>
        <v>34.520600000000861</v>
      </c>
      <c r="C914">
        <f ca="1"/>
        <v>-1.4579113934929395</v>
      </c>
      <c r="D914">
        <f ca="1"/>
        <v>-83.532169751182067</v>
      </c>
    </row>
    <row r="915" spans="2:4" x14ac:dyDescent="0.2">
      <c r="B915">
        <f ca="1"/>
        <v>34.520700000000865</v>
      </c>
      <c r="C915">
        <f ca="1"/>
        <v>-1.4579122914298408</v>
      </c>
      <c r="D915">
        <f ca="1"/>
        <v>-83.532221199176774</v>
      </c>
    </row>
    <row r="916" spans="2:4" x14ac:dyDescent="0.2">
      <c r="B916">
        <f ca="1"/>
        <v>34.520800000000868</v>
      </c>
      <c r="C916">
        <f ca="1"/>
        <v>-1.4579131893578392</v>
      </c>
      <c r="D916">
        <f ca="1"/>
        <v>-83.532272646661397</v>
      </c>
    </row>
    <row r="917" spans="2:4" x14ac:dyDescent="0.2">
      <c r="B917">
        <f ca="1"/>
        <v>34.520900000000871</v>
      </c>
      <c r="C917">
        <f ca="1"/>
        <v>-1.4579140872769349</v>
      </c>
      <c r="D917">
        <f ca="1"/>
        <v>-83.532324093635921</v>
      </c>
    </row>
    <row r="918" spans="2:4" x14ac:dyDescent="0.2">
      <c r="B918">
        <f ca="1"/>
        <v>34.521000000000875</v>
      </c>
      <c r="C918">
        <f ca="1"/>
        <v>-1.457914985187128</v>
      </c>
      <c r="D918">
        <f ca="1"/>
        <v>-83.532375540100375</v>
      </c>
    </row>
    <row r="919" spans="2:4" x14ac:dyDescent="0.2">
      <c r="B919">
        <f ca="1"/>
        <v>34.521100000000878</v>
      </c>
      <c r="C919">
        <f ca="1"/>
        <v>-1.4579158830884189</v>
      </c>
      <c r="D919">
        <f ca="1"/>
        <v>-83.532426986054759</v>
      </c>
    </row>
    <row r="920" spans="2:4" x14ac:dyDescent="0.2">
      <c r="B920">
        <f ca="1"/>
        <v>34.521200000000881</v>
      </c>
      <c r="C920">
        <f ca="1"/>
        <v>-1.4579167809808076</v>
      </c>
      <c r="D920">
        <f ca="1"/>
        <v>-83.532478431499086</v>
      </c>
    </row>
    <row r="921" spans="2:4" x14ac:dyDescent="0.2">
      <c r="B921">
        <f ca="1"/>
        <v>34.521300000000885</v>
      </c>
      <c r="C921">
        <f ca="1"/>
        <v>-1.4579176788642938</v>
      </c>
      <c r="D921">
        <f ca="1"/>
        <v>-83.532529876433344</v>
      </c>
    </row>
    <row r="922" spans="2:4" x14ac:dyDescent="0.2">
      <c r="B922">
        <f ca="1"/>
        <v>34.521400000000888</v>
      </c>
      <c r="C922">
        <f ca="1"/>
        <v>-1.4579185767388783</v>
      </c>
      <c r="D922">
        <f ca="1"/>
        <v>-83.53258132085756</v>
      </c>
    </row>
    <row r="923" spans="2:4" x14ac:dyDescent="0.2">
      <c r="B923">
        <f ca="1"/>
        <v>34.521500000000891</v>
      </c>
      <c r="C923">
        <f ca="1"/>
        <v>-1.4579194746045607</v>
      </c>
      <c r="D923">
        <f ca="1"/>
        <v>-83.532632764771733</v>
      </c>
    </row>
    <row r="924" spans="2:4" x14ac:dyDescent="0.2">
      <c r="B924">
        <f ca="1"/>
        <v>34.521600000000895</v>
      </c>
      <c r="C924">
        <f ca="1"/>
        <v>-1.4579203724613414</v>
      </c>
      <c r="D924">
        <f ca="1"/>
        <v>-83.53268420817588</v>
      </c>
    </row>
    <row r="925" spans="2:4" x14ac:dyDescent="0.2">
      <c r="B925">
        <f ca="1"/>
        <v>34.521700000000898</v>
      </c>
      <c r="C925">
        <f ca="1"/>
        <v>-1.4579212703092206</v>
      </c>
      <c r="D925">
        <f ca="1"/>
        <v>-83.532735651069999</v>
      </c>
    </row>
    <row r="926" spans="2:4" x14ac:dyDescent="0.2">
      <c r="B926">
        <f ca="1"/>
        <v>34.521800000000901</v>
      </c>
      <c r="C926">
        <f ca="1"/>
        <v>-1.4579221681481982</v>
      </c>
      <c r="D926">
        <f ca="1"/>
        <v>-83.53278709345409</v>
      </c>
    </row>
    <row r="927" spans="2:4" x14ac:dyDescent="0.2">
      <c r="B927">
        <f ca="1"/>
        <v>34.521900000000905</v>
      </c>
      <c r="C927">
        <f ca="1"/>
        <v>-1.4579230659782745</v>
      </c>
      <c r="D927">
        <f ca="1"/>
        <v>-83.532838535328182</v>
      </c>
    </row>
    <row r="928" spans="2:4" x14ac:dyDescent="0.2">
      <c r="B928">
        <f ca="1"/>
        <v>34.522000000000908</v>
      </c>
      <c r="C928">
        <f ca="1"/>
        <v>-1.4579239637994494</v>
      </c>
      <c r="D928">
        <f ca="1"/>
        <v>-83.532889976692275</v>
      </c>
    </row>
    <row r="929" spans="2:4" x14ac:dyDescent="0.2">
      <c r="B929">
        <f ca="1"/>
        <v>34.522100000000911</v>
      </c>
      <c r="C929">
        <f ca="1"/>
        <v>-1.4579248616117235</v>
      </c>
      <c r="D929">
        <f ca="1"/>
        <v>-83.532941417546368</v>
      </c>
    </row>
    <row r="930" spans="2:4" x14ac:dyDescent="0.2">
      <c r="B930">
        <f ca="1"/>
        <v>34.522200000000915</v>
      </c>
      <c r="C930">
        <f ca="1"/>
        <v>-1.4579257594150965</v>
      </c>
      <c r="D930">
        <f ca="1"/>
        <v>-83.532992857890477</v>
      </c>
    </row>
    <row r="931" spans="2:4" x14ac:dyDescent="0.2">
      <c r="B931">
        <f ca="1"/>
        <v>34.522300000000918</v>
      </c>
      <c r="C931">
        <f ca="1"/>
        <v>-1.4579266572095686</v>
      </c>
      <c r="D931">
        <f ca="1"/>
        <v>-83.533044297724601</v>
      </c>
    </row>
    <row r="932" spans="2:4" x14ac:dyDescent="0.2">
      <c r="B932">
        <f ca="1"/>
        <v>34.522400000000921</v>
      </c>
      <c r="C932">
        <f ca="1"/>
        <v>-1.45792755499514</v>
      </c>
      <c r="D932">
        <f ca="1"/>
        <v>-83.53309573704874</v>
      </c>
    </row>
    <row r="933" spans="2:4" x14ac:dyDescent="0.2">
      <c r="B933">
        <f ca="1"/>
        <v>34.522500000000925</v>
      </c>
      <c r="C933">
        <f ca="1"/>
        <v>-1.457928452771811</v>
      </c>
      <c r="D933">
        <f ca="1"/>
        <v>-83.533147175862936</v>
      </c>
    </row>
    <row r="934" spans="2:4" x14ac:dyDescent="0.2">
      <c r="B934">
        <f ca="1"/>
        <v>34.522600000000928</v>
      </c>
      <c r="C934">
        <f ca="1"/>
        <v>-1.4579293505395814</v>
      </c>
      <c r="D934">
        <f ca="1"/>
        <v>-83.533198614167162</v>
      </c>
    </row>
    <row r="935" spans="2:4" x14ac:dyDescent="0.2">
      <c r="B935">
        <f ca="1"/>
        <v>34.522700000000931</v>
      </c>
      <c r="C935">
        <f ca="1"/>
        <v>-1.4579302482984517</v>
      </c>
      <c r="D935">
        <f ca="1"/>
        <v>-83.53325005196146</v>
      </c>
    </row>
    <row r="936" spans="2:4" x14ac:dyDescent="0.2">
      <c r="B936">
        <f ca="1"/>
        <v>34.522800000000935</v>
      </c>
      <c r="C936">
        <f ca="1"/>
        <v>-1.4579311460484217</v>
      </c>
      <c r="D936">
        <f ca="1"/>
        <v>-83.533301489245787</v>
      </c>
    </row>
    <row r="937" spans="2:4" x14ac:dyDescent="0.2">
      <c r="B937">
        <f ca="1"/>
        <v>34.522900000000938</v>
      </c>
      <c r="C937">
        <f ca="1"/>
        <v>-1.4579320437894918</v>
      </c>
      <c r="D937">
        <f ca="1"/>
        <v>-83.5333529260202</v>
      </c>
    </row>
    <row r="938" spans="2:4" x14ac:dyDescent="0.2">
      <c r="B938">
        <f ca="1"/>
        <v>34.523000000000941</v>
      </c>
      <c r="C938">
        <f ca="1"/>
        <v>-1.457932941521662</v>
      </c>
      <c r="D938">
        <f ca="1"/>
        <v>-83.533404362284685</v>
      </c>
    </row>
    <row r="939" spans="2:4" x14ac:dyDescent="0.2">
      <c r="B939">
        <f ca="1"/>
        <v>34.523100000000944</v>
      </c>
      <c r="C939">
        <f ca="1"/>
        <v>-1.4579338392449321</v>
      </c>
      <c r="D939">
        <f ca="1"/>
        <v>-83.533455798039242</v>
      </c>
    </row>
    <row r="940" spans="2:4" x14ac:dyDescent="0.2">
      <c r="B940">
        <f ca="1"/>
        <v>34.523200000000948</v>
      </c>
      <c r="C940">
        <f ca="1"/>
        <v>-1.457934736959303</v>
      </c>
      <c r="D940">
        <f ca="1"/>
        <v>-83.533507233283899</v>
      </c>
    </row>
    <row r="941" spans="2:4" x14ac:dyDescent="0.2">
      <c r="B941">
        <f ca="1"/>
        <v>34.523300000000951</v>
      </c>
      <c r="C941">
        <f ca="1"/>
        <v>-1.457935634664774</v>
      </c>
      <c r="D941">
        <f ca="1"/>
        <v>-83.533558668018628</v>
      </c>
    </row>
    <row r="942" spans="2:4" x14ac:dyDescent="0.2">
      <c r="B942">
        <f ca="1"/>
        <v>34.523400000000954</v>
      </c>
      <c r="C942">
        <f ca="1"/>
        <v>-1.457936532361346</v>
      </c>
      <c r="D942">
        <f ca="1"/>
        <v>-83.533610102243486</v>
      </c>
    </row>
    <row r="943" spans="2:4" x14ac:dyDescent="0.2">
      <c r="B943">
        <f ca="1"/>
        <v>34.523500000000958</v>
      </c>
      <c r="C943">
        <f ca="1"/>
        <v>-1.4579374300490187</v>
      </c>
      <c r="D943">
        <f ca="1"/>
        <v>-83.533661535958458</v>
      </c>
    </row>
    <row r="944" spans="2:4" x14ac:dyDescent="0.2">
      <c r="B944">
        <f ca="1"/>
        <v>34.523600000000961</v>
      </c>
      <c r="C944">
        <f ca="1"/>
        <v>-1.457938327727792</v>
      </c>
      <c r="D944">
        <f ca="1"/>
        <v>-83.533712969163531</v>
      </c>
    </row>
    <row r="945" spans="2:4" x14ac:dyDescent="0.2">
      <c r="B945">
        <f ca="1"/>
        <v>34.523700000000964</v>
      </c>
      <c r="C945">
        <f ca="1"/>
        <v>-1.4579392253976666</v>
      </c>
      <c r="D945">
        <f ca="1"/>
        <v>-83.533764401858733</v>
      </c>
    </row>
    <row r="946" spans="2:4" x14ac:dyDescent="0.2">
      <c r="B946">
        <f ca="1"/>
        <v>34.523800000000968</v>
      </c>
      <c r="C946">
        <f ca="1"/>
        <v>-1.4579401230586422</v>
      </c>
      <c r="D946">
        <f ca="1"/>
        <v>-83.533815834044077</v>
      </c>
    </row>
    <row r="947" spans="2:4" x14ac:dyDescent="0.2">
      <c r="B947">
        <f ca="1"/>
        <v>34.523900000000971</v>
      </c>
      <c r="C947">
        <f ca="1"/>
        <v>-1.4579410207107191</v>
      </c>
      <c r="D947">
        <f ca="1"/>
        <v>-83.53386726571955</v>
      </c>
    </row>
    <row r="948" spans="2:4" x14ac:dyDescent="0.2">
      <c r="B948">
        <f ca="1"/>
        <v>34.524000000000974</v>
      </c>
      <c r="C948">
        <f ca="1"/>
        <v>-1.4579419183538975</v>
      </c>
      <c r="D948">
        <f ca="1"/>
        <v>-83.533918696885181</v>
      </c>
    </row>
    <row r="949" spans="2:4" x14ac:dyDescent="0.2">
      <c r="B949">
        <f ca="1"/>
        <v>34.524100000000978</v>
      </c>
      <c r="C949">
        <f ca="1"/>
        <v>-1.4579428159881775</v>
      </c>
      <c r="D949">
        <f ca="1"/>
        <v>-83.533970127540968</v>
      </c>
    </row>
    <row r="950" spans="2:4" x14ac:dyDescent="0.2">
      <c r="B950">
        <f ca="1"/>
        <v>34.524200000000981</v>
      </c>
      <c r="C950">
        <f ca="1"/>
        <v>-1.4579437136135591</v>
      </c>
      <c r="D950">
        <f ca="1"/>
        <v>-83.534021557686927</v>
      </c>
    </row>
    <row r="951" spans="2:4" x14ac:dyDescent="0.2">
      <c r="B951">
        <f ca="1"/>
        <v>34.524300000000984</v>
      </c>
      <c r="C951">
        <f ca="1"/>
        <v>-1.4579446112300425</v>
      </c>
      <c r="D951">
        <f ca="1"/>
        <v>-83.534072987323043</v>
      </c>
    </row>
    <row r="952" spans="2:4" x14ac:dyDescent="0.2">
      <c r="B952">
        <f ca="1"/>
        <v>34.524400000000988</v>
      </c>
      <c r="C952">
        <f ca="1"/>
        <v>-1.4579455088376281</v>
      </c>
      <c r="D952">
        <f ca="1"/>
        <v>-83.534124416449359</v>
      </c>
    </row>
    <row r="953" spans="2:4" x14ac:dyDescent="0.2">
      <c r="B953">
        <f ca="1"/>
        <v>34.524500000000991</v>
      </c>
      <c r="C953">
        <f ca="1"/>
        <v>-1.4579464064363155</v>
      </c>
      <c r="D953">
        <f ca="1"/>
        <v>-83.534175845065832</v>
      </c>
    </row>
    <row r="954" spans="2:4" x14ac:dyDescent="0.2">
      <c r="B954">
        <f ca="1"/>
        <v>34.524600000000994</v>
      </c>
      <c r="C954">
        <f ca="1"/>
        <v>-1.4579473040261053</v>
      </c>
      <c r="D954">
        <f ca="1"/>
        <v>-83.534227273172533</v>
      </c>
    </row>
    <row r="955" spans="2:4" x14ac:dyDescent="0.2">
      <c r="B955">
        <f ca="1"/>
        <v>34.524700000000998</v>
      </c>
      <c r="C955">
        <f ca="1"/>
        <v>-1.4579482016069973</v>
      </c>
      <c r="D955">
        <f ca="1"/>
        <v>-83.53427870076942</v>
      </c>
    </row>
    <row r="956" spans="2:4" x14ac:dyDescent="0.2">
      <c r="B956">
        <f ca="1"/>
        <v>34.524800000001001</v>
      </c>
      <c r="C956">
        <f ca="1"/>
        <v>-1.4579490991789918</v>
      </c>
      <c r="D956">
        <f ca="1"/>
        <v>-83.534330127856506</v>
      </c>
    </row>
    <row r="957" spans="2:4" x14ac:dyDescent="0.2">
      <c r="B957">
        <f ca="1"/>
        <v>34.524900000001004</v>
      </c>
      <c r="C957">
        <f ca="1"/>
        <v>-1.457949996742089</v>
      </c>
      <c r="D957">
        <f ca="1"/>
        <v>-83.534381554433821</v>
      </c>
    </row>
    <row r="958" spans="2:4" x14ac:dyDescent="0.2">
      <c r="B958">
        <f ca="1"/>
        <v>34.525000000001008</v>
      </c>
      <c r="C958">
        <f ca="1"/>
        <v>-1.4579508942962889</v>
      </c>
      <c r="D958">
        <f ca="1"/>
        <v>-83.534432980501364</v>
      </c>
    </row>
    <row r="959" spans="2:4" x14ac:dyDescent="0.2">
      <c r="B959">
        <f ca="1"/>
        <v>34.525100000001011</v>
      </c>
      <c r="C959">
        <f ca="1"/>
        <v>-1.4579517918415916</v>
      </c>
      <c r="D959">
        <f ca="1"/>
        <v>-83.534484406059136</v>
      </c>
    </row>
    <row r="960" spans="2:4" x14ac:dyDescent="0.2">
      <c r="B960">
        <f ca="1"/>
        <v>34.525200000001014</v>
      </c>
      <c r="C960">
        <f ca="1"/>
        <v>-1.4579526893779973</v>
      </c>
      <c r="D960">
        <f ca="1"/>
        <v>-83.534535831107135</v>
      </c>
    </row>
    <row r="961" spans="2:4" x14ac:dyDescent="0.2">
      <c r="B961">
        <f ca="1"/>
        <v>34.525300000001018</v>
      </c>
      <c r="C961">
        <f ca="1"/>
        <v>-1.4579535869055062</v>
      </c>
      <c r="D961">
        <f ca="1"/>
        <v>-83.534587255645391</v>
      </c>
    </row>
    <row r="962" spans="2:4" x14ac:dyDescent="0.2">
      <c r="B962">
        <f ca="1"/>
        <v>34.525400000001021</v>
      </c>
      <c r="C962">
        <f ca="1"/>
        <v>-1.4579544844241186</v>
      </c>
      <c r="D962">
        <f ca="1"/>
        <v>-83.534638679673918</v>
      </c>
    </row>
    <row r="963" spans="2:4" x14ac:dyDescent="0.2">
      <c r="B963">
        <f ca="1"/>
        <v>34.525500000001024</v>
      </c>
      <c r="C963">
        <f ca="1"/>
        <v>-1.457955381933834</v>
      </c>
      <c r="D963">
        <f ca="1"/>
        <v>-83.534690103192673</v>
      </c>
    </row>
    <row r="964" spans="2:4" x14ac:dyDescent="0.2">
      <c r="B964">
        <f ca="1"/>
        <v>34.525600000001027</v>
      </c>
      <c r="C964">
        <f ca="1"/>
        <v>-1.4579562794346532</v>
      </c>
      <c r="D964">
        <f ca="1"/>
        <v>-83.534741526201728</v>
      </c>
    </row>
    <row r="965" spans="2:4" x14ac:dyDescent="0.2">
      <c r="B965">
        <f ca="1"/>
        <v>34.525700000001031</v>
      </c>
      <c r="C965">
        <f ca="1"/>
        <v>-1.457957176926576</v>
      </c>
      <c r="D965">
        <f ca="1"/>
        <v>-83.534792948701053</v>
      </c>
    </row>
    <row r="966" spans="2:4" x14ac:dyDescent="0.2">
      <c r="B966">
        <f ca="1"/>
        <v>34.525800000001034</v>
      </c>
      <c r="C966">
        <f ca="1"/>
        <v>-1.4579580744096026</v>
      </c>
      <c r="D966">
        <f ca="1"/>
        <v>-83.534844370690664</v>
      </c>
    </row>
    <row r="967" spans="2:4" x14ac:dyDescent="0.2">
      <c r="B967">
        <f ca="1"/>
        <v>34.525900000001037</v>
      </c>
      <c r="C967">
        <f ca="1"/>
        <v>-1.4579589718837331</v>
      </c>
      <c r="D967">
        <f ca="1"/>
        <v>-83.534895792170559</v>
      </c>
    </row>
    <row r="968" spans="2:4" x14ac:dyDescent="0.2">
      <c r="B968">
        <f ca="1"/>
        <v>34.526000000001041</v>
      </c>
      <c r="C968">
        <f ca="1"/>
        <v>-1.4579598693489679</v>
      </c>
      <c r="D968">
        <f ca="1"/>
        <v>-83.534947213140782</v>
      </c>
    </row>
    <row r="969" spans="2:4" x14ac:dyDescent="0.2">
      <c r="B969">
        <f ca="1"/>
        <v>34.526100000001044</v>
      </c>
      <c r="C969">
        <f ca="1"/>
        <v>-1.4579607668053067</v>
      </c>
      <c r="D969">
        <f ca="1"/>
        <v>-83.53499863360129</v>
      </c>
    </row>
    <row r="970" spans="2:4" x14ac:dyDescent="0.2">
      <c r="B970">
        <f ca="1"/>
        <v>34.526200000001047</v>
      </c>
      <c r="C970">
        <f ca="1"/>
        <v>-1.4579616642527498</v>
      </c>
      <c r="D970">
        <f ca="1"/>
        <v>-83.535050053552112</v>
      </c>
    </row>
    <row r="971" spans="2:4" x14ac:dyDescent="0.2">
      <c r="B971">
        <f ca="1"/>
        <v>34.526300000001051</v>
      </c>
      <c r="C971">
        <f ca="1"/>
        <v>-1.4579625616912975</v>
      </c>
      <c r="D971">
        <f ca="1"/>
        <v>-83.535101472993261</v>
      </c>
    </row>
    <row r="972" spans="2:4" x14ac:dyDescent="0.2">
      <c r="B972">
        <f ca="1"/>
        <v>34.526400000001054</v>
      </c>
      <c r="C972">
        <f ca="1"/>
        <v>-1.4579634591209496</v>
      </c>
      <c r="D972">
        <f ca="1"/>
        <v>-83.535152891924739</v>
      </c>
    </row>
    <row r="973" spans="2:4" x14ac:dyDescent="0.2">
      <c r="B973">
        <f ca="1"/>
        <v>34.526500000001057</v>
      </c>
      <c r="C973">
        <f ca="1"/>
        <v>-1.4579643565417066</v>
      </c>
      <c r="D973">
        <f ca="1"/>
        <v>-83.535204310346572</v>
      </c>
    </row>
    <row r="974" spans="2:4" x14ac:dyDescent="0.2">
      <c r="B974">
        <f ca="1"/>
        <v>34.526600000001061</v>
      </c>
      <c r="C974">
        <f ca="1"/>
        <v>-1.4579652539535684</v>
      </c>
      <c r="D974">
        <f ca="1"/>
        <v>-83.535255728258733</v>
      </c>
    </row>
    <row r="975" spans="2:4" x14ac:dyDescent="0.2">
      <c r="B975">
        <f ca="1"/>
        <v>34.526700000001064</v>
      </c>
      <c r="C975">
        <f ca="1"/>
        <v>-1.4579661513565352</v>
      </c>
      <c r="D975">
        <f ca="1"/>
        <v>-83.53530714566125</v>
      </c>
    </row>
    <row r="976" spans="2:4" x14ac:dyDescent="0.2">
      <c r="B976">
        <f ca="1"/>
        <v>34.526800000001067</v>
      </c>
      <c r="C976">
        <f ca="1"/>
        <v>-1.4579670487506071</v>
      </c>
      <c r="D976">
        <f ca="1"/>
        <v>-83.535358562554137</v>
      </c>
    </row>
    <row r="977" spans="2:4" x14ac:dyDescent="0.2">
      <c r="B977">
        <f ca="1"/>
        <v>34.526900000001071</v>
      </c>
      <c r="C977">
        <f ca="1"/>
        <v>-1.4579679461357842</v>
      </c>
      <c r="D977">
        <f ca="1"/>
        <v>-83.535409978937381</v>
      </c>
    </row>
    <row r="978" spans="2:4" x14ac:dyDescent="0.2">
      <c r="B978">
        <f ca="1"/>
        <v>34.527000000001074</v>
      </c>
      <c r="C978">
        <f ca="1"/>
        <v>-1.4579688435120668</v>
      </c>
      <c r="D978">
        <f ca="1"/>
        <v>-83.535461394811009</v>
      </c>
    </row>
    <row r="979" spans="2:4" x14ac:dyDescent="0.2">
      <c r="B979">
        <f ca="1"/>
        <v>34.527100000001077</v>
      </c>
      <c r="C979">
        <f ca="1"/>
        <v>-1.4579697408794547</v>
      </c>
      <c r="D979">
        <f ca="1"/>
        <v>-83.535512810175007</v>
      </c>
    </row>
    <row r="980" spans="2:4" x14ac:dyDescent="0.2">
      <c r="B980">
        <f ca="1"/>
        <v>34.527200000001081</v>
      </c>
      <c r="C980">
        <f ca="1"/>
        <v>-1.4579706382379485</v>
      </c>
      <c r="D980">
        <f ca="1"/>
        <v>-83.535564225029404</v>
      </c>
    </row>
    <row r="981" spans="2:4" x14ac:dyDescent="0.2">
      <c r="B981">
        <f ca="1"/>
        <v>34.527300000001084</v>
      </c>
      <c r="C981">
        <f ca="1"/>
        <v>-1.457971535587548</v>
      </c>
      <c r="D981">
        <f ca="1"/>
        <v>-83.535615639374214</v>
      </c>
    </row>
    <row r="982" spans="2:4" x14ac:dyDescent="0.2">
      <c r="B982">
        <f ca="1"/>
        <v>34.527400000001087</v>
      </c>
      <c r="C982">
        <f ca="1"/>
        <v>-1.4579724329282535</v>
      </c>
      <c r="D982">
        <f ca="1"/>
        <v>-83.535667053209423</v>
      </c>
    </row>
    <row r="983" spans="2:4" x14ac:dyDescent="0.2">
      <c r="B983">
        <f ca="1"/>
        <v>34.527500000001091</v>
      </c>
      <c r="C983">
        <f ca="1"/>
        <v>-1.457973330260065</v>
      </c>
      <c r="D983">
        <f ca="1"/>
        <v>-83.535718466535045</v>
      </c>
    </row>
    <row r="984" spans="2:4" x14ac:dyDescent="0.2">
      <c r="B984">
        <f ca="1"/>
        <v>34.527600000001094</v>
      </c>
      <c r="C984">
        <f ca="1"/>
        <v>-1.4579742275829826</v>
      </c>
      <c r="D984">
        <f ca="1"/>
        <v>-83.535769879351079</v>
      </c>
    </row>
    <row r="985" spans="2:4" x14ac:dyDescent="0.2">
      <c r="B985">
        <f ca="1"/>
        <v>34.527700000001097</v>
      </c>
      <c r="C985">
        <f ca="1"/>
        <v>-1.4579751248970065</v>
      </c>
      <c r="D985">
        <f ca="1"/>
        <v>-83.535821291657541</v>
      </c>
    </row>
    <row r="986" spans="2:4" x14ac:dyDescent="0.2">
      <c r="B986">
        <f ca="1"/>
        <v>34.5278000000011</v>
      </c>
      <c r="C986">
        <f ca="1"/>
        <v>-1.457976022202137</v>
      </c>
      <c r="D986">
        <f ca="1"/>
        <v>-83.535872703454459</v>
      </c>
    </row>
    <row r="987" spans="2:4" x14ac:dyDescent="0.2">
      <c r="B987">
        <f ca="1"/>
        <v>34.527900000001104</v>
      </c>
      <c r="C987">
        <f ca="1"/>
        <v>-1.457976919498374</v>
      </c>
      <c r="D987">
        <f ca="1"/>
        <v>-83.535924114741817</v>
      </c>
    </row>
    <row r="988" spans="2:4" x14ac:dyDescent="0.2">
      <c r="B988">
        <f ca="1"/>
        <v>34.528000000001107</v>
      </c>
      <c r="C988">
        <f ca="1"/>
        <v>-1.4579778167857178</v>
      </c>
      <c r="D988">
        <f ca="1"/>
        <v>-83.535975525519618</v>
      </c>
    </row>
    <row r="989" spans="2:4" x14ac:dyDescent="0.2">
      <c r="B989">
        <f ca="1"/>
        <v>34.52810000000111</v>
      </c>
      <c r="C989">
        <f ca="1"/>
        <v>-1.4579787140641682</v>
      </c>
      <c r="D989">
        <f ca="1"/>
        <v>-83.536026935787874</v>
      </c>
    </row>
    <row r="990" spans="2:4" x14ac:dyDescent="0.2">
      <c r="B990">
        <f ca="1"/>
        <v>34.528200000001114</v>
      </c>
      <c r="C990">
        <f ca="1"/>
        <v>-1.4579796113337258</v>
      </c>
      <c r="D990">
        <f ca="1"/>
        <v>-83.536078345546613</v>
      </c>
    </row>
    <row r="991" spans="2:4" x14ac:dyDescent="0.2">
      <c r="B991">
        <f ca="1"/>
        <v>34.528300000001117</v>
      </c>
      <c r="C991">
        <f ca="1"/>
        <v>-1.4579805085943904</v>
      </c>
      <c r="D991">
        <f ca="1"/>
        <v>-83.536129754795823</v>
      </c>
    </row>
    <row r="992" spans="2:4" x14ac:dyDescent="0.2">
      <c r="B992">
        <f ca="1"/>
        <v>34.52840000000112</v>
      </c>
      <c r="C992">
        <f ca="1"/>
        <v>-1.4579814058461624</v>
      </c>
      <c r="D992">
        <f ca="1"/>
        <v>-83.536181163535517</v>
      </c>
    </row>
    <row r="993" spans="2:4" x14ac:dyDescent="0.2">
      <c r="B993">
        <f ca="1"/>
        <v>34.528500000001124</v>
      </c>
      <c r="C993">
        <f ca="1"/>
        <v>-1.4579823030890415</v>
      </c>
      <c r="D993">
        <f ca="1"/>
        <v>-83.536232571765694</v>
      </c>
    </row>
    <row r="994" spans="2:4" x14ac:dyDescent="0.2">
      <c r="B994">
        <f ca="1"/>
        <v>34.528600000001127</v>
      </c>
      <c r="C994">
        <f ca="1"/>
        <v>-1.4579832003230282</v>
      </c>
      <c r="D994">
        <f ca="1"/>
        <v>-83.536283979486356</v>
      </c>
    </row>
    <row r="995" spans="2:4" x14ac:dyDescent="0.2">
      <c r="B995">
        <f ca="1"/>
        <v>34.52870000000113</v>
      </c>
      <c r="C995">
        <f ca="1"/>
        <v>-1.4579840975481226</v>
      </c>
      <c r="D995">
        <f ca="1"/>
        <v>-83.536335386697544</v>
      </c>
    </row>
    <row r="996" spans="2:4" x14ac:dyDescent="0.2">
      <c r="B996">
        <f ca="1"/>
        <v>34.528800000001134</v>
      </c>
      <c r="C996">
        <f ca="1"/>
        <v>-1.4579849947643249</v>
      </c>
      <c r="D996">
        <f ca="1"/>
        <v>-83.536386793399245</v>
      </c>
    </row>
    <row r="997" spans="2:4" x14ac:dyDescent="0.2">
      <c r="B997">
        <f ca="1"/>
        <v>34.528900000001137</v>
      </c>
      <c r="C997">
        <f ca="1"/>
        <v>-1.4579858919716349</v>
      </c>
      <c r="D997">
        <f ca="1"/>
        <v>-83.536438199591458</v>
      </c>
    </row>
    <row r="998" spans="2:4" x14ac:dyDescent="0.2">
      <c r="B998">
        <f ca="1"/>
        <v>34.52900000000114</v>
      </c>
      <c r="C998">
        <f ca="1"/>
        <v>-1.4579867891700529</v>
      </c>
      <c r="D998">
        <f ca="1"/>
        <v>-83.536489605274184</v>
      </c>
    </row>
    <row r="999" spans="2:4" x14ac:dyDescent="0.2">
      <c r="B999">
        <f ca="1"/>
        <v>34.529100000001144</v>
      </c>
      <c r="C999">
        <f ca="1"/>
        <v>-1.4579876863595791</v>
      </c>
      <c r="D999">
        <f ca="1"/>
        <v>-83.536541010447465</v>
      </c>
    </row>
    <row r="1000" spans="2:4" x14ac:dyDescent="0.2">
      <c r="B1000">
        <f ca="1"/>
        <v>34.529200000001147</v>
      </c>
      <c r="C1000">
        <f ca="1"/>
        <v>-1.4579885835402138</v>
      </c>
      <c r="D1000">
        <f ca="1"/>
        <v>-83.536592415111301</v>
      </c>
    </row>
    <row r="1001" spans="2:4" x14ac:dyDescent="0.2">
      <c r="B1001">
        <f ca="1"/>
        <v>34.52930000000115</v>
      </c>
      <c r="C1001">
        <f ca="1"/>
        <v>-1.4579894807119567</v>
      </c>
      <c r="D1001">
        <f ca="1"/>
        <v>-83.536643819265663</v>
      </c>
    </row>
    <row r="1002" spans="2:4" x14ac:dyDescent="0.2">
      <c r="B1002">
        <f ca="1"/>
        <v>34.529400000001154</v>
      </c>
      <c r="C1002">
        <f ca="1"/>
        <v>-1.4579903778748082</v>
      </c>
      <c r="D1002">
        <f ca="1"/>
        <v>-83.536695222910595</v>
      </c>
    </row>
    <row r="1003" spans="2:4" x14ac:dyDescent="0.2">
      <c r="B1003">
        <f ca="1"/>
        <v>34.529500000001157</v>
      </c>
      <c r="C1003">
        <f ca="1"/>
        <v>-1.4579912750287685</v>
      </c>
      <c r="D1003">
        <f ca="1"/>
        <v>-83.536746626046082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9</vt:i4>
      </vt:variant>
      <vt:variant>
        <vt:lpstr>Plages nommées</vt:lpstr>
      </vt:variant>
      <vt:variant>
        <vt:i4>216</vt:i4>
      </vt:variant>
    </vt:vector>
  </HeadingPairs>
  <TitlesOfParts>
    <vt:vector size="225" baseType="lpstr">
      <vt:lpstr>Stabilito</vt:lpstr>
      <vt:lpstr>Trajecto</vt:lpstr>
      <vt:lpstr>Courbes</vt:lpstr>
      <vt:lpstr>Propu</vt:lpstr>
      <vt:lpstr>Calculs</vt:lpstr>
      <vt:lpstr>Abaco</vt:lpstr>
      <vt:lpstr>Info</vt:lpstr>
      <vt:lpstr>Controle</vt:lpstr>
      <vt:lpstr>Feuil1</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2026-07-05T16:15:00Z</dcterms:modified>
</cp:coreProperties>
</file>