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_38\Alpha_Beta\"/>
    </mc:Choice>
  </mc:AlternateContent>
  <xr:revisionPtr revIDLastSave="0" documentId="13_ncr:1_{223E7A85-2946-4EBD-A0F6-75CF55BCF673}" xr6:coauthVersionLast="47" xr6:coauthVersionMax="47" xr10:uidLastSave="{00000000-0000-0000-0000-000000000000}"/>
  <bookViews>
    <workbookView xWindow="0" yWindow="0" windowWidth="14400" windowHeight="1575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6" l="1"/>
  <c r="C19" i="6"/>
  <c r="C34" i="6" l="1"/>
  <c r="O9" i="6" l="1"/>
  <c r="D34" i="6"/>
  <c r="E29" i="6"/>
  <c r="C35" i="6"/>
  <c r="M7" i="6" l="1"/>
  <c r="D35" i="6" s="1"/>
  <c r="E27" i="6" l="1"/>
  <c r="H27" i="6" l="1"/>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C29" i="1" l="1"/>
  <c r="E127" i="7" s="1"/>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45" i="7"/>
  <c r="C16" i="8"/>
  <c r="B68" i="8"/>
  <c r="C68" i="8" s="1"/>
  <c r="B56" i="8"/>
  <c r="C56" i="8" s="1"/>
  <c r="B58" i="8"/>
  <c r="C58" i="8" s="1"/>
  <c r="B62" i="8"/>
  <c r="C62" i="8" s="1"/>
  <c r="O18" i="6"/>
  <c r="O21" i="6"/>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Q3" i="4"/>
  <c r="Y4" i="4"/>
  <c r="T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4" i="6"/>
  <c r="D138" i="6"/>
  <c r="D145" i="6"/>
  <c r="D148" i="6"/>
  <c r="D143" i="6"/>
  <c r="D141" i="6"/>
  <c r="D134" i="6"/>
  <c r="E134" i="6" s="1"/>
  <c r="O20" i="6"/>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X3" i="4"/>
  <c r="G3" i="4"/>
  <c r="S4" i="4"/>
  <c r="P4" i="4"/>
  <c r="E4" i="4"/>
  <c r="X4" i="4"/>
  <c r="H2" i="4"/>
  <c r="X2" i="4"/>
  <c r="N3" i="4"/>
  <c r="R2" i="4"/>
  <c r="F3" i="4"/>
  <c r="Y3" i="4"/>
  <c r="U4" i="4"/>
  <c r="O3" i="4"/>
  <c r="M4" i="4"/>
  <c r="P3" i="4"/>
  <c r="I4" i="4"/>
  <c r="M3" i="4"/>
  <c r="L2" i="4"/>
  <c r="F4" i="4"/>
  <c r="T4" i="4"/>
  <c r="R4" i="4"/>
  <c r="C4" i="4"/>
  <c r="J4" i="4"/>
  <c r="B3" i="4"/>
  <c r="N2" i="4"/>
  <c r="W4" i="4"/>
  <c r="S3" i="4"/>
  <c r="C3" i="4"/>
  <c r="U3" i="4"/>
  <c r="W3" i="4"/>
  <c r="H4" i="4"/>
  <c r="R3" i="4"/>
  <c r="K3" i="4"/>
  <c r="E3" i="4"/>
  <c r="V3" i="4"/>
  <c r="O4" i="4"/>
  <c r="D4" i="4"/>
  <c r="G4" i="4"/>
  <c r="B4" i="4"/>
  <c r="K4" i="4"/>
  <c r="D3" i="4"/>
  <c r="L4" i="4"/>
  <c r="L3" i="4"/>
  <c r="J3" i="4"/>
  <c r="Q4" i="4"/>
  <c r="P2" i="4"/>
  <c r="H3" i="4"/>
  <c r="T2" i="4"/>
  <c r="V4" i="4"/>
  <c r="V2" i="4"/>
  <c r="I3" i="4"/>
  <c r="J2" i="4"/>
  <c r="N4" i="4"/>
  <c r="Z2" i="4"/>
  <c r="I28" i="6" l="1"/>
  <c r="C192" i="6" s="1"/>
  <c r="I31" i="6"/>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M22" i="6" l="1"/>
  <c r="D153" i="6"/>
  <c r="C191" i="6"/>
  <c r="C154" i="6"/>
  <c r="C153" i="6"/>
  <c r="C11" i="1"/>
  <c r="S4" i="3" s="1"/>
  <c r="T4" i="3" s="1"/>
  <c r="U4" i="3" s="1"/>
  <c r="P15" i="6"/>
  <c r="M15" i="6" s="1"/>
  <c r="E35" i="6"/>
  <c r="O22" i="6" s="1"/>
  <c r="O19" i="6" s="1"/>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H28" i="6" l="1"/>
  <c r="C190" i="6" s="1"/>
  <c r="J42" i="7"/>
  <c r="N15" i="6"/>
  <c r="H42" i="7"/>
  <c r="E108" i="7"/>
  <c r="D23" i="7"/>
  <c r="M19" i="6"/>
  <c r="H31" i="6" s="1"/>
  <c r="C151" i="6" s="1"/>
  <c r="AA6" i="3"/>
  <c r="H48" i="8"/>
  <c r="P29" i="1"/>
  <c r="A7" i="3"/>
  <c r="B7" i="3" s="1"/>
  <c r="P7" i="3" s="1"/>
  <c r="Q7" i="3" s="1"/>
  <c r="AD6" i="3"/>
  <c r="P6" i="3"/>
  <c r="Q6" i="3" s="1"/>
  <c r="H71" i="7"/>
  <c r="Z6" i="3"/>
  <c r="H68" i="7"/>
  <c r="H16" i="7"/>
  <c r="P28" i="1"/>
  <c r="H50" i="8"/>
  <c r="C149" i="6"/>
  <c r="H46" i="8"/>
  <c r="H58" i="8"/>
  <c r="R194" i="4"/>
  <c r="P196" i="4"/>
  <c r="F108" i="7"/>
  <c r="D213" i="4"/>
  <c r="F213" i="4" s="1"/>
  <c r="B191" i="6"/>
  <c r="H61" i="8"/>
  <c r="D223" i="4"/>
  <c r="F223" i="4" s="1"/>
  <c r="X111" i="4"/>
  <c r="W111" i="4"/>
  <c r="D108" i="4" s="1"/>
  <c r="D188" i="4"/>
  <c r="F188" i="4" s="1"/>
  <c r="D130" i="6"/>
  <c r="E130" i="6" s="1"/>
  <c r="E129" i="6"/>
  <c r="X236" i="4"/>
  <c r="W236" i="4"/>
  <c r="W201" i="4"/>
  <c r="X201" i="4"/>
  <c r="D198" i="4" s="1"/>
  <c r="D2" i="4"/>
  <c r="H13" i="7" l="1"/>
  <c r="C193" i="6"/>
  <c r="S28" i="6"/>
  <c r="C194" i="6"/>
  <c r="D152" i="6"/>
  <c r="H46" i="7"/>
  <c r="H32" i="6"/>
  <c r="I32" i="6"/>
  <c r="H29" i="6"/>
  <c r="B190" i="6" s="1"/>
  <c r="I42" i="7"/>
  <c r="I29" i="6"/>
  <c r="I30" i="6" s="1"/>
  <c r="C155" i="6"/>
  <c r="C150" i="6"/>
  <c r="B192" i="6"/>
  <c r="B193" i="6"/>
  <c r="C157" i="6"/>
  <c r="C152"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B194" i="6" l="1"/>
  <c r="H14" i="7"/>
  <c r="I47" i="7"/>
  <c r="H47" i="7"/>
  <c r="H30" i="6"/>
  <c r="H48" i="7" s="1"/>
  <c r="S29" i="6"/>
  <c r="I48" i="7"/>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Y432" i="3" l="1"/>
  <c r="AH434" i="3"/>
  <c r="E434" i="3"/>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Y474" i="3" l="1"/>
  <c r="AG476"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A483" i="3"/>
  <c r="T483" i="3" l="1"/>
  <c r="E483" i="3" s="1"/>
  <c r="H483" i="3" s="1"/>
  <c r="AG483" i="3" l="1"/>
  <c r="AH483" i="3"/>
  <c r="D483" i="3"/>
  <c r="G483" i="3" s="1"/>
  <c r="K483" i="3"/>
  <c r="AE483" i="3" s="1"/>
  <c r="F483" i="3" l="1"/>
  <c r="I483" i="3"/>
  <c r="J483" i="3"/>
  <c r="AD483" i="3" s="1"/>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A485" i="3"/>
  <c r="AC485" i="3"/>
  <c r="Z485" i="3"/>
  <c r="U484" i="3" l="1"/>
  <c r="Y483" i="3"/>
  <c r="T485" i="3"/>
  <c r="D485" i="3" l="1"/>
  <c r="G485" i="3" s="1"/>
  <c r="AG485" i="3"/>
  <c r="AH485" i="3"/>
  <c r="E485" i="3"/>
  <c r="H485" i="3" s="1"/>
  <c r="K485" i="3" s="1"/>
  <c r="AE485" i="3" s="1"/>
  <c r="F485" i="3" l="1"/>
  <c r="I485" i="3"/>
  <c r="J485" i="3"/>
  <c r="AD485" i="3" s="1"/>
  <c r="M485" i="3"/>
  <c r="N485" i="3" s="1"/>
  <c r="V485" i="3"/>
  <c r="A486" i="3"/>
  <c r="B486" i="3" s="1"/>
  <c r="W485" i="3" l="1"/>
  <c r="L485" i="3"/>
  <c r="AA486" i="3"/>
  <c r="P486" i="3"/>
  <c r="Q486" i="3" s="1"/>
  <c r="R486" i="3" s="1"/>
  <c r="S486" i="3" s="1"/>
  <c r="AC486" i="3"/>
  <c r="Z486" i="3"/>
  <c r="T486" i="3" l="1"/>
  <c r="AH486" i="3" s="1"/>
  <c r="U485" i="3"/>
  <c r="Y484" i="3"/>
  <c r="D486" i="3" l="1"/>
  <c r="G486" i="3" s="1"/>
  <c r="AG486" i="3"/>
  <c r="E486" i="3"/>
  <c r="H486" i="3" s="1"/>
  <c r="K486" i="3" s="1"/>
  <c r="AE486" i="3" s="1"/>
  <c r="F486" i="3" l="1"/>
  <c r="V486" i="3"/>
  <c r="A487" i="3"/>
  <c r="B487" i="3" s="1"/>
  <c r="I486" i="3"/>
  <c r="J486" i="3"/>
  <c r="AD486" i="3" s="1"/>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AD533" i="3" s="1"/>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U614" i="3" l="1"/>
  <c r="Y613" i="3"/>
  <c r="T615" i="3"/>
  <c r="AH615" i="3" s="1"/>
  <c r="E615" i="3" l="1"/>
  <c r="H615" i="3" s="1"/>
  <c r="K615" i="3" s="1"/>
  <c r="AE615" i="3" s="1"/>
  <c r="AG615" i="3"/>
  <c r="D615" i="3"/>
  <c r="F615" i="3" l="1"/>
  <c r="G615" i="3"/>
  <c r="V615" i="3"/>
  <c r="A616" i="3"/>
  <c r="B616" i="3" s="1"/>
  <c r="P616" i="3" l="1"/>
  <c r="Q616" i="3" s="1"/>
  <c r="R616" i="3" s="1"/>
  <c r="S616" i="3" s="1"/>
  <c r="Z616" i="3"/>
  <c r="AC616" i="3"/>
  <c r="AA616" i="3"/>
  <c r="I615" i="3"/>
  <c r="W615" i="3" s="1"/>
  <c r="J615" i="3"/>
  <c r="AD615" i="3" s="1"/>
  <c r="M615" i="3"/>
  <c r="N615" i="3" s="1"/>
  <c r="L615" i="3" l="1"/>
  <c r="T616" i="3"/>
  <c r="U615" i="3" l="1"/>
  <c r="D616" i="3" s="1"/>
  <c r="AH616" i="3"/>
  <c r="AG616" i="3"/>
  <c r="Y614" i="3"/>
  <c r="E616" i="3" l="1"/>
  <c r="H616" i="3" s="1"/>
  <c r="K616" i="3" s="1"/>
  <c r="AE616" i="3" s="1"/>
  <c r="G616" i="3"/>
  <c r="F616" i="3" l="1"/>
  <c r="I616" i="3"/>
  <c r="J616" i="3"/>
  <c r="AD616" i="3" s="1"/>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AD619" i="3" s="1"/>
  <c r="M619" i="3"/>
  <c r="N619" i="3" s="1"/>
  <c r="V619" i="3"/>
  <c r="A620" i="3"/>
  <c r="B620" i="3" s="1"/>
  <c r="W619" i="3" l="1"/>
  <c r="L619" i="3"/>
  <c r="AC620" i="3"/>
  <c r="P620" i="3"/>
  <c r="Q620" i="3" s="1"/>
  <c r="R620" i="3" s="1"/>
  <c r="S620" i="3" s="1"/>
  <c r="AA620" i="3"/>
  <c r="Z620" i="3"/>
  <c r="T620" i="3" l="1"/>
  <c r="AH620" i="3" s="1"/>
  <c r="U619" i="3"/>
  <c r="Y618" i="3"/>
  <c r="E620" i="3" l="1"/>
  <c r="H620" i="3" s="1"/>
  <c r="K620" i="3" s="1"/>
  <c r="AE620" i="3" s="1"/>
  <c r="D620" i="3"/>
  <c r="G620" i="3" s="1"/>
  <c r="AG620" i="3"/>
  <c r="F620" i="3" l="1"/>
  <c r="I620" i="3"/>
  <c r="J620" i="3"/>
  <c r="AD620" i="3" s="1"/>
  <c r="M620" i="3"/>
  <c r="N620" i="3" s="1"/>
  <c r="V620" i="3"/>
  <c r="A621" i="3"/>
  <c r="B621" i="3" s="1"/>
  <c r="W620" i="3" l="1"/>
  <c r="L620" i="3"/>
  <c r="AC621" i="3"/>
  <c r="AA621" i="3"/>
  <c r="P621" i="3"/>
  <c r="Q621" i="3" s="1"/>
  <c r="R621" i="3" s="1"/>
  <c r="S621" i="3" s="1"/>
  <c r="Z621" i="3"/>
  <c r="U620" i="3" l="1"/>
  <c r="Y619" i="3"/>
  <c r="T621" i="3"/>
  <c r="D621" i="3" l="1"/>
  <c r="G621" i="3" s="1"/>
  <c r="AH621" i="3"/>
  <c r="E621" i="3"/>
  <c r="H621" i="3" s="1"/>
  <c r="AG621" i="3"/>
  <c r="F621" i="3" l="1"/>
  <c r="I621" i="3"/>
  <c r="J621" i="3"/>
  <c r="AD621" i="3" s="1"/>
  <c r="M621" i="3"/>
  <c r="N621" i="3" s="1"/>
  <c r="K621" i="3"/>
  <c r="AE621" i="3" s="1"/>
  <c r="V621" i="3" l="1"/>
  <c r="W621" i="3" s="1"/>
  <c r="A622" i="3"/>
  <c r="B622" i="3" s="1"/>
  <c r="L621" i="3"/>
  <c r="U621" i="3" l="1"/>
  <c r="Y620" i="3"/>
  <c r="AA622" i="3"/>
  <c r="AC622" i="3"/>
  <c r="P622" i="3"/>
  <c r="Q622" i="3" s="1"/>
  <c r="R622" i="3" s="1"/>
  <c r="S622" i="3" s="1"/>
  <c r="Z622" i="3"/>
  <c r="T622" i="3" l="1"/>
  <c r="AG622" i="3" s="1"/>
  <c r="D622" i="3" l="1"/>
  <c r="E622" i="3"/>
  <c r="H622" i="3" s="1"/>
  <c r="K622" i="3" s="1"/>
  <c r="AE622" i="3" s="1"/>
  <c r="AH622" i="3"/>
  <c r="F622" i="3" l="1"/>
  <c r="G622" i="3"/>
  <c r="I622" i="3" s="1"/>
  <c r="V622" i="3"/>
  <c r="A623" i="3"/>
  <c r="B623" i="3" s="1"/>
  <c r="M622" i="3" l="1"/>
  <c r="N622" i="3" s="1"/>
  <c r="J622" i="3"/>
  <c r="W622" i="3"/>
  <c r="P623" i="3"/>
  <c r="Q623" i="3" s="1"/>
  <c r="R623" i="3" s="1"/>
  <c r="S623" i="3" s="1"/>
  <c r="Z623" i="3"/>
  <c r="AA623" i="3"/>
  <c r="AC623" i="3"/>
  <c r="L622" i="3" l="1"/>
  <c r="Y621" i="3" s="1"/>
  <c r="AD622" i="3"/>
  <c r="T623" i="3"/>
  <c r="U622" i="3" l="1"/>
  <c r="D623" i="3" s="1"/>
  <c r="G623" i="3" s="1"/>
  <c r="AH623" i="3"/>
  <c r="AG623" i="3"/>
  <c r="E623" i="3" l="1"/>
  <c r="H623" i="3" s="1"/>
  <c r="K623" i="3" s="1"/>
  <c r="AE623" i="3" s="1"/>
  <c r="J623" i="3"/>
  <c r="AD623" i="3" s="1"/>
  <c r="F623" i="3"/>
  <c r="M623" i="3" l="1"/>
  <c r="N623" i="3" s="1"/>
  <c r="I623" i="3"/>
  <c r="L623" i="3"/>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<sst xmlns="http://schemas.openxmlformats.org/spreadsheetml/2006/main" count="1738" uniqueCount="579">
  <si>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</si>
  <si>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</si>
  <si>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</si>
  <si>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</si>
  <si>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</si>
  <si>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</si>
  <si>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</si>
  <si>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</si>
  <si>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</si>
  <si>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</si>
  <si>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</si>
  <si>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</si>
  <si>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</si>
  <si>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</si>
  <si>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</si>
  <si>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</si>
  <si>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</si>
  <si>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</si>
  <si>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</si>
  <si>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</si>
  <si>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</si>
  <si>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</si>
  <si>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</si>
  <si>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</si>
  <si>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</si>
  <si>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</si>
  <si>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</si>
  <si>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</si>
  <si>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</si>
  <si>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</si>
  <si>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</si>
  <si>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</si>
  <si>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</si>
  <si>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</si>
  <si>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</si>
  <si>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</si>
  <si>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</si>
  <si>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</si>
  <si>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</si>
  <si>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</si>
  <si>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</si>
  <si>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</si>
  <si>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</si>
  <si>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</si>
  <si>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</si>
  <si>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</si>
  <si>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</si>
  <si>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</si>
  <si>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</si>
  <si>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</si>
  <si>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</si>
  <si>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</si>
  <si>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</si>
  <si>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</si>
  <si>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</si>
  <si>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</si>
  <si>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</si>
  <si>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</si>
  <si>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</si>
  <si>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</si>
  <si>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</si>
  <si>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</si>
  <si>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</si>
  <si>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</si>
  <si>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</si>
  <si>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</si>
  <si>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</si>
  <si>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</si>
  <si>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</si>
  <si>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</si>
  <si>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</si>
  <si>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</si>
  <si>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</si>
  <si>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</si>
  <si>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</si>
  <si>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</si>
  <si>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</si>
  <si>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</si>
  <si>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</si>
  <si>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</si>
  <si>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</si>
  <si>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</si>
  <si>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</si>
  <si>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</si>
  <si>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</si>
  <si>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</si>
  <si>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</si>
  <si>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</si>
  <si>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</si>
  <si>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</si>
  <si>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</si>
  <si>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</si>
  <si>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</si>
  <si>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</si>
  <si>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</si>
  <si>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</si>
  <si>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</si>
  <si>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</si>
  <si>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</si>
  <si>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</si>
  <si>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</si>
  <si>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</si>
  <si>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</si>
  <si>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</si>
  <si>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</si>
  <si>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</si>
  <si>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</si>
  <si>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</si>
  <si>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</si>
  <si>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</si>
  <si>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</si>
  <si>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</si>
  <si>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</si>
  <si>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</si>
  <si>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</si>
  <si>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</si>
  <si>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</si>
  <si>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</si>
  <si>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</si>
  <si>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</si>
  <si>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</si>
  <si>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</si>
  <si>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</si>
  <si>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</si>
  <si>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</si>
  <si>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</si>
  <si>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</si>
  <si>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</si>
  <si>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</si>
  <si>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</si>
  <si>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</si>
  <si>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</si>
  <si>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</si>
  <si>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</si>
  <si>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</si>
  <si>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</si>
  <si>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</si>
  <si>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</si>
  <si>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</si>
  <si>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</si>
  <si>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</si>
  <si>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</si>
  <si>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</si>
  <si>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</si>
  <si>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</si>
  <si>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</si>
  <si>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</si>
  <si>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</si>
  <si>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</si>
  <si>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</si>
  <si>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</si>
  <si>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</si>
  <si>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</si>
  <si>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</si>
  <si>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</si>
  <si>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</si>
  <si>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</si>
  <si>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</si>
  <si>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</si>
  <si>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</si>
  <si>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</si>
  <si>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</si>
  <si>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</si>
  <si>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</si>
  <si>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</si>
  <si>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</si>
  <si>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</si>
  <si>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</si>
  <si>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</si>
  <si>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</si>
  <si>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</si>
  <si>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</si>
  <si>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</si>
  <si>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</si>
  <si>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</si>
  <si>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</si>
  <si>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</si>
  <si>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</si>
  <si>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</si>
  <si>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</si>
  <si>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</si>
  <si>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</si>
  <si>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</si>
  <si>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</si>
  <si>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</si>
  <si>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</si>
  <si>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</si>
  <si>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</si>
  <si>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</si>
  <si>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</si>
  <si>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</si>
  <si>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</si>
  <si>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</si>
  <si>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</si>
  <si>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</si>
  <si>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</si>
  <si>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</si>
  <si>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</si>
  <si>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</si>
  <si>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</si>
  <si>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</si>
  <si>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</si>
  <si>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</si>
  <si>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</si>
  <si>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</si>
  <si>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</si>
  <si>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</si>
  <si>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</si>
  <si>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</si>
  <si>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</si>
  <si>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</si>
  <si>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</si>
  <si>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</si>
  <si>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</si>
  <si>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</si>
  <si>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</si>
  <si>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</si>
  <si>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</si>
  <si>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</si>
  <si>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</si>
  <si>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</si>
  <si>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</si>
  <si>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</si>
  <si>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</si>
  <si>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</si>
  <si>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</si>
  <si>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</si>
  <si>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</si>
  <si>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</si>
  <si>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</si>
  <si>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</si>
  <si>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</si>
  <si>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</si>
  <si>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</si>
  <si>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</si>
  <si>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</si>
  <si>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</si>
  <si>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</si>
  <si>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</si>
  <si>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</si>
  <si>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</si>
  <si>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</si>
  <si>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</si>
  <si>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</si>
  <si>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</si>
  <si>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</si>
  <si>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</si>
  <si>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</si>
  <si>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</si>
  <si>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</si>
  <si>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</si>
  <si>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</si>
  <si>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</si>
  <si>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</si>
  <si>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</si>
  <si>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</si>
  <si>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</si>
  <si>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</si>
  <si>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</si>
  <si>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</si>
  <si>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</si>
  <si>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</si>
  <si>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</si>
  <si>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</si>
  <si>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</si>
  <si>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</si>
  <si>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</si>
  <si>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</si>
  <si>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</si>
  <si>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</si>
  <si>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</si>
  <si>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</si>
  <si>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</si>
  <si>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</si>
  <si>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</si>
  <si>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</si>
  <si>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</si>
  <si>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</si>
  <si>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</si>
  <si>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</si>
  <si>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</si>
  <si>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</si>
  <si>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</si>
  <si>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</si>
  <si>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</si>
  <si>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</si>
  <si>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</si>
  <si>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</si>
  <si>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</si>
  <si>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</si>
  <si>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</si>
  <si>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</si>
  <si>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</si>
  <si>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</si>
  <si>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</si>
  <si>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</si>
  <si>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</si>
  <si>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</si>
  <si>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</si>
  <si>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</si>
  <si>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</si>
  <si>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</si>
  <si>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</si>
  <si>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</si>
  <si>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</si>
  <si>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</si>
  <si>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</si>
  <si>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</si>
  <si>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</si>
  <si>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</si>
  <si>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</si>
  <si>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</si>
  <si>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</si>
  <si>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</si>
  <si>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</si>
  <si>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</si>
  <si>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</si>
  <si>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</si>
  <si>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</si>
  <si>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</si>
  <si>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</si>
  <si>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</si>
  <si>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</si>
  <si>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</si>
  <si>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</si>
  <si>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</si>
  <si>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</si>
  <si>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</si>
  <si>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</si>
  <si>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</si>
  <si>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</si>
  <si>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</si>
  <si>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</si>
  <si>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</si>
  <si>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</si>
  <si>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</si>
  <si>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</si>
  <si>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</si>
  <si>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</si>
  <si>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</si>
  <si>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</si>
  <si>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</si>
  <si>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</si>
  <si>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</si>
  <si>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</si>
  <si>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</si>
  <si>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</si>
  <si>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</si>
  <si>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</si>
  <si>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</si>
  <si>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</si>
  <si>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</si>
  <si>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</si>
  <si>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</si>
  <si>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</si>
  <si>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</si>
  <si>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</si>
  <si>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</si>
  <si>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</si>
  <si>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</si>
  <si>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</si>
  <si>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</si>
  <si>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</si>
  <si>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</si>
  <si>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</si>
  <si>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</si>
  <si>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</si>
  <si>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</si>
  <si>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</si>
  <si>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</si>
  <si>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</si>
  <si>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</si>
  <si>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</si>
  <si>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</si>
  <si>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</si>
  <si>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</si>
  <si>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</si>
  <si>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</si>
  <si>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</si>
  <si>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</si>
  <si>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</si>
  <si>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</si>
  <si>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</si>
  <si>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</si>
  <si>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</si>
  <si>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</si>
  <si>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</si>
  <si>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</si>
  <si>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</si>
  <si>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</si>
  <si>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</si>
  <si>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</si>
  <si>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</si>
  <si>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</si>
  <si>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</si>
  <si>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</si>
  <si>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</si>
  <si>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</si>
  <si>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</si>
  <si>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</si>
  <si>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</si>
  <si>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</si>
  <si>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</si>
  <si>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</si>
  <si>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</si>
  <si>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</si>
  <si>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</si>
  <si>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</si>
  <si>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</si>
  <si>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</si>
  <si>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</si>
  <si>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</si>
  <si>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</si>
  <si>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</si>
  <si>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</si>
  <si>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</si>
  <si>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</si>
  <si>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</si>
  <si>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</si>
  <si>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</si>
  <si>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</si>
  <si>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</si>
  <si>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</si>
  <si>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</si>
  <si>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</si>
  <si>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</si>
  <si>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</si>
  <si>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</si>
  <si>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</si>
  <si>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</si>
  <si>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</si>
  <si>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</si>
  <si>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</si>
  <si>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</si>
  <si>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</si>
  <si>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</si>
  <si>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</si>
  <si>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</si>
  <si>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</si>
  <si>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</si>
  <si>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</si>
  <si>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</si>
  <si>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</si>
  <si>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</si>
  <si>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</si>
  <si>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</si>
  <si>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</si>
  <si>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</si>
  <si>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</si>
  <si>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</si>
  <si>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</si>
  <si>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</si>
  <si>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</si>
  <si>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</si>
  <si>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</si>
  <si>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</si>
  <si>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</si>
  <si>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</si>
  <si>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</si>
  <si>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</si>
  <si>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</si>
  <si>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</si>
  <si>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</si>
  <si>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</si>
  <si>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</si>
  <si>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</si>
  <si>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</si>
  <si>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</si>
  <si>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</si>
  <si>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</si>
  <si>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</si>
  <si>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</si>
  <si>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</si>
  <si>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</si>
  <si>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</si>
  <si>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</si>
  <si>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</si>
  <si>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</si>
  <si>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</si>
  <si>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</si>
  <si>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</si>
  <si>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</si>
  <si>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</si>
  <si>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</si>
  <si>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</si>
  <si>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</si>
  <si>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</si>
  <si>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</si>
  <si>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</si>
  <si>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</si>
  <si>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</si>
  <si>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</si>
  <si>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</si>
  <si>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</si>
  <si>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</si>
  <si>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</si>
  <si>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</si>
  <si>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</si>
  <si>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</si>
  <si>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</si>
  <si>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</si>
  <si>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</si>
  <si>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</si>
  <si>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</si>
  <si>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</si>
  <si>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</si>
  <si>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</si>
  <si>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</si>
  <si>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</si>
  <si>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</si>
  <si>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</si>
  <si>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</si>
  <si>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</si>
  <si>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</si>
  <si>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</si>
  <si>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</si>
  <si>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</si>
  <si>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</si>
  <si>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</si>
  <si>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</si>
  <si>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</si>
  <si>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</si>
  <si>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</si>
  <si>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</si>
  <si>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</si>
  <si>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</si>
  <si>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</si>
  <si>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</si>
  <si>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</si>
  <si>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</si>
  <si>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</si>
  <si>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</si>
  <si>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</si>
  <si>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</si>
  <si>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</si>
  <si>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</si>
  <si>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</si>
  <si>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</si>
  <si>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</si>
  <si>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</si>
  <si>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</si>
  <si>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</si>
  <si>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</si>
  <si>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</si>
  <si>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</si>
  <si>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</si>
  <si>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</si>
  <si>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</si>
  <si>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</si>
  <si>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</si>
  <si>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</si>
  <si>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</si>
  <si>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</si>
  <si>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</si>
  <si>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</si>
  <si>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</si>
  <si>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</si>
  <si>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</si>
  <si>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</si>
  <si>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</si>
  <si>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</si>
  <si>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</si>
  <si>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</si>
  <si>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</si>
  <si>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</si>
  <si>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</si>
  <si>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</si>
  <si>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</si>
  <si>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</si>
  <si>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</si>
  <si>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</si>
  <si>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</si>
  <si>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</si>
  <si>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MS</t>
  </si>
  <si>
    <t>Cnalpha</t>
  </si>
  <si>
    <t>ORK (DREF 104)</t>
  </si>
  <si>
    <t>DREF 104</t>
  </si>
  <si>
    <t>DREF 94,33</t>
  </si>
  <si>
    <t>DREF 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</si>
</sst>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-1182</c:v>
                </c:pt>
                <c:pt idx="3">
                  <c:v>-1242</c:v>
                </c:pt>
                <c:pt idx="4">
                  <c:v>-2252</c:v>
                </c:pt>
                <c:pt idx="5">
                  <c:v>-2302</c:v>
                </c:pt>
                <c:pt idx="6">
                  <c:v>-2302</c:v>
                </c:pt>
                <c:pt idx="7">
                  <c:v>-2302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-2042</c:v>
                </c:pt>
                <c:pt idx="1">
                  <c:v>-2227</c:v>
                </c:pt>
                <c:pt idx="2">
                  <c:v>-2307</c:v>
                </c:pt>
                <c:pt idx="3">
                  <c:v>-2252</c:v>
                </c:pt>
                <c:pt idx="4">
                  <c:v>-2042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-1182</c:v>
                </c:pt>
                <c:pt idx="3">
                  <c:v>-1242</c:v>
                </c:pt>
                <c:pt idx="4">
                  <c:v>-2252</c:v>
                </c:pt>
                <c:pt idx="5">
                  <c:v>-2302</c:v>
                </c:pt>
                <c:pt idx="6">
                  <c:v>-2302</c:v>
                </c:pt>
                <c:pt idx="7">
                  <c:v>-2302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-2042</c:v>
                </c:pt>
                <c:pt idx="1">
                  <c:v>-2227</c:v>
                </c:pt>
                <c:pt idx="2">
                  <c:v>-2307</c:v>
                </c:pt>
                <c:pt idx="3">
                  <c:v>-2252</c:v>
                </c:pt>
                <c:pt idx="4">
                  <c:v>-2042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-1424.8839303384127</c:v>
                </c:pt>
                <c:pt idx="1">
                  <c:v>-1351.3992064366803</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191.17665044157556</c:v>
                </c:pt>
                <c:pt idx="2">
                  <c:v>191.17665044157556</c:v>
                </c:pt>
                <c:pt idx="3">
                  <c:v>0</c:v>
                </c:pt>
              </c:numCache>
            </c:numRef>
          </c:xVal>
          <c:yVal>
            <c:numRef>
              <c:f>Stabilito!$C$151:$C$154</c:f>
              <c:numCache>
                <c:formatCode>0</c:formatCode>
                <c:ptCount val="4"/>
                <c:pt idx="0">
                  <c:v>-1656.5210437401822</c:v>
                </c:pt>
                <c:pt idx="1">
                  <c:v>-1656.5210437401822</c:v>
                </c:pt>
                <c:pt idx="2">
                  <c:v>-1656.5210437401822</c:v>
                </c:pt>
                <c:pt idx="3">
                  <c:v>-1656.5210437401822</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52</c:v>
                </c:pt>
                <c:pt idx="1">
                  <c:v>157</c:v>
                </c:pt>
                <c:pt idx="2">
                  <c:v>157</c:v>
                </c:pt>
                <c:pt idx="3">
                  <c:v>52</c:v>
                </c:pt>
                <c:pt idx="4">
                  <c:v>52</c:v>
                </c:pt>
              </c:numCache>
            </c:numRef>
          </c:xVal>
          <c:yVal>
            <c:numRef>
              <c:f>Stabilito!$C$158:$C$162</c:f>
              <c:numCache>
                <c:formatCode>0</c:formatCode>
                <c:ptCount val="5"/>
                <c:pt idx="0">
                  <c:v>-1012</c:v>
                </c:pt>
                <c:pt idx="1">
                  <c:v>-1132</c:v>
                </c:pt>
                <c:pt idx="2">
                  <c:v>-1212</c:v>
                </c:pt>
                <c:pt idx="3">
                  <c:v>-1182</c:v>
                </c:pt>
                <c:pt idx="4">
                  <c:v>-1012</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-52</c:v>
                </c:pt>
                <c:pt idx="1">
                  <c:v>-157</c:v>
                </c:pt>
                <c:pt idx="2">
                  <c:v>-157</c:v>
                </c:pt>
                <c:pt idx="3">
                  <c:v>-52</c:v>
                </c:pt>
                <c:pt idx="4">
                  <c:v>-52</c:v>
                </c:pt>
              </c:numCache>
            </c:numRef>
          </c:xVal>
          <c:yVal>
            <c:numRef>
              <c:f>Stabilito!$C$158:$C$162</c:f>
              <c:numCache>
                <c:formatCode>0</c:formatCode>
                <c:ptCount val="5"/>
                <c:pt idx="0">
                  <c:v>-1012</c:v>
                </c:pt>
                <c:pt idx="1">
                  <c:v>-1132</c:v>
                </c:pt>
                <c:pt idx="2">
                  <c:v>-1212</c:v>
                </c:pt>
                <c:pt idx="3">
                  <c:v>-1182</c:v>
                </c:pt>
                <c:pt idx="4">
                  <c:v>-1012</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52</c:v>
                </c:pt>
                <c:pt idx="1">
                  <c:v>52</c:v>
                </c:pt>
                <c:pt idx="2">
                  <c:v>52</c:v>
                </c:pt>
                <c:pt idx="3">
                  <c:v>52</c:v>
                </c:pt>
                <c:pt idx="4">
                  <c:v>52</c:v>
                </c:pt>
              </c:numCache>
            </c:numRef>
          </c:xVal>
          <c:yVal>
            <c:numRef>
              <c:f>Stabilito!$C$163:$C$167</c:f>
              <c:numCache>
                <c:formatCode>0</c:formatCode>
                <c:ptCount val="5"/>
                <c:pt idx="0">
                  <c:v>-2042</c:v>
                </c:pt>
                <c:pt idx="1">
                  <c:v>-2042</c:v>
                </c:pt>
                <c:pt idx="2">
                  <c:v>-2252</c:v>
                </c:pt>
                <c:pt idx="3">
                  <c:v>-2252</c:v>
                </c:pt>
                <c:pt idx="4">
                  <c:v>-2042</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-52</c:v>
                </c:pt>
                <c:pt idx="1">
                  <c:v>-52</c:v>
                </c:pt>
                <c:pt idx="2">
                  <c:v>-52</c:v>
                </c:pt>
                <c:pt idx="3">
                  <c:v>-52</c:v>
                </c:pt>
                <c:pt idx="4">
                  <c:v>-52</c:v>
                </c:pt>
              </c:numCache>
            </c:numRef>
          </c:xVal>
          <c:yVal>
            <c:numRef>
              <c:f>Stabilito!$C$163:$C$167</c:f>
              <c:numCache>
                <c:formatCode>0</c:formatCode>
                <c:ptCount val="5"/>
                <c:pt idx="0">
                  <c:v>-2042</c:v>
                </c:pt>
                <c:pt idx="1">
                  <c:v>-2042</c:v>
                </c:pt>
                <c:pt idx="2">
                  <c:v>-2252</c:v>
                </c:pt>
                <c:pt idx="3">
                  <c:v>-2252</c:v>
                </c:pt>
                <c:pt idx="4">
                  <c:v>-2042</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767.33333333333337</c:v>
                </c:pt>
                <c:pt idx="1">
                  <c:v>-767.33333333333337</c:v>
                </c:pt>
              </c:numCache>
            </c:numRef>
          </c:xVal>
          <c:yVal>
            <c:numRef>
              <c:f>Stabilito!$C$168:$C$169</c:f>
              <c:numCache>
                <c:formatCode>0</c:formatCode>
                <c:ptCount val="2"/>
                <c:pt idx="0">
                  <c:v>-2330.0700000000002</c:v>
                </c:pt>
                <c:pt idx="1">
                  <c:v>-2330.0700000000002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-1814</c:v>
                </c:pt>
                <c:pt idx="1">
                  <c:v>-1814</c:v>
                </c:pt>
                <c:pt idx="2">
                  <c:v>-2302</c:v>
                </c:pt>
                <c:pt idx="3">
                  <c:v>-2302</c:v>
                </c:pt>
                <c:pt idx="4">
                  <c:v>-1814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-2383.7333333333331</c:v>
                </c:pt>
                <c:pt idx="1">
                  <c:v>-2383.7333333333331</c:v>
                </c:pt>
                <c:pt idx="2">
                  <c:v>-2383.7333333333331</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-273.73333333333335</c:v>
                </c:pt>
                <c:pt idx="1">
                  <c:v>-273.73333333333335</c:v>
                </c:pt>
                <c:pt idx="2">
                  <c:v>-273.73333333333335</c:v>
                </c:pt>
              </c:numCache>
            </c:numRef>
          </c:xVal>
          <c:yVal>
            <c:numRef>
              <c:f>Stabilito!$C$143:$C$145</c:f>
              <c:numCache>
                <c:formatCode>0</c:formatCode>
                <c:ptCount val="3"/>
                <c:pt idx="0">
                  <c:v>-2042</c:v>
                </c:pt>
                <c:pt idx="1">
                  <c:v>-2134.5</c:v>
                </c:pt>
                <c:pt idx="2">
                  <c:v>-2227</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-312.10000000000002</c:v>
                </c:pt>
                <c:pt idx="1">
                  <c:v>-312.10000000000002</c:v>
                </c:pt>
                <c:pt idx="2">
                  <c:v>-312.10000000000002</c:v>
                </c:pt>
              </c:numCache>
            </c:numRef>
          </c:xVal>
          <c:yVal>
            <c:numRef>
              <c:f>Stabilito!$C$146:$C$148</c:f>
              <c:numCache>
                <c:formatCode>0</c:formatCode>
                <c:ptCount val="3"/>
                <c:pt idx="0">
                  <c:v>-2227</c:v>
                </c:pt>
                <c:pt idx="1">
                  <c:v>-2267</c:v>
                </c:pt>
                <c:pt idx="2">
                  <c:v>-2307</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312.10000000000002</c:v>
                </c:pt>
                <c:pt idx="1">
                  <c:v>312.10000000000002</c:v>
                </c:pt>
                <c:pt idx="2">
                  <c:v>312.10000000000002</c:v>
                </c:pt>
              </c:numCache>
            </c:numRef>
          </c:xVal>
          <c:yVal>
            <c:numRef>
              <c:f>Stabilito!$C$140:$C$142</c:f>
              <c:numCache>
                <c:formatCode>0</c:formatCode>
                <c:ptCount val="3"/>
                <c:pt idx="0">
                  <c:v>-2042</c:v>
                </c:pt>
                <c:pt idx="1">
                  <c:v>-2147</c:v>
                </c:pt>
                <c:pt idx="2">
                  <c:v>-2252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-312.10000000000002</c:v>
                </c:pt>
                <c:pt idx="1">
                  <c:v>-312.10000000000002</c:v>
                </c:pt>
                <c:pt idx="2">
                  <c:v>-312.10000000000002</c:v>
                </c:pt>
              </c:numCache>
            </c:numRef>
          </c:xVal>
          <c:yVal>
            <c:numRef>
              <c:f>Stabilito!$C$155:$C$157</c:f>
              <c:numCache>
                <c:formatCode>0</c:formatCode>
                <c:ptCount val="3"/>
                <c:pt idx="0">
                  <c:v>-1388.1415683875466</c:v>
                </c:pt>
                <c:pt idx="1">
                  <c:v>-1522.3313060638643</c:v>
                </c:pt>
                <c:pt idx="2">
                  <c:v>-1656.5210437401822</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059540775427708"/>
          <c:h val="0.82887916965859743"/>
        </c:manualLayout>
      </c:layout>
      <c:scatterChart>
        <c:scatterStyle val="smoothMarker"/>
        <c:varyColors val="0"/>
        <c:ser>
          <c:idx val="0"/>
          <c:order val="2"/>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3"/>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4"/>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5"/>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0"/>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2.475646121748559</c:v>
                </c:pt>
                <c:pt idx="1">
                  <c:v>2.475646121748559</c:v>
                </c:pt>
                <c:pt idx="2">
                  <c:v>3.261021872047897</c:v>
                </c:pt>
                <c:pt idx="3">
                  <c:v>3.261021872047897</c:v>
                </c:pt>
              </c:numCache>
              <c:extLst xmlns:c15="http://schemas.microsoft.com/office/drawing/2012/chart"/>
            </c:numRef>
          </c:xVal>
          <c:yVal>
            <c:numRef>
              <c:f>Stabilito!$C$190:$C$193</c:f>
              <c:numCache>
                <c:formatCode>0.00</c:formatCode>
                <c:ptCount val="4"/>
                <c:pt idx="0">
                  <c:v>30.648309738711607</c:v>
                </c:pt>
                <c:pt idx="1">
                  <c:v>30.648309738711607</c:v>
                </c:pt>
                <c:pt idx="2">
                  <c:v>30.648309738711607</c:v>
                </c:pt>
                <c:pt idx="3">
                  <c:v>30.648309738711607</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DD97-4068-951F-4990D529CDCA}"/>
            </c:ext>
          </c:extLst>
        </c:ser>
        <c:ser>
          <c:idx val="11"/>
          <c:order val="1"/>
          <c:tx>
            <c:v>Fusée en cours0</c:v>
          </c:tx>
          <c:spPr>
            <a:ln w="25400">
              <a:solidFill>
                <a:schemeClr val="tx1"/>
              </a:solidFill>
            </a:ln>
          </c:spPr>
          <c:marker>
            <c:symbol val="none"/>
          </c:marker>
          <c:xVal>
            <c:numRef>
              <c:f>Stabilito!$B$193:$B$194</c:f>
              <c:numCache>
                <c:formatCode>0.00</c:formatCode>
                <c:ptCount val="2"/>
                <c:pt idx="0">
                  <c:v>3.261021872047897</c:v>
                </c:pt>
                <c:pt idx="1">
                  <c:v>2.475646121748559</c:v>
                </c:pt>
              </c:numCache>
              <c:extLst xmlns:c15="http://schemas.microsoft.com/office/drawing/2012/chart"/>
            </c:numRef>
          </c:xVal>
          <c:yVal>
            <c:numRef>
              <c:f>Stabilito!$C$193:$C$194</c:f>
              <c:numCache>
                <c:formatCode>0.00</c:formatCode>
                <c:ptCount val="2"/>
                <c:pt idx="0">
                  <c:v>30.648309738711607</c:v>
                </c:pt>
                <c:pt idx="1">
                  <c:v>30.648309738711607</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extLst>
          <c:ext xmlns:c15="http://schemas.microsoft.com/office/drawing/2012/chart" uri="{02D57815-91ED-43cb-92C2-25804820EDAC}">
            <c15:filteredScatterSeries>
              <c15:ser>
                <c:idx val="12"/>
                <c:order val="12"/>
                <c:tx>
                  <c:strRef>
                    <c:extLst>
                      <c:ext uri="{02D57815-91ED-43cb-92C2-25804820EDAC}">
                        <c15:formulaRef>
                          <c15:sqref>Stabilito!$U$29</c15:sqref>
                        </c15:formulaRef>
                      </c:ext>
                    </c:extLst>
                    <c:strCache>
                      <c:ptCount val="1"/>
                      <c:pt idx="0">
                        <c:v>ORK (DREF 104)</c:v>
                      </c:pt>
                    </c:strCache>
                  </c:strRef>
                </c:tx>
                <c:xVal>
                  <c:numRef>
                    <c:extLst>
                      <c:ext uri="{02D57815-91ED-43cb-92C2-25804820EDAC}">
                        <c15:formulaRef>
                          <c15:sqref>Stabilito!$U$31:$U$32</c15:sqref>
                        </c15:formulaRef>
                      </c:ext>
                    </c:extLst>
                    <c:numCache>
                      <c:formatCode>General</c:formatCode>
                      <c:ptCount val="2"/>
                      <c:pt idx="0">
                        <c:v>2.25</c:v>
                      </c:pt>
                      <c:pt idx="1">
                        <c:v>2.99</c:v>
                      </c:pt>
                    </c:numCache>
                  </c:numRef>
                </c:xVal>
                <c:yVal>
                  <c:numRef>
                    <c:extLst>
                      <c:ext uri="{02D57815-91ED-43cb-92C2-25804820EDAC}">
                        <c15:formulaRef>
                          <c15:sqref>Stabilito!$V$31:$V$32</c15:sqref>
                        </c15:formulaRef>
                      </c:ext>
                    </c:extLst>
                    <c:numCache>
                      <c:formatCode>General</c:formatCode>
                      <c:ptCount val="2"/>
                      <c:pt idx="0">
                        <c:v>25.11</c:v>
                      </c:pt>
                      <c:pt idx="1">
                        <c:v>25.11</c:v>
                      </c:pt>
                    </c:numCache>
                  </c:numRef>
                </c:yVal>
                <c:smooth val="0"/>
                <c:extLst>
                  <c:ext xmlns:c16="http://schemas.microsoft.com/office/drawing/2014/chart" uri="{C3380CC4-5D6E-409C-BE32-E72D297353CC}">
                    <c16:uniqueId val="{00000000-DC51-4CCD-AC14-9DE9D19DAD5A}"/>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Stabilito!$U$34</c15:sqref>
                        </c15:formulaRef>
                      </c:ext>
                    </c:extLst>
                    <c:strCache>
                      <c:ptCount val="1"/>
                      <c:pt idx="0">
                        <c:v>DREF 104</c:v>
                      </c:pt>
                    </c:strCache>
                  </c:strRef>
                </c:tx>
                <c:xVal>
                  <c:numRef>
                    <c:extLst xmlns:c15="http://schemas.microsoft.com/office/drawing/2012/chart">
                      <c:ext xmlns:c15="http://schemas.microsoft.com/office/drawing/2012/chart" uri="{02D57815-91ED-43cb-92C2-25804820EDAC}">
                        <c15:formulaRef>
                          <c15:sqref>Stabilito!$U$35:$U$36</c15:sqref>
                        </c15:formulaRef>
                      </c:ext>
                    </c:extLst>
                    <c:numCache>
                      <c:formatCode>General</c:formatCode>
                      <c:ptCount val="2"/>
                      <c:pt idx="0">
                        <c:v>2.1</c:v>
                      </c:pt>
                      <c:pt idx="1">
                        <c:v>2.86</c:v>
                      </c:pt>
                    </c:numCache>
                  </c:numRef>
                </c:xVal>
                <c:yVal>
                  <c:numRef>
                    <c:extLst xmlns:c15="http://schemas.microsoft.com/office/drawing/2012/chart">
                      <c:ext xmlns:c15="http://schemas.microsoft.com/office/drawing/2012/chart" uri="{02D57815-91ED-43cb-92C2-25804820EDAC}">
                        <c15:formulaRef>
                          <c15:sqref>Stabilito!$V$35:$V$36</c15:sqref>
                        </c15:formulaRef>
                      </c:ext>
                    </c:extLst>
                    <c:numCache>
                      <c:formatCode>General</c:formatCode>
                      <c:ptCount val="2"/>
                      <c:pt idx="0">
                        <c:v>24.71</c:v>
                      </c:pt>
                      <c:pt idx="1">
                        <c:v>24.71</c:v>
                      </c:pt>
                    </c:numCache>
                  </c:numRef>
                </c:yVal>
                <c:smooth val="0"/>
                <c:extLst xmlns:c15="http://schemas.microsoft.com/office/drawing/2012/chart">
                  <c:ext xmlns:c16="http://schemas.microsoft.com/office/drawing/2014/chart" uri="{C3380CC4-5D6E-409C-BE32-E72D297353CC}">
                    <c16:uniqueId val="{00000000-7404-488C-B0F0-C375AC89A6DC}"/>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Stabilito!$U$38</c15:sqref>
                        </c15:formulaRef>
                      </c:ext>
                    </c:extLst>
                    <c:strCache>
                      <c:ptCount val="1"/>
                      <c:pt idx="0">
                        <c:v>DREF 94,33</c:v>
                      </c:pt>
                    </c:strCache>
                  </c:strRef>
                </c:tx>
                <c:xVal>
                  <c:numRef>
                    <c:extLst xmlns:c15="http://schemas.microsoft.com/office/drawing/2012/chart">
                      <c:ext xmlns:c15="http://schemas.microsoft.com/office/drawing/2012/chart" uri="{02D57815-91ED-43cb-92C2-25804820EDAC}">
                        <c15:formulaRef>
                          <c15:sqref>Stabilito!$U$39:$U$40</c15:sqref>
                        </c15:formulaRef>
                      </c:ext>
                    </c:extLst>
                    <c:numCache>
                      <c:formatCode>General</c:formatCode>
                      <c:ptCount val="2"/>
                      <c:pt idx="0">
                        <c:v>2.3199999999999998</c:v>
                      </c:pt>
                      <c:pt idx="1">
                        <c:v>3.16</c:v>
                      </c:pt>
                    </c:numCache>
                  </c:numRef>
                </c:xVal>
                <c:yVal>
                  <c:numRef>
                    <c:extLst xmlns:c15="http://schemas.microsoft.com/office/drawing/2012/chart">
                      <c:ext xmlns:c15="http://schemas.microsoft.com/office/drawing/2012/chart" uri="{02D57815-91ED-43cb-92C2-25804820EDAC}">
                        <c15:formulaRef>
                          <c15:sqref>Stabilito!$V$39:$V$40</c15:sqref>
                        </c15:formulaRef>
                      </c:ext>
                    </c:extLst>
                    <c:numCache>
                      <c:formatCode>General</c:formatCode>
                      <c:ptCount val="2"/>
                      <c:pt idx="0">
                        <c:v>30.03</c:v>
                      </c:pt>
                      <c:pt idx="1">
                        <c:v>30.03</c:v>
                      </c:pt>
                    </c:numCache>
                  </c:numRef>
                </c:yVal>
                <c:smooth val="0"/>
                <c:extLst xmlns:c15="http://schemas.microsoft.com/office/drawing/2012/chart">
                  <c:ext xmlns:c16="http://schemas.microsoft.com/office/drawing/2014/chart" uri="{C3380CC4-5D6E-409C-BE32-E72D297353CC}">
                    <c16:uniqueId val="{00000001-7404-488C-B0F0-C375AC89A6DC}"/>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Stabilito!$U$42</c15:sqref>
                        </c15:formulaRef>
                      </c:ext>
                    </c:extLst>
                    <c:strCache>
                      <c:ptCount val="1"/>
                      <c:pt idx="0">
                        <c:v>DREF 84</c:v>
                      </c:pt>
                    </c:strCache>
                  </c:strRef>
                </c:tx>
                <c:xVal>
                  <c:numRef>
                    <c:extLst xmlns:c15="http://schemas.microsoft.com/office/drawing/2012/chart">
                      <c:ext xmlns:c15="http://schemas.microsoft.com/office/drawing/2012/chart" uri="{02D57815-91ED-43cb-92C2-25804820EDAC}">
                        <c15:formulaRef>
                          <c15:sqref>Stabilito!$U$43:$U$44</c15:sqref>
                        </c15:formulaRef>
                      </c:ext>
                    </c:extLst>
                    <c:numCache>
                      <c:formatCode>General</c:formatCode>
                      <c:ptCount val="2"/>
                      <c:pt idx="0">
                        <c:v>2.6</c:v>
                      </c:pt>
                      <c:pt idx="1">
                        <c:v>3.55</c:v>
                      </c:pt>
                    </c:numCache>
                  </c:numRef>
                </c:xVal>
                <c:yVal>
                  <c:numRef>
                    <c:extLst xmlns:c15="http://schemas.microsoft.com/office/drawing/2012/chart">
                      <c:ext xmlns:c15="http://schemas.microsoft.com/office/drawing/2012/chart" uri="{02D57815-91ED-43cb-92C2-25804820EDAC}">
                        <c15:formulaRef>
                          <c15:sqref>Stabilito!$V$43:$V$44</c15:sqref>
                        </c15:formulaRef>
                      </c:ext>
                    </c:extLst>
                    <c:numCache>
                      <c:formatCode>General</c:formatCode>
                      <c:ptCount val="2"/>
                      <c:pt idx="0">
                        <c:v>37.869999999999997</c:v>
                      </c:pt>
                      <c:pt idx="1">
                        <c:v>37.869999999999997</c:v>
                      </c:pt>
                    </c:numCache>
                  </c:numRef>
                </c:yVal>
                <c:smooth val="0"/>
                <c:extLst xmlns:c15="http://schemas.microsoft.com/office/drawing/2012/chart">
                  <c:ext xmlns:c16="http://schemas.microsoft.com/office/drawing/2014/chart" uri="{C3380CC4-5D6E-409C-BE32-E72D297353CC}">
                    <c16:uniqueId val="{00000002-7404-488C-B0F0-C375AC89A6DC}"/>
                  </c:ext>
                </c:extLst>
              </c15:ser>
            </c15:filteredScatterSeries>
          </c:ext>
        </c:extLst>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1202.821540451642</c:v>
                </c:pt>
              </c:numCache>
            </c:numRef>
          </c:xVal>
          <c:yVal>
            <c:numRef>
              <c:f>Trajecto!$C$121</c:f>
              <c:numCache>
                <c:formatCode>0</c:formatCode>
                <c:ptCount val="1"/>
                <c:pt idx="0">
                  <c:v>1202.821540451642</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6.5687846454725838</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27.501665872721667</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60.70236502576433</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99.678712120672387</c:v>
                </c:pt>
                <c:pt idx="401">
                  <c:v>#N/A</c:v>
                </c:pt>
                <c:pt idx="402">
                  <c:v>#N/A</c:v>
                </c:pt>
                <c:pt idx="403">
                  <c:v>#N/A</c:v>
                </c:pt>
                <c:pt idx="404">
                  <c:v>#N/A</c:v>
                </c:pt>
                <c:pt idx="405">
                  <c:v>#N/A</c:v>
                </c:pt>
                <c:pt idx="406">
                  <c:v>#N/A</c:v>
                </c:pt>
                <c:pt idx="407">
                  <c:v>#N/A</c:v>
                </c:pt>
                <c:pt idx="408">
                  <c:v>#N/A</c:v>
                </c:pt>
                <c:pt idx="409">
                  <c:v>#N/A</c:v>
                </c:pt>
                <c:pt idx="410">
                  <c:v>136.74647684835816</c:v>
                </c:pt>
                <c:pt idx="411">
                  <c:v>#N/A</c:v>
                </c:pt>
                <c:pt idx="412">
                  <c:v>#N/A</c:v>
                </c:pt>
                <c:pt idx="413">
                  <c:v>#N/A</c:v>
                </c:pt>
                <c:pt idx="414">
                  <c:v>#N/A</c:v>
                </c:pt>
                <c:pt idx="415">
                  <c:v>#N/A</c:v>
                </c:pt>
                <c:pt idx="416">
                  <c:v>#N/A</c:v>
                </c:pt>
                <c:pt idx="417">
                  <c:v>#N/A</c:v>
                </c:pt>
                <c:pt idx="418">
                  <c:v>#N/A</c:v>
                </c:pt>
                <c:pt idx="419">
                  <c:v>#N/A</c:v>
                </c:pt>
                <c:pt idx="420">
                  <c:v>171.80201964166224</c:v>
                </c:pt>
                <c:pt idx="421">
                  <c:v>#N/A</c:v>
                </c:pt>
                <c:pt idx="422">
                  <c:v>#N/A</c:v>
                </c:pt>
                <c:pt idx="423">
                  <c:v>#N/A</c:v>
                </c:pt>
                <c:pt idx="424">
                  <c:v>#N/A</c:v>
                </c:pt>
                <c:pt idx="425">
                  <c:v>#N/A</c:v>
                </c:pt>
                <c:pt idx="426">
                  <c:v>#N/A</c:v>
                </c:pt>
                <c:pt idx="427">
                  <c:v>#N/A</c:v>
                </c:pt>
                <c:pt idx="428">
                  <c:v>#N/A</c:v>
                </c:pt>
                <c:pt idx="429">
                  <c:v>#N/A</c:v>
                </c:pt>
                <c:pt idx="430">
                  <c:v>205.19677365146214</c:v>
                </c:pt>
                <c:pt idx="431">
                  <c:v>#N/A</c:v>
                </c:pt>
                <c:pt idx="432">
                  <c:v>#N/A</c:v>
                </c:pt>
                <c:pt idx="433">
                  <c:v>#N/A</c:v>
                </c:pt>
                <c:pt idx="434">
                  <c:v>#N/A</c:v>
                </c:pt>
                <c:pt idx="435">
                  <c:v>#N/A</c:v>
                </c:pt>
                <c:pt idx="436">
                  <c:v>#N/A</c:v>
                </c:pt>
                <c:pt idx="437">
                  <c:v>#N/A</c:v>
                </c:pt>
                <c:pt idx="438">
                  <c:v>#N/A</c:v>
                </c:pt>
                <c:pt idx="439">
                  <c:v>#N/A</c:v>
                </c:pt>
                <c:pt idx="440">
                  <c:v>237.21286365982291</c:v>
                </c:pt>
                <c:pt idx="441">
                  <c:v>#N/A</c:v>
                </c:pt>
                <c:pt idx="442">
                  <c:v>#N/A</c:v>
                </c:pt>
                <c:pt idx="443">
                  <c:v>#N/A</c:v>
                </c:pt>
                <c:pt idx="444">
                  <c:v>#N/A</c:v>
                </c:pt>
                <c:pt idx="445">
                  <c:v>#N/A</c:v>
                </c:pt>
                <c:pt idx="446">
                  <c:v>#N/A</c:v>
                </c:pt>
                <c:pt idx="447">
                  <c:v>#N/A</c:v>
                </c:pt>
                <c:pt idx="448">
                  <c:v>#N/A</c:v>
                </c:pt>
                <c:pt idx="449">
                  <c:v>#N/A</c:v>
                </c:pt>
                <c:pt idx="450">
                  <c:v>268.08144620130128</c:v>
                </c:pt>
                <c:pt idx="451">
                  <c:v>#N/A</c:v>
                </c:pt>
                <c:pt idx="452">
                  <c:v>#N/A</c:v>
                </c:pt>
                <c:pt idx="453">
                  <c:v>#N/A</c:v>
                </c:pt>
                <c:pt idx="454">
                  <c:v>#N/A</c:v>
                </c:pt>
                <c:pt idx="455">
                  <c:v>#N/A</c:v>
                </c:pt>
                <c:pt idx="456">
                  <c:v>#N/A</c:v>
                </c:pt>
                <c:pt idx="457">
                  <c:v>#N/A</c:v>
                </c:pt>
                <c:pt idx="458">
                  <c:v>#N/A</c:v>
                </c:pt>
                <c:pt idx="459">
                  <c:v>#N/A</c:v>
                </c:pt>
                <c:pt idx="460">
                  <c:v>297.99528536307031</c:v>
                </c:pt>
                <c:pt idx="461">
                  <c:v>#N/A</c:v>
                </c:pt>
                <c:pt idx="462">
                  <c:v>#N/A</c:v>
                </c:pt>
                <c:pt idx="463">
                  <c:v>#N/A</c:v>
                </c:pt>
                <c:pt idx="464">
                  <c:v>#N/A</c:v>
                </c:pt>
                <c:pt idx="465">
                  <c:v>#N/A</c:v>
                </c:pt>
                <c:pt idx="466">
                  <c:v>#N/A</c:v>
                </c:pt>
                <c:pt idx="467">
                  <c:v>#N/A</c:v>
                </c:pt>
                <c:pt idx="468">
                  <c:v>#N/A</c:v>
                </c:pt>
                <c:pt idx="469">
                  <c:v>#N/A</c:v>
                </c:pt>
                <c:pt idx="470">
                  <c:v>327.11747404851764</c:v>
                </c:pt>
                <c:pt idx="471">
                  <c:v>#N/A</c:v>
                </c:pt>
                <c:pt idx="472">
                  <c:v>#N/A</c:v>
                </c:pt>
                <c:pt idx="473">
                  <c:v>#N/A</c:v>
                </c:pt>
                <c:pt idx="474">
                  <c:v>#N/A</c:v>
                </c:pt>
                <c:pt idx="475">
                  <c:v>#N/A</c:v>
                </c:pt>
                <c:pt idx="476">
                  <c:v>#N/A</c:v>
                </c:pt>
                <c:pt idx="477">
                  <c:v>#N/A</c:v>
                </c:pt>
                <c:pt idx="478">
                  <c:v>#N/A</c:v>
                </c:pt>
                <c:pt idx="479">
                  <c:v>#N/A</c:v>
                </c:pt>
                <c:pt idx="480">
                  <c:v>355.58737022579072</c:v>
                </c:pt>
                <c:pt idx="481">
                  <c:v>#N/A</c:v>
                </c:pt>
                <c:pt idx="482">
                  <c:v>#N/A</c:v>
                </c:pt>
                <c:pt idx="483">
                  <c:v>#N/A</c:v>
                </c:pt>
                <c:pt idx="484">
                  <c:v>#N/A</c:v>
                </c:pt>
                <c:pt idx="485">
                  <c:v>#N/A</c:v>
                </c:pt>
                <c:pt idx="486">
                  <c:v>#N/A</c:v>
                </c:pt>
                <c:pt idx="487">
                  <c:v>#N/A</c:v>
                </c:pt>
                <c:pt idx="488">
                  <c:v>#N/A</c:v>
                </c:pt>
                <c:pt idx="489">
                  <c:v>#N/A</c:v>
                </c:pt>
                <c:pt idx="490">
                  <c:v>383.52422890407598</c:v>
                </c:pt>
                <c:pt idx="491">
                  <c:v>#N/A</c:v>
                </c:pt>
                <c:pt idx="492">
                  <c:v>#N/A</c:v>
                </c:pt>
                <c:pt idx="493">
                  <c:v>#N/A</c:v>
                </c:pt>
                <c:pt idx="494">
                  <c:v>#N/A</c:v>
                </c:pt>
                <c:pt idx="495">
                  <c:v>#N/A</c:v>
                </c:pt>
                <c:pt idx="496">
                  <c:v>#N/A</c:v>
                </c:pt>
                <c:pt idx="497">
                  <c:v>#N/A</c:v>
                </c:pt>
                <c:pt idx="498">
                  <c:v>#N/A</c:v>
                </c:pt>
                <c:pt idx="499">
                  <c:v>#N/A</c:v>
                </c:pt>
                <c:pt idx="500">
                  <c:v>411.02846687975097</c:v>
                </c:pt>
                <c:pt idx="501">
                  <c:v>#N/A</c:v>
                </c:pt>
                <c:pt idx="502">
                  <c:v>#N/A</c:v>
                </c:pt>
                <c:pt idx="503">
                  <c:v>#N/A</c:v>
                </c:pt>
                <c:pt idx="504">
                  <c:v>#N/A</c:v>
                </c:pt>
                <c:pt idx="505">
                  <c:v>#N/A</c:v>
                </c:pt>
                <c:pt idx="506">
                  <c:v>#N/A</c:v>
                </c:pt>
                <c:pt idx="507">
                  <c:v>#N/A</c:v>
                </c:pt>
                <c:pt idx="508">
                  <c:v>#N/A</c:v>
                </c:pt>
                <c:pt idx="509">
                  <c:v>#N/A</c:v>
                </c:pt>
                <c:pt idx="510">
                  <c:v>438.17991891699234</c:v>
                </c:pt>
                <c:pt idx="511">
                  <c:v>#N/A</c:v>
                </c:pt>
                <c:pt idx="512">
                  <c:v>#N/A</c:v>
                </c:pt>
                <c:pt idx="513">
                  <c:v>#N/A</c:v>
                </c:pt>
                <c:pt idx="514">
                  <c:v>#N/A</c:v>
                </c:pt>
                <c:pt idx="515">
                  <c:v>#N/A</c:v>
                </c:pt>
                <c:pt idx="516">
                  <c:v>#N/A</c:v>
                </c:pt>
                <c:pt idx="517">
                  <c:v>#N/A</c:v>
                </c:pt>
                <c:pt idx="518">
                  <c:v>#N/A</c:v>
                </c:pt>
                <c:pt idx="519">
                  <c:v>#N/A</c:v>
                </c:pt>
                <c:pt idx="520">
                  <c:v>465.03238651889575</c:v>
                </c:pt>
                <c:pt idx="521">
                  <c:v>#N/A</c:v>
                </c:pt>
                <c:pt idx="522">
                  <c:v>#N/A</c:v>
                </c:pt>
                <c:pt idx="523">
                  <c:v>#N/A</c:v>
                </c:pt>
                <c:pt idx="524">
                  <c:v>#N/A</c:v>
                </c:pt>
                <c:pt idx="525">
                  <c:v>#N/A</c:v>
                </c:pt>
                <c:pt idx="526">
                  <c:v>#N/A</c:v>
                </c:pt>
                <c:pt idx="527">
                  <c:v>#N/A</c:v>
                </c:pt>
                <c:pt idx="528">
                  <c:v>#N/A</c:v>
                </c:pt>
                <c:pt idx="529">
                  <c:v>#N/A</c:v>
                </c:pt>
                <c:pt idx="530">
                  <c:v>491.60640672371608</c:v>
                </c:pt>
                <c:pt idx="531">
                  <c:v>#N/A</c:v>
                </c:pt>
                <c:pt idx="532">
                  <c:v>#N/A</c:v>
                </c:pt>
                <c:pt idx="533">
                  <c:v>#N/A</c:v>
                </c:pt>
                <c:pt idx="534">
                  <c:v>#N/A</c:v>
                </c:pt>
                <c:pt idx="535">
                  <c:v>#N/A</c:v>
                </c:pt>
                <c:pt idx="536">
                  <c:v>#N/A</c:v>
                </c:pt>
                <c:pt idx="537">
                  <c:v>#N/A</c:v>
                </c:pt>
                <c:pt idx="538">
                  <c:v>#N/A</c:v>
                </c:pt>
                <c:pt idx="539">
                  <c:v>#N/A</c:v>
                </c:pt>
                <c:pt idx="540">
                  <c:v>517.88728505560027</c:v>
                </c:pt>
                <c:pt idx="541">
                  <c:v>#N/A</c:v>
                </c:pt>
                <c:pt idx="542">
                  <c:v>#N/A</c:v>
                </c:pt>
                <c:pt idx="543">
                  <c:v>#N/A</c:v>
                </c:pt>
                <c:pt idx="544">
                  <c:v>#N/A</c:v>
                </c:pt>
                <c:pt idx="545">
                  <c:v>#N/A</c:v>
                </c:pt>
                <c:pt idx="546">
                  <c:v>#N/A</c:v>
                </c:pt>
                <c:pt idx="547">
                  <c:v>#N/A</c:v>
                </c:pt>
                <c:pt idx="548">
                  <c:v>#N/A</c:v>
                </c:pt>
                <c:pt idx="549">
                  <c:v>#N/A</c:v>
                </c:pt>
                <c:pt idx="550">
                  <c:v>543.8327787488405</c:v>
                </c:pt>
                <c:pt idx="551">
                  <c:v>#N/A</c:v>
                </c:pt>
                <c:pt idx="552">
                  <c:v>#N/A</c:v>
                </c:pt>
                <c:pt idx="553">
                  <c:v>#N/A</c:v>
                </c:pt>
                <c:pt idx="554">
                  <c:v>#N/A</c:v>
                </c:pt>
                <c:pt idx="555">
                  <c:v>#N/A</c:v>
                </c:pt>
                <c:pt idx="556">
                  <c:v>#N/A</c:v>
                </c:pt>
                <c:pt idx="557">
                  <c:v>#N/A</c:v>
                </c:pt>
                <c:pt idx="558">
                  <c:v>#N/A</c:v>
                </c:pt>
                <c:pt idx="559">
                  <c:v>#N/A</c:v>
                </c:pt>
                <c:pt idx="560">
                  <c:v>569.38471711287093</c:v>
                </c:pt>
                <c:pt idx="561">
                  <c:v>#N/A</c:v>
                </c:pt>
                <c:pt idx="562">
                  <c:v>#N/A</c:v>
                </c:pt>
                <c:pt idx="563">
                  <c:v>#N/A</c:v>
                </c:pt>
                <c:pt idx="564">
                  <c:v>#N/A</c:v>
                </c:pt>
                <c:pt idx="565">
                  <c:v>#N/A</c:v>
                </c:pt>
                <c:pt idx="566">
                  <c:v>#N/A</c:v>
                </c:pt>
                <c:pt idx="567">
                  <c:v>#N/A</c:v>
                </c:pt>
                <c:pt idx="568">
                  <c:v>#N/A</c:v>
                </c:pt>
                <c:pt idx="569">
                  <c:v>#N/A</c:v>
                </c:pt>
                <c:pt idx="570">
                  <c:v>594.47821686102486</c:v>
                </c:pt>
                <c:pt idx="571">
                  <c:v>#N/A</c:v>
                </c:pt>
                <c:pt idx="572">
                  <c:v>#N/A</c:v>
                </c:pt>
                <c:pt idx="573">
                  <c:v>#N/A</c:v>
                </c:pt>
                <c:pt idx="574">
                  <c:v>#N/A</c:v>
                </c:pt>
                <c:pt idx="575">
                  <c:v>#N/A</c:v>
                </c:pt>
                <c:pt idx="576">
                  <c:v>#N/A</c:v>
                </c:pt>
                <c:pt idx="577">
                  <c:v>#N/A</c:v>
                </c:pt>
                <c:pt idx="578">
                  <c:v>#N/A</c:v>
                </c:pt>
                <c:pt idx="579">
                  <c:v>#N/A</c:v>
                </c:pt>
                <c:pt idx="580">
                  <c:v>619.04750219769176</c:v>
                </c:pt>
                <c:pt idx="581">
                  <c:v>#N/A</c:v>
                </c:pt>
                <c:pt idx="582">
                  <c:v>#N/A</c:v>
                </c:pt>
                <c:pt idx="583">
                  <c:v>#N/A</c:v>
                </c:pt>
                <c:pt idx="584">
                  <c:v>#N/A</c:v>
                </c:pt>
                <c:pt idx="585">
                  <c:v>#N/A</c:v>
                </c:pt>
                <c:pt idx="586">
                  <c:v>#N/A</c:v>
                </c:pt>
                <c:pt idx="587">
                  <c:v>#N/A</c:v>
                </c:pt>
                <c:pt idx="588">
                  <c:v>#N/A</c:v>
                </c:pt>
                <c:pt idx="589">
                  <c:v>#N/A</c:v>
                </c:pt>
                <c:pt idx="590">
                  <c:v>643.0294462775139</c:v>
                </c:pt>
                <c:pt idx="591">
                  <c:v>#N/A</c:v>
                </c:pt>
                <c:pt idx="592">
                  <c:v>#N/A</c:v>
                </c:pt>
                <c:pt idx="593">
                  <c:v>#N/A</c:v>
                </c:pt>
                <c:pt idx="594">
                  <c:v>#N/A</c:v>
                </c:pt>
                <c:pt idx="595">
                  <c:v>#N/A</c:v>
                </c:pt>
                <c:pt idx="596">
                  <c:v>#N/A</c:v>
                </c:pt>
                <c:pt idx="597">
                  <c:v>#N/A</c:v>
                </c:pt>
                <c:pt idx="598">
                  <c:v>#N/A</c:v>
                </c:pt>
                <c:pt idx="599">
                  <c:v>#N/A</c:v>
                </c:pt>
                <c:pt idx="600">
                  <c:v>666.36578175524096</c:v>
                </c:pt>
                <c:pt idx="601">
                  <c:v>#N/A</c:v>
                </c:pt>
                <c:pt idx="602">
                  <c:v>#N/A</c:v>
                </c:pt>
                <c:pt idx="603">
                  <c:v>#N/A</c:v>
                </c:pt>
                <c:pt idx="604">
                  <c:v>#N/A</c:v>
                </c:pt>
                <c:pt idx="605">
                  <c:v>#N/A</c:v>
                </c:pt>
                <c:pt idx="606">
                  <c:v>#N/A</c:v>
                </c:pt>
                <c:pt idx="607">
                  <c:v>#N/A</c:v>
                </c:pt>
                <c:pt idx="608">
                  <c:v>#N/A</c:v>
                </c:pt>
                <c:pt idx="609">
                  <c:v>#N/A</c:v>
                </c:pt>
                <c:pt idx="610">
                  <c:v>689.00450356159183</c:v>
                </c:pt>
                <c:pt idx="611">
                  <c:v>#N/A</c:v>
                </c:pt>
                <c:pt idx="612">
                  <c:v>#N/A</c:v>
                </c:pt>
                <c:pt idx="613">
                  <c:v>#N/A</c:v>
                </c:pt>
                <c:pt idx="614">
                  <c:v>#N/A</c:v>
                </c:pt>
                <c:pt idx="615">
                  <c:v>#N/A</c:v>
                </c:pt>
                <c:pt idx="616">
                  <c:v>#N/A</c:v>
                </c:pt>
                <c:pt idx="617">
                  <c:v>#N/A</c:v>
                </c:pt>
                <c:pt idx="618">
                  <c:v>#N/A</c:v>
                </c:pt>
                <c:pt idx="619">
                  <c:v>#N/A</c:v>
                </c:pt>
                <c:pt idx="620">
                  <c:v>710.90073373207849</c:v>
                </c:pt>
                <c:pt idx="621">
                  <c:v>#N/A</c:v>
                </c:pt>
                <c:pt idx="622">
                  <c:v>#N/A</c:v>
                </c:pt>
                <c:pt idx="623">
                  <c:v>#N/A</c:v>
                </c:pt>
                <c:pt idx="624">
                  <c:v>#N/A</c:v>
                </c:pt>
                <c:pt idx="625">
                  <c:v>#N/A</c:v>
                </c:pt>
                <c:pt idx="626">
                  <c:v>#N/A</c:v>
                </c:pt>
                <c:pt idx="627">
                  <c:v>#N/A</c:v>
                </c:pt>
                <c:pt idx="628">
                  <c:v>#N/A</c:v>
                </c:pt>
                <c:pt idx="629">
                  <c:v>#N/A</c:v>
                </c:pt>
                <c:pt idx="630">
                  <c:v>732.01719474558536</c:v>
                </c:pt>
                <c:pt idx="631">
                  <c:v>#N/A</c:v>
                </c:pt>
                <c:pt idx="632">
                  <c:v>#N/A</c:v>
                </c:pt>
                <c:pt idx="633">
                  <c:v>#N/A</c:v>
                </c:pt>
                <c:pt idx="634">
                  <c:v>#N/A</c:v>
                </c:pt>
                <c:pt idx="635">
                  <c:v>#N/A</c:v>
                </c:pt>
                <c:pt idx="636">
                  <c:v>#N/A</c:v>
                </c:pt>
                <c:pt idx="637">
                  <c:v>#N/A</c:v>
                </c:pt>
                <c:pt idx="638">
                  <c:v>#N/A</c:v>
                </c:pt>
                <c:pt idx="639">
                  <c:v>#N/A</c:v>
                </c:pt>
                <c:pt idx="640">
                  <c:v>752.32438038081102</c:v>
                </c:pt>
                <c:pt idx="641">
                  <c:v>#N/A</c:v>
                </c:pt>
                <c:pt idx="642">
                  <c:v>#N/A</c:v>
                </c:pt>
                <c:pt idx="643">
                  <c:v>#N/A</c:v>
                </c:pt>
                <c:pt idx="644">
                  <c:v>#N/A</c:v>
                </c:pt>
                <c:pt idx="645">
                  <c:v>#N/A</c:v>
                </c:pt>
                <c:pt idx="646">
                  <c:v>#N/A</c:v>
                </c:pt>
                <c:pt idx="647">
                  <c:v>#N/A</c:v>
                </c:pt>
                <c:pt idx="648">
                  <c:v>#N/A</c:v>
                </c:pt>
                <c:pt idx="649">
                  <c:v>#N/A</c:v>
                </c:pt>
                <c:pt idx="650">
                  <c:v>771.80048631108446</c:v>
                </c:pt>
                <c:pt idx="651">
                  <c:v>#N/A</c:v>
                </c:pt>
                <c:pt idx="652">
                  <c:v>#N/A</c:v>
                </c:pt>
                <c:pt idx="653">
                  <c:v>#N/A</c:v>
                </c:pt>
                <c:pt idx="654">
                  <c:v>#N/A</c:v>
                </c:pt>
                <c:pt idx="655">
                  <c:v>#N/A</c:v>
                </c:pt>
                <c:pt idx="656">
                  <c:v>#N/A</c:v>
                </c:pt>
                <c:pt idx="657">
                  <c:v>#N/A</c:v>
                </c:pt>
                <c:pt idx="658">
                  <c:v>#N/A</c:v>
                </c:pt>
                <c:pt idx="659">
                  <c:v>#N/A</c:v>
                </c:pt>
                <c:pt idx="660">
                  <c:v>790.43114971241641</c:v>
                </c:pt>
                <c:pt idx="661">
                  <c:v>#N/A</c:v>
                </c:pt>
                <c:pt idx="662">
                  <c:v>#N/A</c:v>
                </c:pt>
                <c:pt idx="663">
                  <c:v>#N/A</c:v>
                </c:pt>
                <c:pt idx="664">
                  <c:v>#N/A</c:v>
                </c:pt>
                <c:pt idx="665">
                  <c:v>#N/A</c:v>
                </c:pt>
                <c:pt idx="666">
                  <c:v>#N/A</c:v>
                </c:pt>
                <c:pt idx="667">
                  <c:v>#N/A</c:v>
                </c:pt>
                <c:pt idx="668">
                  <c:v>#N/A</c:v>
                </c:pt>
                <c:pt idx="669">
                  <c:v>#N/A</c:v>
                </c:pt>
                <c:pt idx="670">
                  <c:v>808.209040210745</c:v>
                </c:pt>
                <c:pt idx="671">
                  <c:v>#N/A</c:v>
                </c:pt>
                <c:pt idx="672">
                  <c:v>#N/A</c:v>
                </c:pt>
                <c:pt idx="673">
                  <c:v>#N/A</c:v>
                </c:pt>
                <c:pt idx="674">
                  <c:v>#N/A</c:v>
                </c:pt>
                <c:pt idx="675">
                  <c:v>#N/A</c:v>
                </c:pt>
                <c:pt idx="676">
                  <c:v>#N/A</c:v>
                </c:pt>
                <c:pt idx="677">
                  <c:v>#N/A</c:v>
                </c:pt>
                <c:pt idx="678">
                  <c:v>#N/A</c:v>
                </c:pt>
                <c:pt idx="679">
                  <c:v>#N/A</c:v>
                </c:pt>
                <c:pt idx="680">
                  <c:v>825.13333989404339</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c:v>
                </c:pt>
                <c:pt idx="2">
                  <c:v>8.2983759307232881E-4</c:v>
                </c:pt>
                <c:pt idx="3">
                  <c:v>4.1901972836011431E-3</c:v>
                </c:pt>
                <c:pt idx="4">
                  <c:v>1.1823425818599374E-2</c:v>
                </c:pt>
                <c:pt idx="5">
                  <c:v>2.5473401488504514E-2</c:v>
                </c:pt>
                <c:pt idx="6">
                  <c:v>4.6444834816276967E-2</c:v>
                </c:pt>
                <c:pt idx="7">
                  <c:v>7.5161613781776437E-2</c:v>
                </c:pt>
                <c:pt idx="8">
                  <c:v>0.11160681451471773</c:v>
                </c:pt>
                <c:pt idx="9">
                  <c:v>0.15576344189439312</c:v>
                </c:pt>
                <c:pt idx="10">
                  <c:v>0.2076144298241549</c:v>
                </c:pt>
                <c:pt idx="11">
                  <c:v>0.26714264150809064</c:v>
                </c:pt>
                <c:pt idx="12">
                  <c:v>0.33433086972987175</c:v>
                </c:pt>
                <c:pt idx="13">
                  <c:v>0.4091618371337557</c:v>
                </c:pt>
                <c:pt idx="14">
                  <c:v>0.49161819650772215</c:v>
                </c:pt>
                <c:pt idx="15">
                  <c:v>0.58168253106872303</c:v>
                </c:pt>
                <c:pt idx="16">
                  <c:v>0.67933735475002632</c:v>
                </c:pt>
                <c:pt idx="17">
                  <c:v>0.78456511249063376</c:v>
                </c:pt>
                <c:pt idx="18">
                  <c:v>0.89734818052675136</c:v>
                </c:pt>
                <c:pt idx="19">
                  <c:v>1.0176688666852929</c:v>
                </c:pt>
                <c:pt idx="20">
                  <c:v>1.1455094106793957</c:v>
                </c:pt>
                <c:pt idx="21">
                  <c:v>1.280851984405927</c:v>
                </c:pt>
                <c:pt idx="22">
                  <c:v>1.4236786922449611</c:v>
                </c:pt>
                <c:pt idx="23">
                  <c:v>1.5739715713612061</c:v>
                </c:pt>
                <c:pt idx="24">
                  <c:v>1.7317125920073582</c:v>
                </c:pt>
                <c:pt idx="25">
                  <c:v>1.8968836578293629</c:v>
                </c:pt>
                <c:pt idx="26">
                  <c:v>2.0694666061735614</c:v>
                </c:pt>
                <c:pt idx="27">
                  <c:v>2.2494432083957023</c:v>
                </c:pt>
                <c:pt idx="28">
                  <c:v>2.4367951701717923</c:v>
                </c:pt>
                <c:pt idx="29">
                  <c:v>2.6315041318107708</c:v>
                </c:pt>
                <c:pt idx="30">
                  <c:v>2.8335516685689801</c:v>
                </c:pt>
                <c:pt idx="31">
                  <c:v>3.0429192909664144</c:v>
                </c:pt>
                <c:pt idx="32">
                  <c:v>3.2595884451047215</c:v>
                </c:pt>
                <c:pt idx="33">
                  <c:v>3.483540512986937</c:v>
                </c:pt>
                <c:pt idx="34">
                  <c:v>3.714756812838929</c:v>
                </c:pt>
                <c:pt idx="35">
                  <c:v>3.9532185994325291</c:v>
                </c:pt>
                <c:pt idx="36">
                  <c:v>4.1988922678510185</c:v>
                </c:pt>
                <c:pt idx="37">
                  <c:v>4.4517436727406654</c:v>
                </c:pt>
                <c:pt idx="38">
                  <c:v>4.7117529306791814</c:v>
                </c:pt>
                <c:pt idx="39">
                  <c:v>4.978900113252922</c:v>
                </c:pt>
                <c:pt idx="40">
                  <c:v>5.2531652530564443</c:v>
                </c:pt>
                <c:pt idx="41">
                  <c:v>5.5345283430173007</c:v>
                </c:pt>
                <c:pt idx="42">
                  <c:v>5.8229693357955208</c:v>
                </c:pt>
                <c:pt idx="43">
                  <c:v>6.1184681432506851</c:v>
                </c:pt>
                <c:pt idx="44">
                  <c:v>6.421004635970327</c:v>
                </c:pt>
                <c:pt idx="45">
                  <c:v>6.7305586428541426</c:v>
                </c:pt>
                <c:pt idx="46">
                  <c:v>7.0471099507490989</c:v>
                </c:pt>
                <c:pt idx="47">
                  <c:v>7.3706383041310914</c:v>
                </c:pt>
                <c:pt idx="48">
                  <c:v>7.7011234048292501</c:v>
                </c:pt>
                <c:pt idx="49">
                  <c:v>8.0385449117894279</c:v>
                </c:pt>
                <c:pt idx="50">
                  <c:v>8.3828824408737415</c:v>
                </c:pt>
                <c:pt idx="51">
                  <c:v>8.7341178775915083</c:v>
                </c:pt>
                <c:pt idx="52">
                  <c:v>9.0922376922843036</c:v>
                </c:pt>
                <c:pt idx="53">
                  <c:v>9.4572306304819627</c:v>
                </c:pt>
                <c:pt idx="54">
                  <c:v>9.8290854007894684</c:v>
                </c:pt>
                <c:pt idx="55">
                  <c:v>10.207790674684089</c:v>
                </c:pt>
                <c:pt idx="56">
                  <c:v>10.593335086332546</c:v>
                </c:pt>
                <c:pt idx="57">
                  <c:v>10.985707232426899</c:v>
                </c:pt>
                <c:pt idx="58">
                  <c:v>11.384895672037953</c:v>
                </c:pt>
                <c:pt idx="59">
                  <c:v>11.790888926485117</c:v>
                </c:pt>
                <c:pt idx="60">
                  <c:v>12.203675479221676</c:v>
                </c:pt>
                <c:pt idx="61">
                  <c:v>12.623243775734588</c:v>
                </c:pt>
                <c:pt idx="62">
                  <c:v>13.04958222345793</c:v>
                </c:pt>
                <c:pt idx="63">
                  <c:v>13.482679191699237</c:v>
                </c:pt>
                <c:pt idx="64">
                  <c:v>13.922523011577985</c:v>
                </c:pt>
                <c:pt idx="65">
                  <c:v>14.369101975975569</c:v>
                </c:pt>
                <c:pt idx="66">
                  <c:v>14.822404339496151</c:v>
                </c:pt>
                <c:pt idx="67">
                  <c:v>15.282418318437793</c:v>
                </c:pt>
                <c:pt idx="68">
                  <c:v>15.749132090773363</c:v>
                </c:pt>
                <c:pt idx="69">
                  <c:v>16.222533796140699</c:v>
                </c:pt>
                <c:pt idx="70">
                  <c:v>16.70261153584158</c:v>
                </c:pt>
                <c:pt idx="71">
                  <c:v>17.189353372849073</c:v>
                </c:pt>
                <c:pt idx="72">
                  <c:v>17.682747331822846</c:v>
                </c:pt>
                <c:pt idx="73">
                  <c:v>18.182781399132089</c:v>
                </c:pt>
                <c:pt idx="74">
                  <c:v>18.689443522885668</c:v>
                </c:pt>
                <c:pt idx="75">
                  <c:v>19.20272161296921</c:v>
                </c:pt>
                <c:pt idx="76">
                  <c:v>19.722603541088787</c:v>
                </c:pt>
                <c:pt idx="77">
                  <c:v>20.249077140820933</c:v>
                </c:pt>
                <c:pt idx="78">
                  <c:v>20.782130207668697</c:v>
                </c:pt>
                <c:pt idx="79">
                  <c:v>21.321750499123496</c:v>
                </c:pt>
                <c:pt idx="80">
                  <c:v>21.867925734732527</c:v>
                </c:pt>
                <c:pt idx="81">
                  <c:v>22.420643596171498</c:v>
                </c:pt>
                <c:pt idx="82">
                  <c:v>22.979891727322475</c:v>
                </c:pt>
                <c:pt idx="83">
                  <c:v>23.545657734356634</c:v>
                </c:pt>
                <c:pt idx="84">
                  <c:v>24.117929185821751</c:v>
                </c:pt>
                <c:pt idx="85">
                  <c:v>24.696693612734215</c:v>
                </c:pt>
                <c:pt idx="86">
                  <c:v>25.281938508675417</c:v>
                </c:pt>
                <c:pt idx="87">
                  <c:v>25.873651329892343</c:v>
                </c:pt>
                <c:pt idx="88">
                  <c:v>26.47181949540224</c:v>
                </c:pt>
                <c:pt idx="89">
                  <c:v>27.076430387101158</c:v>
                </c:pt>
                <c:pt idx="90">
                  <c:v>27.687471349876294</c:v>
                </c:pt>
                <c:pt idx="91">
                  <c:v>28.304929691721949</c:v>
                </c:pt>
                <c:pt idx="92">
                  <c:v>28.928792683859022</c:v>
                </c:pt>
                <c:pt idx="93">
                  <c:v>29.559047560857881</c:v>
                </c:pt>
                <c:pt idx="94">
                  <c:v>30.195681520764513</c:v>
                </c:pt>
                <c:pt idx="95">
                  <c:v>30.838681725229865</c:v>
                </c:pt>
                <c:pt idx="96">
                  <c:v>31.488035299642227</c:v>
                </c:pt>
                <c:pt idx="97">
                  <c:v>32.143729333262606</c:v>
                </c:pt>
                <c:pt idx="98">
                  <c:v>32.805750879362961</c:v>
                </c:pt>
                <c:pt idx="99">
                  <c:v>33.474086955367234</c:v>
                </c:pt>
                <c:pt idx="100">
                  <c:v>34.148724542995055</c:v>
                </c:pt>
                <c:pt idx="101">
                  <c:v>34.829649528256837</c:v>
                </c:pt>
                <c:pt idx="102">
                  <c:v>35.51684564062991</c:v>
                </c:pt>
                <c:pt idx="103">
                  <c:v>36.210295512428608</c:v>
                </c:pt>
                <c:pt idx="104">
                  <c:v>36.909981739036489</c:v>
                </c:pt>
                <c:pt idx="105">
                  <c:v>37.615886879138891</c:v>
                </c:pt>
                <c:pt idx="106">
                  <c:v>38.327993454957856</c:v>
                </c:pt>
                <c:pt idx="107">
                  <c:v>39.046283952489205</c:v>
                </c:pt>
                <c:pt idx="108">
                  <c:v>39.770740821741768</c:v>
                </c:pt>
                <c:pt idx="109">
                  <c:v>40.501346476978661</c:v>
                </c:pt>
                <c:pt idx="110">
                  <c:v>41.238083296960568</c:v>
                </c:pt>
                <c:pt idx="111">
                  <c:v>41.980933625190914</c:v>
                </c:pt>
                <c:pt idx="112">
                  <c:v>42.729879770162903</c:v>
                </c:pt>
                <c:pt idx="113">
                  <c:v>43.484904005608314</c:v>
                </c:pt>
                <c:pt idx="114">
                  <c:v>44.245988570748054</c:v>
                </c:pt>
                <c:pt idx="115">
                  <c:v>45.013115670544359</c:v>
                </c:pt>
                <c:pt idx="116">
                  <c:v>45.786267475954567</c:v>
                </c:pt>
                <c:pt idx="117">
                  <c:v>46.565426124186473</c:v>
                </c:pt>
                <c:pt idx="118">
                  <c:v>47.350573718955147</c:v>
                </c:pt>
                <c:pt idx="119">
                  <c:v>48.141692330741193</c:v>
                </c:pt>
                <c:pt idx="120">
                  <c:v>48.938763997050408</c:v>
                </c:pt>
                <c:pt idx="121">
                  <c:v>49.741770722674744</c:v>
                </c:pt>
                <c:pt idx="122">
                  <c:v>50.550694479954558</c:v>
                </c:pt>
                <c:pt idx="123">
                  <c:v>51.365517209042117</c:v>
                </c:pt>
                <c:pt idx="124">
                  <c:v>52.186220818166269</c:v>
                </c:pt>
                <c:pt idx="125">
                  <c:v>53.012787183898261</c:v>
                </c:pt>
                <c:pt idx="126">
                  <c:v>53.845198151418657</c:v>
                </c:pt>
                <c:pt idx="127">
                  <c:v>54.683435534785303</c:v>
                </c:pt>
                <c:pt idx="128">
                  <c:v>55.527481117202321</c:v>
                </c:pt>
                <c:pt idx="129">
                  <c:v>56.377316651290059</c:v>
                </c:pt>
                <c:pt idx="130">
                  <c:v>57.232923859355964</c:v>
                </c:pt>
                <c:pt idx="131">
                  <c:v>58.094284433666374</c:v>
                </c:pt>
                <c:pt idx="132">
                  <c:v>58.961380036719127</c:v>
                </c:pt>
                <c:pt idx="133">
                  <c:v>59.834192301517021</c:v>
                </c:pt>
                <c:pt idx="134">
                  <c:v>60.712702831842037</c:v>
                </c:pt>
                <c:pt idx="135">
                  <c:v>61.596893202530289</c:v>
                </c:pt>
                <c:pt idx="136">
                  <c:v>62.48674495974771</c:v>
                </c:pt>
                <c:pt idx="137">
                  <c:v>63.382239621266407</c:v>
                </c:pt>
                <c:pt idx="138">
                  <c:v>64.283358676741628</c:v>
                </c:pt>
                <c:pt idx="139">
                  <c:v>65.190083587989363</c:v>
                </c:pt>
                <c:pt idx="140">
                  <c:v>66.10239578926452</c:v>
                </c:pt>
                <c:pt idx="141">
                  <c:v>67.020276687539635</c:v>
                </c:pt>
                <c:pt idx="142">
                  <c:v>67.943707662784107</c:v>
                </c:pt>
                <c:pt idx="143">
                  <c:v>68.872670068243849</c:v>
                </c:pt>
                <c:pt idx="144">
                  <c:v>69.807145230721517</c:v>
                </c:pt>
                <c:pt idx="145">
                  <c:v>70.74711445085704</c:v>
                </c:pt>
                <c:pt idx="146">
                  <c:v>71.69255900340859</c:v>
                </c:pt>
                <c:pt idx="147">
                  <c:v>72.643460137533964</c:v>
                </c:pt>
                <c:pt idx="148">
                  <c:v>73.599799077072191</c:v>
                </c:pt>
                <c:pt idx="149">
                  <c:v>74.56155702082556</c:v>
                </c:pt>
                <c:pt idx="150">
                  <c:v>75.528715142841875</c:v>
                </c:pt>
                <c:pt idx="151">
                  <c:v>76.501254951641371</c:v>
                </c:pt>
                <c:pt idx="152">
                  <c:v>77.47915864958938</c:v>
                </c:pt>
                <c:pt idx="153">
                  <c:v>78.462408774301849</c:v>
                </c:pt>
                <c:pt idx="154">
                  <c:v>79.450987839892917</c:v>
                </c:pt>
                <c:pt idx="155">
                  <c:v>80.444878337232851</c:v>
                </c:pt>
                <c:pt idx="156">
                  <c:v>81.444062734206213</c:v>
                </c:pt>
                <c:pt idx="157">
                  <c:v>82.448523475970234</c:v>
                </c:pt>
                <c:pt idx="158">
                  <c:v>83.458242985213332</c:v>
                </c:pt>
                <c:pt idx="159">
                  <c:v>84.473203662413809</c:v>
                </c:pt>
                <c:pt idx="160">
                  <c:v>85.493387886098702</c:v>
                </c:pt>
                <c:pt idx="161">
                  <c:v>86.51877801310269</c:v>
                </c:pt>
                <c:pt idx="162">
                  <c:v>87.549356378827156</c:v>
                </c:pt>
                <c:pt idx="163">
                  <c:v>88.585105297499311</c:v>
                </c:pt>
                <c:pt idx="164">
                  <c:v>89.626007062431327</c:v>
                </c:pt>
                <c:pt idx="165">
                  <c:v>90.672043946279572</c:v>
                </c:pt>
                <c:pt idx="166">
                  <c:v>91.723198201303788</c:v>
                </c:pt>
                <c:pt idx="167">
                  <c:v>92.779452059626323</c:v>
                </c:pt>
                <c:pt idx="168">
                  <c:v>93.840787733491311</c:v>
                </c:pt>
                <c:pt idx="169">
                  <c:v>94.90718741552385</c:v>
                </c:pt>
                <c:pt idx="170">
                  <c:v>95.978633278989037</c:v>
                </c:pt>
                <c:pt idx="171">
                  <c:v>97.055107478051013</c:v>
                </c:pt>
                <c:pt idx="172">
                  <c:v>98.13659214803188</c:v>
                </c:pt>
                <c:pt idx="173">
                  <c:v>99.223069405670472</c:v>
                </c:pt>
                <c:pt idx="174">
                  <c:v>100.31452134938107</c:v>
                </c:pt>
                <c:pt idx="175">
                  <c:v>101.41093005951188</c:v>
                </c:pt>
                <c:pt idx="176">
                  <c:v>102.51227759860345</c:v>
                </c:pt>
                <c:pt idx="177">
                  <c:v>103.61854601164677</c:v>
                </c:pt>
                <c:pt idx="178">
                  <c:v>104.72971732634133</c:v>
                </c:pt>
                <c:pt idx="179">
                  <c:v>105.84577355335283</c:v>
                </c:pt>
                <c:pt idx="180">
                  <c:v>106.96669668657077</c:v>
                </c:pt>
                <c:pt idx="181">
                  <c:v>108.09246870336571</c:v>
                </c:pt>
                <c:pt idx="182">
                  <c:v>109.22307156484628</c:v>
                </c:pt>
                <c:pt idx="183">
                  <c:v>110.35848721611599</c:v>
                </c:pt>
                <c:pt idx="184">
                  <c:v>111.49869758652963</c:v>
                </c:pt>
                <c:pt idx="185">
                  <c:v>112.64368458994947</c:v>
                </c:pt>
                <c:pt idx="186">
                  <c:v>113.79343012500108</c:v>
                </c:pt>
                <c:pt idx="187">
                  <c:v>114.94791607532878</c:v>
                </c:pt>
                <c:pt idx="188">
                  <c:v>116.10712430985085</c:v>
                </c:pt>
                <c:pt idx="189">
                  <c:v>117.27103668301427</c:v>
                </c:pt>
                <c:pt idx="190">
                  <c:v>118.43963503504911</c:v>
                </c:pt>
                <c:pt idx="191">
                  <c:v>119.61290119222254</c:v>
                </c:pt>
                <c:pt idx="192">
                  <c:v>120.79081696709244</c:v>
                </c:pt>
                <c:pt idx="193">
                  <c:v>121.97336415876053</c:v>
                </c:pt>
                <c:pt idx="194">
                  <c:v>123.16052455312513</c:v>
                </c:pt>
                <c:pt idx="195">
                  <c:v>124.35227992313345</c:v>
                </c:pt>
                <c:pt idx="196">
                  <c:v>125.54861202903342</c:v>
                </c:pt>
                <c:pt idx="197">
                  <c:v>126.749502618625</c:v>
                </c:pt>
                <c:pt idx="198">
                  <c:v>127.95493342751107</c:v>
                </c:pt>
                <c:pt idx="199">
                  <c:v>129.16488617934777</c:v>
                </c:pt>
                <c:pt idx="200">
                  <c:v>130.37934258609442</c:v>
                </c:pt>
                <c:pt idx="201">
                  <c:v>131.59828434826272</c:v>
                </c:pt>
                <c:pt idx="202">
                  <c:v>132.82169315516558</c:v>
                </c:pt>
                <c:pt idx="203">
                  <c:v>134.0495506851654</c:v>
                </c:pt>
                <c:pt idx="204">
                  <c:v>135.28183860592168</c:v>
                </c:pt>
                <c:pt idx="205">
                  <c:v>136.51853857463811</c:v>
                </c:pt>
                <c:pt idx="206">
                  <c:v>137.75963223830914</c:v>
                </c:pt>
                <c:pt idx="207">
                  <c:v>139.0051012339658</c:v>
                </c:pt>
                <c:pt idx="208">
                  <c:v>140.2549271889211</c:v>
                </c:pt>
                <c:pt idx="209">
                  <c:v>141.50909172101464</c:v>
                </c:pt>
                <c:pt idx="210">
                  <c:v>142.76757643885668</c:v>
                </c:pt>
                <c:pt idx="211">
                  <c:v>144.03036294207158</c:v>
                </c:pt>
                <c:pt idx="212">
                  <c:v>145.29743282154047</c:v>
                </c:pt>
                <c:pt idx="213">
                  <c:v>146.56876765964344</c:v>
                </c:pt>
                <c:pt idx="214">
                  <c:v>147.84434903050092</c:v>
                </c:pt>
                <c:pt idx="215">
                  <c:v>149.12415850021438</c:v>
                </c:pt>
                <c:pt idx="216">
                  <c:v>150.40817762710643</c:v>
                </c:pt>
                <c:pt idx="217">
                  <c:v>151.69638796196008</c:v>
                </c:pt>
                <c:pt idx="218">
                  <c:v>152.98877104825743</c:v>
                </c:pt>
                <c:pt idx="219">
                  <c:v>154.2853084224175</c:v>
                </c:pt>
                <c:pt idx="220">
                  <c:v>155.58598161403347</c:v>
                </c:pt>
                <c:pt idx="221">
                  <c:v>156.89077214610899</c:v>
                </c:pt>
                <c:pt idx="222">
                  <c:v>158.19966153529393</c:v>
                </c:pt>
                <c:pt idx="223">
                  <c:v>159.51263129211924</c:v>
                </c:pt>
                <c:pt idx="224">
                  <c:v>160.82966292123103</c:v>
                </c:pt>
                <c:pt idx="225">
                  <c:v>162.15073792162406</c:v>
                </c:pt>
                <c:pt idx="226">
                  <c:v>163.47583778687414</c:v>
                </c:pt>
                <c:pt idx="227">
                  <c:v>164.80494400536992</c:v>
                </c:pt>
                <c:pt idx="228">
                  <c:v>166.13803806054392</c:v>
                </c:pt>
                <c:pt idx="229">
                  <c:v>167.47510143110262</c:v>
                </c:pt>
                <c:pt idx="230">
                  <c:v>168.81611559125568</c:v>
                </c:pt>
                <c:pt idx="231">
                  <c:v>170.16106201094453</c:v>
                </c:pt>
                <c:pt idx="232">
                  <c:v>171.50992215607002</c:v>
                </c:pt>
                <c:pt idx="233">
                  <c:v>172.86267748871904</c:v>
                </c:pt>
                <c:pt idx="234">
                  <c:v>174.21930946739067</c:v>
                </c:pt>
                <c:pt idx="235">
                  <c:v>175.57979954722106</c:v>
                </c:pt>
                <c:pt idx="236">
                  <c:v>176.94412918020771</c:v>
                </c:pt>
                <c:pt idx="237">
                  <c:v>178.31227981543279</c:v>
                </c:pt>
                <c:pt idx="238">
                  <c:v>179.68423289928552</c:v>
                </c:pt>
                <c:pt idx="239">
                  <c:v>181.05996987568372</c:v>
                </c:pt>
                <c:pt idx="240">
                  <c:v>182.43947218629444</c:v>
                </c:pt>
                <c:pt idx="241">
                  <c:v>183.82272127075365</c:v>
                </c:pt>
                <c:pt idx="242">
                  <c:v>185.20969856688512</c:v>
                </c:pt>
                <c:pt idx="243">
                  <c:v>186.60038551091822</c:v>
                </c:pt>
                <c:pt idx="244">
                  <c:v>187.99476353770487</c:v>
                </c:pt>
                <c:pt idx="245">
                  <c:v>189.39281408093561</c:v>
                </c:pt>
                <c:pt idx="246">
                  <c:v>190.79451857335465</c:v>
                </c:pt>
                <c:pt idx="247">
                  <c:v>192.19985844697396</c:v>
                </c:pt>
                <c:pt idx="248">
                  <c:v>193.6088151332865</c:v>
                </c:pt>
                <c:pt idx="249">
                  <c:v>195.02137006347832</c:v>
                </c:pt>
                <c:pt idx="250">
                  <c:v>196.43750466863995</c:v>
                </c:pt>
                <c:pt idx="251">
                  <c:v>197.85719884521916</c:v>
                </c:pt>
                <c:pt idx="252">
                  <c:v>199.2804294208872</c:v>
                </c:pt>
                <c:pt idx="253">
                  <c:v>200.70717169110043</c:v>
                </c:pt>
                <c:pt idx="254">
                  <c:v>202.13740095529093</c:v>
                </c:pt>
                <c:pt idx="255">
                  <c:v>203.57109251715983</c:v>
                </c:pt>
                <c:pt idx="256">
                  <c:v>205.0082216849689</c:v>
                </c:pt>
                <c:pt idx="257">
                  <c:v>206.4487637718305</c:v>
                </c:pt>
                <c:pt idx="258">
                  <c:v>207.89269409599558</c:v>
                </c:pt>
                <c:pt idx="259">
                  <c:v>209.33998798113993</c:v>
                </c:pt>
                <c:pt idx="260">
                  <c:v>210.79062075664868</c:v>
                </c:pt>
                <c:pt idx="261">
                  <c:v>212.24456775789889</c:v>
                </c:pt>
                <c:pt idx="262">
                  <c:v>213.70180432654047</c:v>
                </c:pt>
                <c:pt idx="263">
                  <c:v>215.16230581077508</c:v>
                </c:pt>
                <c:pt idx="264">
                  <c:v>216.6260475656334</c:v>
                </c:pt>
                <c:pt idx="265">
                  <c:v>218.09300495325041</c:v>
                </c:pt>
                <c:pt idx="266">
                  <c:v>219.56315334313896</c:v>
                </c:pt>
                <c:pt idx="267">
                  <c:v>221.03646811246134</c:v>
                </c:pt>
                <c:pt idx="268">
                  <c:v>222.51292464629918</c:v>
                </c:pt>
                <c:pt idx="269">
                  <c:v>223.99249833792135</c:v>
                </c:pt>
                <c:pt idx="270">
                  <c:v>225.47516458905002</c:v>
                </c:pt>
                <c:pt idx="271">
                  <c:v>226.96089881012497</c:v>
                </c:pt>
                <c:pt idx="272">
                  <c:v>228.44967642056588</c:v>
                </c:pt>
                <c:pt idx="273">
                  <c:v>229.94147284903281</c:v>
                </c:pt>
                <c:pt idx="274">
                  <c:v>231.43626353368481</c:v>
                </c:pt>
                <c:pt idx="275">
                  <c:v>232.93402392243667</c:v>
                </c:pt>
                <c:pt idx="276">
                  <c:v>234.43472947321371</c:v>
                </c:pt>
                <c:pt idx="277">
                  <c:v>235.93835565420474</c:v>
                </c:pt>
                <c:pt idx="278">
                  <c:v>237.44487794411313</c:v>
                </c:pt>
                <c:pt idx="279">
                  <c:v>238.95427183240591</c:v>
                </c:pt>
                <c:pt idx="280">
                  <c:v>240.46651281956105</c:v>
                </c:pt>
                <c:pt idx="281">
                  <c:v>241.98157641731279</c:v>
                </c:pt>
                <c:pt idx="282">
                  <c:v>243.49943814889517</c:v>
                </c:pt>
                <c:pt idx="283">
                  <c:v>245.02007354928344</c:v>
                </c:pt>
                <c:pt idx="284">
                  <c:v>246.54345816543378</c:v>
                </c:pt>
                <c:pt idx="285">
                  <c:v>248.06956755652098</c:v>
                </c:pt>
                <c:pt idx="286">
                  <c:v>249.59837729417424</c:v>
                </c:pt>
                <c:pt idx="287">
                  <c:v>251.12986296271106</c:v>
                </c:pt>
                <c:pt idx="288">
                  <c:v>252.66400015936921</c:v>
                </c:pt>
                <c:pt idx="289">
                  <c:v>254.20076449453674</c:v>
                </c:pt>
                <c:pt idx="290">
                  <c:v>255.74013159198017</c:v>
                </c:pt>
                <c:pt idx="291">
                  <c:v>257.28207708907064</c:v>
                </c:pt>
                <c:pt idx="292">
                  <c:v>258.8265766370082</c:v>
                </c:pt>
                <c:pt idx="293">
                  <c:v>260.37360590104419</c:v>
                </c:pt>
                <c:pt idx="294">
                  <c:v>261.92314056070165</c:v>
                </c:pt>
                <c:pt idx="295">
                  <c:v>263.47515630999379</c:v>
                </c:pt>
                <c:pt idx="296">
                  <c:v>265.02962885764066</c:v>
                </c:pt>
                <c:pt idx="297">
                  <c:v>266.58653392728377</c:v>
                </c:pt>
                <c:pt idx="298">
                  <c:v>268.1458304766137</c:v>
                </c:pt>
                <c:pt idx="299">
                  <c:v>269.70744392688204</c:v>
                </c:pt>
                <c:pt idx="300">
                  <c:v>271.27128297179883</c:v>
                </c:pt>
                <c:pt idx="301">
                  <c:v>272.83725637677998</c:v>
                </c:pt>
                <c:pt idx="302">
                  <c:v>274.40527298061693</c:v>
                </c:pt>
                <c:pt idx="303">
                  <c:v>275.97524169712165</c:v>
                </c:pt>
                <c:pt idx="304">
                  <c:v>277.5470715167466</c:v>
                </c:pt>
                <c:pt idx="305">
                  <c:v>279.12067150818041</c:v>
                </c:pt>
                <c:pt idx="306">
                  <c:v>280.69595081991849</c:v>
                </c:pt>
                <c:pt idx="307">
                  <c:v>282.27281868180904</c:v>
                </c:pt>
                <c:pt idx="308">
                  <c:v>283.8511844065743</c:v>
                </c:pt>
                <c:pt idx="309">
                  <c:v>285.43095739130712</c:v>
                </c:pt>
                <c:pt idx="310">
                  <c:v>287.01204711894286</c:v>
                </c:pt>
                <c:pt idx="311">
                  <c:v>288.5943631597068</c:v>
                </c:pt>
                <c:pt idx="312">
                  <c:v>290.17781517253655</c:v>
                </c:pt>
                <c:pt idx="313">
                  <c:v>291.76231290648025</c:v>
                </c:pt>
                <c:pt idx="314">
                  <c:v>293.34776620206992</c:v>
                </c:pt>
                <c:pt idx="315">
                  <c:v>294.93408499267053</c:v>
                </c:pt>
                <c:pt idx="316">
                  <c:v>296.52117930580448</c:v>
                </c:pt>
                <c:pt idx="317">
                  <c:v>298.10895926445158</c:v>
                </c:pt>
                <c:pt idx="318">
                  <c:v>299.69733508832485</c:v>
                </c:pt>
                <c:pt idx="319">
                  <c:v>301.2862170951218</c:v>
                </c:pt>
                <c:pt idx="320">
                  <c:v>302.87551570175151</c:v>
                </c:pt>
                <c:pt idx="321">
                  <c:v>304.4651480886788</c:v>
                </c:pt>
                <c:pt idx="322">
                  <c:v>306.05504485705933</c:v>
                </c:pt>
                <c:pt idx="323">
                  <c:v>307.64514335110027</c:v>
                </c:pt>
                <c:pt idx="324">
                  <c:v>309.2353809872896</c:v>
                </c:pt>
                <c:pt idx="325">
                  <c:v>310.82569525492391</c:v>
                </c:pt>
                <c:pt idx="326">
                  <c:v>312.41602371662458</c:v>
                </c:pt>
                <c:pt idx="327">
                  <c:v>314.00630400884199</c:v>
                </c:pt>
                <c:pt idx="328">
                  <c:v>315.59647384234847</c:v>
                </c:pt>
                <c:pt idx="329">
                  <c:v>317.18647100271949</c:v>
                </c:pt>
                <c:pt idx="330">
                  <c:v>318.77623335080312</c:v>
                </c:pt>
                <c:pt idx="331">
                  <c:v>320.36569882317855</c:v>
                </c:pt>
                <c:pt idx="332">
                  <c:v>321.95480543260243</c:v>
                </c:pt>
                <c:pt idx="333">
                  <c:v>323.54349126844448</c:v>
                </c:pt>
                <c:pt idx="334">
                  <c:v>325.13169449711143</c:v>
                </c:pt>
                <c:pt idx="335">
                  <c:v>326.71935336245974</c:v>
                </c:pt>
                <c:pt idx="336">
                  <c:v>328.30640618619714</c:v>
                </c:pt>
                <c:pt idx="337">
                  <c:v>329.89279136827292</c:v>
                </c:pt>
                <c:pt idx="338">
                  <c:v>331.47844738725729</c:v>
                </c:pt>
                <c:pt idx="339">
                  <c:v>333.06331280070924</c:v>
                </c:pt>
                <c:pt idx="340">
                  <c:v>334.64732624553409</c:v>
                </c:pt>
                <c:pt idx="341">
                  <c:v>336.23042643832935</c:v>
                </c:pt>
                <c:pt idx="342">
                  <c:v>337.81255217572021</c:v>
                </c:pt>
                <c:pt idx="343">
                  <c:v>339.3936423346841</c:v>
                </c:pt>
                <c:pt idx="344">
                  <c:v>340.97363587286424</c:v>
                </c:pt>
                <c:pt idx="345">
                  <c:v>342.55247182887274</c:v>
                </c:pt>
                <c:pt idx="346">
                  <c:v>344.13008932258288</c:v>
                </c:pt>
                <c:pt idx="347">
                  <c:v>345.70642755541104</c:v>
                </c:pt>
                <c:pt idx="348">
                  <c:v>347.28142652815507</c:v>
                </c:pt>
                <c:pt idx="349">
                  <c:v>348.85502775781237</c:v>
                </c:pt>
                <c:pt idx="350">
                  <c:v>350.42717355823805</c:v>
                </c:pt>
                <c:pt idx="351">
                  <c:v>351.99780632178528</c:v>
                </c:pt>
                <c:pt idx="352">
                  <c:v>353.56686851949974</c:v>
                </c:pt>
                <c:pt idx="353">
                  <c:v>355.13430270130488</c:v>
                </c:pt>
                <c:pt idx="354">
                  <c:v>356.70005149617788</c:v>
                </c:pt>
                <c:pt idx="355">
                  <c:v>358.26405761231666</c:v>
                </c:pt>
                <c:pt idx="356">
                  <c:v>359.82626383729792</c:v>
                </c:pt>
                <c:pt idx="357">
                  <c:v>361.38661303822585</c:v>
                </c:pt>
                <c:pt idx="358">
                  <c:v>362.94504816187242</c:v>
                </c:pt>
                <c:pt idx="359">
                  <c:v>364.50151223480839</c:v>
                </c:pt>
                <c:pt idx="360">
                  <c:v>366.05596327956852</c:v>
                </c:pt>
                <c:pt idx="361">
                  <c:v>367.60838920808766</c:v>
                </c:pt>
                <c:pt idx="362">
                  <c:v>369.15879286150476</c:v>
                </c:pt>
                <c:pt idx="363">
                  <c:v>370.70717707264816</c:v>
                </c:pt>
                <c:pt idx="364">
                  <c:v>372.25354466606689</c:v>
                </c:pt>
                <c:pt idx="365">
                  <c:v>373.79789845806158</c:v>
                </c:pt>
                <c:pt idx="366">
                  <c:v>375.34024125671567</c:v>
                </c:pt>
                <c:pt idx="367">
                  <c:v>376.88057586192588</c:v>
                </c:pt>
                <c:pt idx="368">
                  <c:v>378.41890506543302</c:v>
                </c:pt>
                <c:pt idx="369">
                  <c:v>379.9552316508524</c:v>
                </c:pt>
                <c:pt idx="370">
                  <c:v>381.48955839370421</c:v>
                </c:pt>
                <c:pt idx="371">
                  <c:v>383.02188806144375</c:v>
                </c:pt>
                <c:pt idx="372">
                  <c:v>384.55222341349139</c:v>
                </c:pt>
                <c:pt idx="373">
                  <c:v>386.08056720126245</c:v>
                </c:pt>
                <c:pt idx="374">
                  <c:v>387.60692216819717</c:v>
                </c:pt>
                <c:pt idx="375">
                  <c:v>389.13129104979004</c:v>
                </c:pt>
                <c:pt idx="376">
                  <c:v>390.65367657361952</c:v>
                </c:pt>
                <c:pt idx="377">
                  <c:v>392.17408145937725</c:v>
                </c:pt>
                <c:pt idx="378">
                  <c:v>393.69250841889726</c:v>
                </c:pt>
                <c:pt idx="379">
                  <c:v>395.20896015618519</c:v>
                </c:pt>
                <c:pt idx="380">
                  <c:v>396.72343936744699</c:v>
                </c:pt>
                <c:pt idx="381">
                  <c:v>398.23594874111785</c:v>
                </c:pt>
                <c:pt idx="382">
                  <c:v>399.74649095789084</c:v>
                </c:pt>
                <c:pt idx="383">
                  <c:v>401.25506869074542</c:v>
                </c:pt>
                <c:pt idx="384">
                  <c:v>402.76168460497576</c:v>
                </c:pt>
                <c:pt idx="385">
                  <c:v>404.26634135821905</c:v>
                </c:pt>
                <c:pt idx="386">
                  <c:v>405.76904160048366</c:v>
                </c:pt>
                <c:pt idx="387">
                  <c:v>407.26978797417706</c:v>
                </c:pt>
                <c:pt idx="388">
                  <c:v>408.76858311413372</c:v>
                </c:pt>
                <c:pt idx="389">
                  <c:v>410.26542964764275</c:v>
                </c:pt>
                <c:pt idx="390">
                  <c:v>411.76033019447567</c:v>
                </c:pt>
                <c:pt idx="391">
                  <c:v>413.25328736691364</c:v>
                </c:pt>
                <c:pt idx="392">
                  <c:v>414.744303769775</c:v>
                </c:pt>
                <c:pt idx="393">
                  <c:v>416.2333820004423</c:v>
                </c:pt>
                <c:pt idx="394">
                  <c:v>417.72052464888964</c:v>
                </c:pt>
                <c:pt idx="395">
                  <c:v>419.20573429770934</c:v>
                </c:pt>
                <c:pt idx="396">
                  <c:v>420.68901352213891</c:v>
                </c:pt>
                <c:pt idx="397">
                  <c:v>422.1703648900878</c:v>
                </c:pt>
                <c:pt idx="398">
                  <c:v>423.64979096216388</c:v>
                </c:pt>
                <c:pt idx="399">
                  <c:v>425.12729429169997</c:v>
                </c:pt>
                <c:pt idx="400">
                  <c:v>426.60287742478016</c:v>
                </c:pt>
                <c:pt idx="401">
                  <c:v>441.25329463116901</c:v>
                </c:pt>
                <c:pt idx="402">
                  <c:v>455.7133279307651</c:v>
                </c:pt>
                <c:pt idx="403">
                  <c:v>469.98545236860218</c:v>
                </c:pt>
                <c:pt idx="404">
                  <c:v>484.07207396233207</c:v>
                </c:pt>
                <c:pt idx="405">
                  <c:v>497.97553212986986</c:v>
                </c:pt>
                <c:pt idx="406">
                  <c:v>511.69810200823588</c:v>
                </c:pt>
                <c:pt idx="407">
                  <c:v>525.24199666939489</c:v>
                </c:pt>
                <c:pt idx="408">
                  <c:v>538.60936923853274</c:v>
                </c:pt>
                <c:pt idx="409">
                  <c:v>551.80231491987706</c:v>
                </c:pt>
                <c:pt idx="410">
                  <c:v>564.82287293485717</c:v>
                </c:pt>
                <c:pt idx="411">
                  <c:v>577.67302837710906</c:v>
                </c:pt>
                <c:pt idx="412">
                  <c:v>590.35471398856157</c:v>
                </c:pt>
                <c:pt idx="413">
                  <c:v>602.86981186058915</c:v>
                </c:pt>
                <c:pt idx="414">
                  <c:v>615.22015506398134</c:v>
                </c:pt>
                <c:pt idx="415">
                  <c:v>627.40752921126091</c:v>
                </c:pt>
                <c:pt idx="416">
                  <c:v>639.43367395467897</c:v>
                </c:pt>
                <c:pt idx="417">
                  <c:v>651.30028442302387</c:v>
                </c:pt>
                <c:pt idx="418">
                  <c:v>663.00901260020214</c:v>
                </c:pt>
                <c:pt idx="419">
                  <c:v>674.56146864838365</c:v>
                </c:pt>
                <c:pt idx="420">
                  <c:v>685.95922217834709</c:v>
                </c:pt>
                <c:pt idx="421">
                  <c:v>697.20380346951492</c:v>
                </c:pt>
                <c:pt idx="422">
                  <c:v>708.29670464203059</c:v>
                </c:pt>
                <c:pt idx="423">
                  <c:v>719.23938078310209</c:v>
                </c:pt>
                <c:pt idx="424">
                  <c:v>730.03325102971633</c:v>
                </c:pt>
                <c:pt idx="425">
                  <c:v>740.67969960971402</c:v>
                </c:pt>
                <c:pt idx="426">
                  <c:v>751.18007684311101</c:v>
                </c:pt>
                <c:pt idx="427">
                  <c:v>761.53570010545025</c:v>
                </c:pt>
                <c:pt idx="428">
                  <c:v>771.74785475487658</c:v>
                </c:pt>
                <c:pt idx="429">
                  <c:v>781.81779502453719</c:v>
                </c:pt>
                <c:pt idx="430">
                  <c:v>791.74674488182904</c:v>
                </c:pt>
                <c:pt idx="431">
                  <c:v>801.53589885593453</c:v>
                </c:pt>
                <c:pt idx="432">
                  <c:v>811.18642283501651</c:v>
                </c:pt>
                <c:pt idx="433">
                  <c:v>820.69945483437186</c:v>
                </c:pt>
                <c:pt idx="434">
                  <c:v>830.07610573677835</c:v>
                </c:pt>
                <c:pt idx="435">
                  <c:v>839.3174600062091</c:v>
                </c:pt>
                <c:pt idx="436">
                  <c:v>848.42457637603047</c:v>
                </c:pt>
                <c:pt idx="437">
                  <c:v>857.39848851274428</c:v>
                </c:pt>
                <c:pt idx="438">
                  <c:v>866.24020565628416</c:v>
                </c:pt>
                <c:pt idx="439">
                  <c:v>874.9507132378269</c:v>
                </c:pt>
                <c:pt idx="440">
                  <c:v>883.53097347603443</c:v>
                </c:pt>
                <c:pt idx="441">
                  <c:v>891.98192595259786</c:v>
                </c:pt>
                <c:pt idx="442">
                  <c:v>900.30448816791375</c:v>
                </c:pt>
                <c:pt idx="443">
                  <c:v>908.49955607768607</c:v>
                </c:pt>
                <c:pt idx="444">
                  <c:v>916.56800461120793</c:v>
                </c:pt>
                <c:pt idx="445">
                  <c:v>924.51068817204441</c:v>
                </c:pt>
                <c:pt idx="446">
                  <c:v>932.3284411218051</c:v>
                </c:pt>
                <c:pt idx="447">
                  <c:v>940.02207824766208</c:v>
                </c:pt>
                <c:pt idx="448">
                  <c:v>947.5923952142432</c:v>
                </c:pt>
                <c:pt idx="449">
                  <c:v>955.04016900049919</c:v>
                </c:pt>
                <c:pt idx="450">
                  <c:v>962.36615832211965</c:v>
                </c:pt>
                <c:pt idx="451">
                  <c:v>969.57110404004709</c:v>
                </c:pt>
                <c:pt idx="452">
                  <c:v>976.65572955561493</c:v>
                </c:pt>
                <c:pt idx="453">
                  <c:v>983.62074119281351</c:v>
                </c:pt>
                <c:pt idx="454">
                  <c:v>990.4668285681671</c:v>
                </c:pt>
                <c:pt idx="455">
                  <c:v>997.19466494868573</c:v>
                </c:pt>
                <c:pt idx="456">
                  <c:v>1003.8049075983366</c:v>
                </c:pt>
                <c:pt idx="457">
                  <c:v>1010.2981981134626</c:v>
                </c:pt>
                <c:pt idx="458">
                  <c:v>1016.6751627475584</c:v>
                </c:pt>
                <c:pt idx="459">
                  <c:v>1022.9364127258017</c:v>
                </c:pt>
                <c:pt idx="460">
                  <c:v>1029.0825445497189</c:v>
                </c:pt>
                <c:pt idx="461">
                  <c:v>1035.1141402923547</c:v>
                </c:pt>
                <c:pt idx="462">
                  <c:v>1041.0317678842991</c:v>
                </c:pt>
                <c:pt idx="463">
                  <c:v>1046.8359813909183</c:v>
                </c:pt>
                <c:pt idx="464">
                  <c:v>1052.5273212811198</c:v>
                </c:pt>
                <c:pt idx="465">
                  <c:v>1058.1063146879767</c:v>
                </c:pt>
                <c:pt idx="466">
                  <c:v>1063.5734756615241</c:v>
                </c:pt>
                <c:pt idx="467">
                  <c:v>1068.9293054140358</c:v>
                </c:pt>
                <c:pt idx="468">
                  <c:v>1074.1742925580777</c:v>
                </c:pt>
                <c:pt idx="469">
                  <c:v>1079.3089133376338</c:v>
                </c:pt>
                <c:pt idx="470">
                  <c:v>1084.3336318525894</c:v>
                </c:pt>
                <c:pt idx="471">
                  <c:v>1089.2489002768568</c:v>
                </c:pt>
                <c:pt idx="472">
                  <c:v>1094.0551590704233</c:v>
                </c:pt>
                <c:pt idx="473">
                  <c:v>1098.7528371855972</c:v>
                </c:pt>
                <c:pt idx="474">
                  <c:v>1103.3423522677317</c:v>
                </c:pt>
                <c:pt idx="475">
                  <c:v>1107.8241108506998</c:v>
                </c:pt>
                <c:pt idx="476">
                  <c:v>1112.1985085473987</c:v>
                </c:pt>
                <c:pt idx="477">
                  <c:v>1116.4659302355653</c:v>
                </c:pt>
                <c:pt idx="478">
                  <c:v>1120.6267502391852</c:v>
                </c:pt>
                <c:pt idx="479">
                  <c:v>1124.6813325057826</c:v>
                </c:pt>
                <c:pt idx="480">
                  <c:v>1128.630030779892</c:v>
                </c:pt>
                <c:pt idx="481">
                  <c:v>1132.4731887730102</c:v>
                </c:pt>
                <c:pt idx="482">
                  <c:v>1136.2111403303479</c:v>
                </c:pt>
                <c:pt idx="483">
                  <c:v>1139.8442095947053</c:v>
                </c:pt>
                <c:pt idx="484">
                  <c:v>1143.3727111678145</c:v>
                </c:pt>
                <c:pt idx="485">
                  <c:v>1146.7969502695048</c:v>
                </c:pt>
                <c:pt idx="486">
                  <c:v>1150.1172228950697</c:v>
                </c:pt>
                <c:pt idx="487">
                  <c:v>1153.3338159712305</c:v>
                </c:pt>
                <c:pt idx="488">
                  <c:v>1156.4470075111208</c:v>
                </c:pt>
                <c:pt idx="489">
                  <c:v>1159.4570667687378</c:v>
                </c:pt>
                <c:pt idx="490">
                  <c:v>1162.3642543933388</c:v>
                </c:pt>
                <c:pt idx="491">
                  <c:v>1165.1688225842909</c:v>
                </c:pt>
                <c:pt idx="492">
                  <c:v>1167.8710152469173</c:v>
                </c:pt>
                <c:pt idx="493">
                  <c:v>1170.4710681499214</c:v>
                </c:pt>
                <c:pt idx="494">
                  <c:v>1172.9692090850076</c:v>
                </c:pt>
                <c:pt idx="495">
                  <c:v>1175.3656580293584</c:v>
                </c:pt>
                <c:pt idx="496">
                  <c:v>1177.6606273116722</c:v>
                </c:pt>
                <c:pt idx="497">
                  <c:v>1179.8543217825056</c:v>
                </c:pt>
                <c:pt idx="498">
                  <c:v>1181.9469389897085</c:v>
                </c:pt>
                <c:pt idx="499">
                  <c:v>1183.9386693597774</c:v>
                </c:pt>
                <c:pt idx="500">
                  <c:v>1185.8296963859918</c:v>
                </c:pt>
                <c:pt idx="501">
                  <c:v>1187.6201968242265</c:v>
                </c:pt>
                <c:pt idx="502">
                  <c:v>1189.310340897352</c:v>
                </c:pt>
                <c:pt idx="503">
                  <c:v>1190.9002925091531</c:v>
                </c:pt>
                <c:pt idx="504">
                  <c:v>1192.390209468681</c:v>
                </c:pt>
                <c:pt idx="505">
                  <c:v>1193.7802437259411</c:v>
                </c:pt>
                <c:pt idx="506">
                  <c:v>1195.0705416197659</c:v>
                </c:pt>
                <c:pt idx="507">
                  <c:v>1196.2612441386575</c:v>
                </c:pt>
                <c:pt idx="508">
                  <c:v>1197.3524871952798</c:v>
                </c:pt>
                <c:pt idx="509">
                  <c:v>1198.3444019151466</c:v>
                </c:pt>
                <c:pt idx="510">
                  <c:v>1199.2371149398887</c:v>
                </c:pt>
                <c:pt idx="511">
                  <c:v>1200.0307487452706</c:v>
                </c:pt>
                <c:pt idx="512">
                  <c:v>1200.7254219738945</c:v>
                </c:pt>
                <c:pt idx="513">
                  <c:v>1201.3212497822578</c:v>
                </c:pt>
                <c:pt idx="514">
                  <c:v>1201.8183442015265</c:v>
                </c:pt>
                <c:pt idx="515">
                  <c:v>1202.2168145110795</c:v>
                </c:pt>
                <c:pt idx="516">
                  <c:v>1202.5167676235465</c:v>
                </c:pt>
                <c:pt idx="517">
                  <c:v>1202.7183084797482</c:v>
                </c:pt>
                <c:pt idx="518">
                  <c:v>1202.821540451642</c:v>
                </c:pt>
                <c:pt idx="519">
                  <c:v>1202.8265657511088</c:v>
                </c:pt>
                <c:pt idx="520">
                  <c:v>1202.7334858421955</c:v>
                </c:pt>
                <c:pt idx="521">
                  <c:v>1202.5424018542656</c:v>
                </c:pt>
                <c:pt idx="522">
                  <c:v>1202.2534149934113</c:v>
                </c:pt>
                <c:pt idx="523">
                  <c:v>1201.8666269494649</c:v>
                </c:pt>
                <c:pt idx="524">
                  <c:v>1201.3821402960007</c:v>
                </c:pt>
                <c:pt idx="525">
                  <c:v>1200.800058880842</c:v>
                </c:pt>
                <c:pt idx="526">
                  <c:v>1200.120488204785</c:v>
                </c:pt>
                <c:pt idx="527">
                  <c:v>1199.3435357864912</c:v>
                </c:pt>
                <c:pt idx="528">
                  <c:v>1198.4693115117918</c:v>
                </c:pt>
                <c:pt idx="529">
                  <c:v>1197.4979279659581</c:v>
                </c:pt>
                <c:pt idx="530">
                  <c:v>1196.4295007478154</c:v>
                </c:pt>
                <c:pt idx="531">
                  <c:v>1195.2641487649089</c:v>
                </c:pt>
                <c:pt idx="532">
                  <c:v>1194.0019945092306</c:v>
                </c:pt>
                <c:pt idx="533">
                  <c:v>1192.6431643133108</c:v>
                </c:pt>
                <c:pt idx="534">
                  <c:v>1191.1877885867341</c:v>
                </c:pt>
                <c:pt idx="535">
                  <c:v>1189.6360020333595</c:v>
                </c:pt>
                <c:pt idx="536">
                  <c:v>1187.9879438497167</c:v>
                </c:pt>
                <c:pt idx="537">
                  <c:v>1186.2437579051932</c:v>
                </c:pt>
                <c:pt idx="538">
                  <c:v>1184.4035929047532</c:v>
                </c:pt>
                <c:pt idx="539">
                  <c:v>1182.467602535</c:v>
                </c:pt>
                <c:pt idx="540">
                  <c:v>1180.43594559446</c:v>
                </c:pt>
                <c:pt idx="541">
                  <c:v>1178.3087861089884</c:v>
                </c:pt>
                <c:pt idx="542">
                  <c:v>1176.0862934332101</c:v>
                </c:pt>
                <c:pt idx="543">
                  <c:v>1173.7686423389005</c:v>
                </c:pt>
                <c:pt idx="544">
                  <c:v>1171.3560130911885</c:v>
                </c:pt>
                <c:pt idx="545">
                  <c:v>1168.8485915134379</c:v>
                </c:pt>
                <c:pt idx="546">
                  <c:v>1166.2465690416177</c:v>
                </c:pt>
                <c:pt idx="547">
                  <c:v>1163.5501427689358</c:v>
                </c:pt>
                <c:pt idx="548">
                  <c:v>1160.759515481461</c:v>
                </c:pt>
                <c:pt idx="549">
                  <c:v>1157.8748956854113</c:v>
                </c:pt>
                <c:pt idx="550">
                  <c:v>1154.8964976267384</c:v>
                </c:pt>
                <c:pt idx="551">
                  <c:v>1151.8245413035959</c:v>
                </c:pt>
                <c:pt idx="552">
                  <c:v>1148.6592524722269</c:v>
                </c:pt>
                <c:pt idx="553">
                  <c:v>1145.4008626467703</c:v>
                </c:pt>
                <c:pt idx="554">
                  <c:v>1142.0496090934423</c:v>
                </c:pt>
                <c:pt idx="555">
                  <c:v>1138.6057348195091</c:v>
                </c:pt>
                <c:pt idx="556">
                  <c:v>1135.069488557436</c:v>
                </c:pt>
                <c:pt idx="557">
                  <c:v>1131.4411247445644</c:v>
                </c:pt>
                <c:pt idx="558">
                  <c:v>1127.7209034986347</c:v>
                </c:pt>
                <c:pt idx="559">
                  <c:v>1123.9090905894507</c:v>
                </c:pt>
                <c:pt idx="560">
                  <c:v>1120.0059574069537</c:v>
                </c:pt>
                <c:pt idx="561">
                  <c:v>1116.0117809259514</c:v>
                </c:pt>
                <c:pt idx="562">
                  <c:v>1111.9268436677255</c:v>
                </c:pt>
                <c:pt idx="563">
                  <c:v>1107.7514336587274</c:v>
                </c:pt>
                <c:pt idx="564">
                  <c:v>1103.4858443865476</c:v>
                </c:pt>
                <c:pt idx="565">
                  <c:v>1099.1303747533354</c:v>
                </c:pt>
                <c:pt idx="566">
                  <c:v>1094.6853290268284</c:v>
                </c:pt>
                <c:pt idx="567">
                  <c:v>1090.1510167891377</c:v>
                </c:pt>
                <c:pt idx="568">
                  <c:v>1085.527752883429</c:v>
                </c:pt>
                <c:pt idx="569">
                  <c:v>1080.8158573586227</c:v>
                </c:pt>
                <c:pt idx="570">
                  <c:v>1076.015655412232</c:v>
                </c:pt>
                <c:pt idx="571">
                  <c:v>1071.1274773314476</c:v>
                </c:pt>
                <c:pt idx="572">
                  <c:v>1066.15165843257</c:v>
                </c:pt>
                <c:pt idx="573">
                  <c:v>1061.0885389988871</c:v>
                </c:pt>
                <c:pt idx="574">
                  <c:v>1055.9384642170824</c:v>
                </c:pt>
                <c:pt idx="575">
                  <c:v>1050.7017841122613</c:v>
                </c:pt>
                <c:pt idx="576">
                  <c:v>1045.3788534816717</c:v>
                </c:pt>
                <c:pt idx="577">
                  <c:v>1039.9700318271941</c:v>
                </c:pt>
                <c:pt idx="578">
                  <c:v>1034.4756832866726</c:v>
                </c:pt>
                <c:pt idx="579">
                  <c:v>1028.8961765641523</c:v>
                </c:pt>
                <c:pt idx="580">
                  <c:v>1023.2318848590878</c:v>
                </c:pt>
                <c:pt idx="581">
                  <c:v>1017.4831857945832</c:v>
                </c:pt>
                <c:pt idx="582">
                  <c:v>1011.6504613447207</c:v>
                </c:pt>
                <c:pt idx="583">
                  <c:v>1005.7340977610356</c:v>
                </c:pt>
                <c:pt idx="584">
                  <c:v>999.73448549818852</c:v>
                </c:pt>
                <c:pt idx="585">
                  <c:v>993.65201913888757</c:v>
                </c:pt>
                <c:pt idx="586">
                  <c:v>987.48709731811005</c:v>
                </c:pt>
                <c:pt idx="587">
                  <c:v>981.2401226466709</c:v>
                </c:pt>
                <c:pt idx="588">
                  <c:v>974.91150163418411</c:v>
                </c:pt>
                <c:pt idx="589">
                  <c:v>968.50164461146232</c:v>
                </c:pt>
                <c:pt idx="590">
                  <c:v>962.01096565239732</c:v>
                </c:pt>
                <c:pt idx="591">
                  <c:v>955.43988249536471</c:v>
                </c:pt>
                <c:pt idx="592">
                  <c:v>948.78881646419256</c:v>
                </c:pt>
                <c:pt idx="593">
                  <c:v>942.05819238873448</c:v>
                </c:pt>
                <c:pt idx="594">
                  <c:v>935.24843852508661</c:v>
                </c:pt>
                <c:pt idx="595">
                  <c:v>928.35998647548558</c:v>
                </c:pt>
                <c:pt idx="596">
                  <c:v>921.39327110792499</c:v>
                </c:pt>
                <c:pt idx="597">
                  <c:v>914.34873047552674</c:v>
                </c:pt>
                <c:pt idx="598">
                  <c:v>907.22680573570256</c:v>
                </c:pt>
                <c:pt idx="599">
                  <c:v>900.02794106913996</c:v>
                </c:pt>
                <c:pt idx="600">
                  <c:v>892.75258359864756</c:v>
                </c:pt>
                <c:pt idx="601">
                  <c:v>885.40118330789153</c:v>
                </c:pt>
                <c:pt idx="602">
                  <c:v>877.97419296005739</c:v>
                </c:pt>
                <c:pt idx="603">
                  <c:v>870.47206801646746</c:v>
                </c:pt>
                <c:pt idx="604">
                  <c:v>862.89526655518603</c:v>
                </c:pt>
                <c:pt idx="605">
                  <c:v>855.2442491896428</c:v>
                </c:pt>
                <c:pt idx="606">
                  <c:v>847.51947898730441</c:v>
                </c:pt>
                <c:pt idx="607">
                  <c:v>839.72142138842344</c:v>
                </c:pt>
                <c:pt idx="608">
                  <c:v>831.85054412489353</c:v>
                </c:pt>
                <c:pt idx="609">
                  <c:v>823.90731713923924</c:v>
                </c:pt>
                <c:pt idx="610">
                  <c:v>815.89221250376795</c:v>
                </c:pt>
                <c:pt idx="611">
                  <c:v>807.8057043399109</c:v>
                </c:pt>
                <c:pt idx="612">
                  <c:v>799.64826873778031</c:v>
                </c:pt>
                <c:pt idx="613">
                  <c:v>791.42038367596774</c:v>
                </c:pt>
                <c:pt idx="614">
                  <c:v>783.12252894160997</c:v>
                </c:pt>
                <c:pt idx="615">
                  <c:v>774.75518605074672</c:v>
                </c:pt>
                <c:pt idx="616">
                  <c:v>766.3188381689946</c:v>
                </c:pt>
                <c:pt idx="617">
                  <c:v>757.81397003256177</c:v>
                </c:pt>
                <c:pt idx="618">
                  <c:v>749.241067869625</c:v>
                </c:pt>
                <c:pt idx="619">
                  <c:v>740.60061932209373</c:v>
                </c:pt>
                <c:pt idx="620">
                  <c:v>731.89311336778235</c:v>
                </c:pt>
                <c:pt idx="621">
                  <c:v>723.11904024301168</c:v>
                </c:pt>
                <c:pt idx="622">
                  <c:v>714.27889136566262</c:v>
                </c:pt>
                <c:pt idx="623">
                  <c:v>705.37315925870053</c:v>
                </c:pt>
                <c:pt idx="624">
                  <c:v>696.40233747419234</c:v>
                </c:pt>
                <c:pt idx="625">
                  <c:v>687.36692051783371</c:v>
                </c:pt>
                <c:pt idx="626">
                  <c:v>678.26740377400779</c:v>
                </c:pt>
                <c:pt idx="627">
                  <c:v>669.10428343139188</c:v>
                </c:pt>
                <c:pt idx="628">
                  <c:v>659.87805640913098</c:v>
                </c:pt>
                <c:pt idx="629">
                  <c:v>650.58922028359609</c:v>
                </c:pt>
                <c:pt idx="630">
                  <c:v>641.23827321574277</c:v>
                </c:pt>
                <c:pt idx="631">
                  <c:v>631.82571387908774</c:v>
                </c:pt>
                <c:pt idx="632">
                  <c:v>622.35204138831853</c:v>
                </c:pt>
                <c:pt idx="633">
                  <c:v>612.81775522855196</c:v>
                </c:pt>
                <c:pt idx="634">
                  <c:v>603.22335518525631</c:v>
                </c:pt>
                <c:pt idx="635">
                  <c:v>593.5693412748509</c:v>
                </c:pt>
                <c:pt idx="636">
                  <c:v>583.85621367599776</c:v>
                </c:pt>
                <c:pt idx="637">
                  <c:v>574.08447266159783</c:v>
                </c:pt>
                <c:pt idx="638">
                  <c:v>564.254618531505</c:v>
                </c:pt>
                <c:pt idx="639">
                  <c:v>554.3671515459705</c:v>
                </c:pt>
                <c:pt idx="640">
                  <c:v>544.42257185982839</c:v>
                </c:pt>
                <c:pt idx="641">
                  <c:v>534.42137945743445</c:v>
                </c:pt>
                <c:pt idx="642">
                  <c:v>524.36407408836908</c:v>
                </c:pt>
                <c:pt idx="643">
                  <c:v>514.25115520391353</c:v>
                </c:pt>
                <c:pt idx="644">
                  <c:v>504.08312189431086</c:v>
                </c:pt>
                <c:pt idx="645">
                  <c:v>493.86047282681943</c:v>
                </c:pt>
                <c:pt idx="646">
                  <c:v>483.58370618456848</c:v>
                </c:pt>
                <c:pt idx="647">
                  <c:v>473.25331960622424</c:v>
                </c:pt>
                <c:pt idx="648">
                  <c:v>462.86981012647391</c:v>
                </c:pt>
                <c:pt idx="649">
                  <c:v>452.43367411733522</c:v>
                </c:pt>
                <c:pt idx="650">
                  <c:v>441.94540723029877</c:v>
                </c:pt>
                <c:pt idx="651">
                  <c:v>431.40550433930878</c:v>
                </c:pt>
                <c:pt idx="652">
                  <c:v>420.81445948458929</c:v>
                </c:pt>
                <c:pt idx="653">
                  <c:v>410.1727658173204</c:v>
                </c:pt>
                <c:pt idx="654">
                  <c:v>399.48091554517043</c:v>
                </c:pt>
                <c:pt idx="655">
                  <c:v>388.73939987868823</c:v>
                </c:pt>
                <c:pt idx="656">
                  <c:v>377.94870897856003</c:v>
                </c:pt>
                <c:pt idx="657">
                  <c:v>367.10933190373447</c:v>
                </c:pt>
                <c:pt idx="658">
                  <c:v>356.22175656041952</c:v>
                </c:pt>
                <c:pt idx="659">
                  <c:v>345.28646965195395</c:v>
                </c:pt>
                <c:pt idx="660">
                  <c:v>334.30395662955607</c:v>
                </c:pt>
                <c:pt idx="661">
                  <c:v>323.27470164395174</c:v>
                </c:pt>
                <c:pt idx="662">
                  <c:v>312.19918749788371</c:v>
                </c:pt>
                <c:pt idx="663">
                  <c:v>301.07789559950339</c:v>
                </c:pt>
                <c:pt idx="664">
                  <c:v>289.91130591664592</c:v>
                </c:pt>
                <c:pt idx="665">
                  <c:v>278.69989693198966</c:v>
                </c:pt>
                <c:pt idx="666">
                  <c:v>267.44414559909978</c:v>
                </c:pt>
                <c:pt idx="667">
                  <c:v>256.14452729935624</c:v>
                </c:pt>
                <c:pt idx="668">
                  <c:v>244.80151579976518</c:v>
                </c:pt>
                <c:pt idx="669">
                  <c:v>233.4155832116536</c:v>
                </c:pt>
                <c:pt idx="670">
                  <c:v>221.98719995024544</c:v>
                </c:pt>
                <c:pt idx="671">
                  <c:v>210.51683469511815</c:v>
                </c:pt>
                <c:pt idx="672">
                  <c:v>199.00495435153738</c:v>
                </c:pt>
                <c:pt idx="673">
                  <c:v>187.45202401266806</c:v>
                </c:pt>
                <c:pt idx="674">
                  <c:v>175.85850692265925</c:v>
                </c:pt>
                <c:pt idx="675">
                  <c:v>164.22486444059982</c:v>
                </c:pt>
                <c:pt idx="676">
                  <c:v>152.55155600534229</c:v>
                </c:pt>
                <c:pt idx="677">
                  <c:v>140.83903910119108</c:v>
                </c:pt>
                <c:pt idx="678">
                  <c:v>129.08776922445168</c:v>
                </c:pt>
                <c:pt idx="679">
                  <c:v>117.29819985083694</c:v>
                </c:pt>
                <c:pt idx="680">
                  <c:v>105.47078240372616</c:v>
                </c:pt>
                <c:pt idx="681">
                  <c:v>93.605966223272546</c:v>
                </c:pt>
                <c:pt idx="682">
                  <c:v>81.70419853635434</c:v>
                </c:pt>
                <c:pt idx="683">
                  <c:v>69.765924427364823</c:v>
                </c:pt>
                <c:pt idx="684">
                  <c:v>57.791586809835806</c:v>
                </c:pt>
                <c:pt idx="685">
                  <c:v>45.781626398889401</c:v>
                </c:pt>
                <c:pt idx="686">
                  <c:v>33.736481684512292</c:v>
                </c:pt>
                <c:pt idx="687">
                  <c:v>21.656588905646775</c:v>
                </c:pt>
                <c:pt idx="688">
                  <c:v>9.5423820250924543</c:v>
                </c:pt>
                <c:pt idx="689">
                  <c:v>-2.605707294787603</c:v>
                </c:pt>
                <c:pt idx="690">
                  <c:v>-2.6178722343201106</c:v>
                </c:pt>
                <c:pt idx="691">
                  <c:v>-2.6300372070914215</c:v>
                </c:pt>
                <c:pt idx="692">
                  <c:v>-2.6422022131011111</c:v>
                </c:pt>
                <c:pt idx="693">
                  <c:v>-2.6543672523487545</c:v>
                </c:pt>
                <c:pt idx="694">
                  <c:v>-2.6665323248339265</c:v>
                </c:pt>
                <c:pt idx="695">
                  <c:v>-2.6786974305562028</c:v>
                </c:pt>
                <c:pt idx="696">
                  <c:v>-2.6908625695151587</c:v>
                </c:pt>
                <c:pt idx="697">
                  <c:v>-2.7030277417103692</c:v>
                </c:pt>
                <c:pt idx="698">
                  <c:v>-2.7151929471414098</c:v>
                </c:pt>
                <c:pt idx="699">
                  <c:v>-2.7273581858078559</c:v>
                </c:pt>
                <c:pt idx="700">
                  <c:v>-2.7395234577092826</c:v>
                </c:pt>
                <c:pt idx="701">
                  <c:v>-2.7516887628452653</c:v>
                </c:pt>
                <c:pt idx="702">
                  <c:v>-2.763854101215379</c:v>
                </c:pt>
                <c:pt idx="703">
                  <c:v>-2.7760194728191991</c:v>
                </c:pt>
                <c:pt idx="704">
                  <c:v>-2.7881848776563012</c:v>
                </c:pt>
                <c:pt idx="705">
                  <c:v>-2.8003503157262601</c:v>
                </c:pt>
                <c:pt idx="706">
                  <c:v>-2.8125157870286515</c:v>
                </c:pt>
                <c:pt idx="707">
                  <c:v>-2.8246812915630501</c:v>
                </c:pt>
                <c:pt idx="708">
                  <c:v>-2.8368468293290321</c:v>
                </c:pt>
                <c:pt idx="709">
                  <c:v>-2.8490124003261723</c:v>
                </c:pt>
                <c:pt idx="710">
                  <c:v>-2.8611780045540458</c:v>
                </c:pt>
                <c:pt idx="711">
                  <c:v>-2.873343642012228</c:v>
                </c:pt>
                <c:pt idx="712">
                  <c:v>-2.8855093127002944</c:v>
                </c:pt>
                <c:pt idx="713">
                  <c:v>-2.8976750166178205</c:v>
                </c:pt>
                <c:pt idx="714">
                  <c:v>-2.9098407537643811</c:v>
                </c:pt>
                <c:pt idx="715">
                  <c:v>-2.9220065241395519</c:v>
                </c:pt>
                <c:pt idx="716">
                  <c:v>-2.9341723277429081</c:v>
                </c:pt>
                <c:pt idx="717">
                  <c:v>-2.946338164574025</c:v>
                </c:pt>
                <c:pt idx="718">
                  <c:v>-2.9585040346324778</c:v>
                </c:pt>
                <c:pt idx="719">
                  <c:v>-2.9706699379178421</c:v>
                </c:pt>
                <c:pt idx="720">
                  <c:v>-2.9828358744296928</c:v>
                </c:pt>
                <c:pt idx="721">
                  <c:v>-2.9950018441676058</c:v>
                </c:pt>
                <c:pt idx="722">
                  <c:v>-3.0071678471311563</c:v>
                </c:pt>
                <c:pt idx="723">
                  <c:v>-3.019333883319919</c:v>
                </c:pt>
                <c:pt idx="724">
                  <c:v>-3.0314999527334701</c:v>
                </c:pt>
                <c:pt idx="725">
                  <c:v>-3.0436660553713843</c:v>
                </c:pt>
                <c:pt idx="726">
                  <c:v>-3.0558321912332373</c:v>
                </c:pt>
                <c:pt idx="727">
                  <c:v>-3.0679983603186041</c:v>
                </c:pt>
                <c:pt idx="728">
                  <c:v>-3.0801645626270604</c:v>
                </c:pt>
                <c:pt idx="729">
                  <c:v>-3.0923307981581813</c:v>
                </c:pt>
                <c:pt idx="730">
                  <c:v>-3.1044970669115424</c:v>
                </c:pt>
                <c:pt idx="731">
                  <c:v>-3.1166633688867189</c:v>
                </c:pt>
                <c:pt idx="732">
                  <c:v>-3.128829704083286</c:v>
                </c:pt>
                <c:pt idx="733">
                  <c:v>-3.1409960725008195</c:v>
                </c:pt>
                <c:pt idx="734">
                  <c:v>-3.1531624741388944</c:v>
                </c:pt>
                <c:pt idx="735">
                  <c:v>-3.1653289089970862</c:v>
                </c:pt>
                <c:pt idx="736">
                  <c:v>-3.1774953770749699</c:v>
                </c:pt>
                <c:pt idx="737">
                  <c:v>-3.1896618783721213</c:v>
                </c:pt>
                <c:pt idx="738">
                  <c:v>-3.2018284128881156</c:v>
                </c:pt>
                <c:pt idx="739">
                  <c:v>-3.2139949806225281</c:v>
                </c:pt>
                <c:pt idx="740">
                  <c:v>-3.2261615815749343</c:v>
                </c:pt>
                <c:pt idx="741">
                  <c:v>-3.2383282157449096</c:v>
                </c:pt>
                <c:pt idx="742">
                  <c:v>-3.2504948831320295</c:v>
                </c:pt>
                <c:pt idx="743">
                  <c:v>-3.262661583735869</c:v>
                </c:pt>
                <c:pt idx="744">
                  <c:v>-3.274828317556004</c:v>
                </c:pt>
                <c:pt idx="745">
                  <c:v>-3.2869950845920095</c:v>
                </c:pt>
                <c:pt idx="746">
                  <c:v>-3.299161884843461</c:v>
                </c:pt>
                <c:pt idx="747">
                  <c:v>-3.3113287183099338</c:v>
                </c:pt>
                <c:pt idx="748">
                  <c:v>-3.3234955849910035</c:v>
                </c:pt>
                <c:pt idx="749">
                  <c:v>-3.3356624848862451</c:v>
                </c:pt>
                <c:pt idx="750">
                  <c:v>-3.3478294179952344</c:v>
                </c:pt>
                <c:pt idx="751">
                  <c:v>-3.3599963843175464</c:v>
                </c:pt>
                <c:pt idx="752">
                  <c:v>-3.3721633838527567</c:v>
                </c:pt>
                <c:pt idx="753">
                  <c:v>-3.3843304166004411</c:v>
                </c:pt>
                <c:pt idx="754">
                  <c:v>-3.3964974825601746</c:v>
                </c:pt>
                <c:pt idx="755">
                  <c:v>-3.4086645817315326</c:v>
                </c:pt>
                <c:pt idx="756">
                  <c:v>-3.4208317141140907</c:v>
                </c:pt>
                <c:pt idx="757">
                  <c:v>-3.4329988797074238</c:v>
                </c:pt>
                <c:pt idx="758">
                  <c:v>-3.4451660785111078</c:v>
                </c:pt>
                <c:pt idx="759">
                  <c:v>-3.4573333105247182</c:v>
                </c:pt>
                <c:pt idx="760">
                  <c:v>-3.4695005757478299</c:v>
                </c:pt>
                <c:pt idx="761">
                  <c:v>-3.4816678741800189</c:v>
                </c:pt>
                <c:pt idx="762">
                  <c:v>-3.4938352058208602</c:v>
                </c:pt>
                <c:pt idx="763">
                  <c:v>-3.5060025706699296</c:v>
                </c:pt>
                <c:pt idx="764">
                  <c:v>-3.5181699687268022</c:v>
                </c:pt>
                <c:pt idx="765">
                  <c:v>-3.5303373999910534</c:v>
                </c:pt>
                <c:pt idx="766">
                  <c:v>-3.5425048644622588</c:v>
                </c:pt>
                <c:pt idx="767">
                  <c:v>-3.554672362139994</c:v>
                </c:pt>
                <c:pt idx="768">
                  <c:v>-3.5668398930238343</c:v>
                </c:pt>
                <c:pt idx="769">
                  <c:v>-3.579007457113355</c:v>
                </c:pt>
                <c:pt idx="770">
                  <c:v>-3.5911750544081316</c:v>
                </c:pt>
                <c:pt idx="771">
                  <c:v>-3.6033426849077395</c:v>
                </c:pt>
                <c:pt idx="772">
                  <c:v>-3.6155103486117541</c:v>
                </c:pt>
                <c:pt idx="773">
                  <c:v>-3.6276780455197515</c:v>
                </c:pt>
                <c:pt idx="774">
                  <c:v>-3.6398457756313065</c:v>
                </c:pt>
                <c:pt idx="775">
                  <c:v>-3.6520135389459947</c:v>
                </c:pt>
                <c:pt idx="776">
                  <c:v>-3.6641813354633914</c:v>
                </c:pt>
                <c:pt idx="777">
                  <c:v>-3.6763491651830722</c:v>
                </c:pt>
                <c:pt idx="778">
                  <c:v>-3.6885170281046125</c:v>
                </c:pt>
                <c:pt idx="779">
                  <c:v>-3.7006849242275881</c:v>
                </c:pt>
                <c:pt idx="780">
                  <c:v>-3.7128528535515741</c:v>
                </c:pt>
                <c:pt idx="781">
                  <c:v>-3.725020816076146</c:v>
                </c:pt>
                <c:pt idx="782">
                  <c:v>-3.7371888118008796</c:v>
                </c:pt>
                <c:pt idx="783">
                  <c:v>-3.7493568407253499</c:v>
                </c:pt>
                <c:pt idx="784">
                  <c:v>-3.7615249028491324</c:v>
                </c:pt>
                <c:pt idx="785">
                  <c:v>-3.773692998171803</c:v>
                </c:pt>
                <c:pt idx="786">
                  <c:v>-3.7858611266929372</c:v>
                </c:pt>
                <c:pt idx="787">
                  <c:v>-3.7980292884121098</c:v>
                </c:pt>
                <c:pt idx="788">
                  <c:v>-3.810197483328897</c:v>
                </c:pt>
                <c:pt idx="789">
                  <c:v>-3.822365711442874</c:v>
                </c:pt>
                <c:pt idx="790">
                  <c:v>-3.8345339727536163</c:v>
                </c:pt>
                <c:pt idx="791">
                  <c:v>-3.8467022672606994</c:v>
                </c:pt>
                <c:pt idx="792">
                  <c:v>-3.8588705949636988</c:v>
                </c:pt>
                <c:pt idx="793">
                  <c:v>-3.8710389558621898</c:v>
                </c:pt>
                <c:pt idx="794">
                  <c:v>-3.883207349955748</c:v>
                </c:pt>
                <c:pt idx="795">
                  <c:v>-3.8953757772439492</c:v>
                </c:pt>
                <c:pt idx="796">
                  <c:v>-3.9075442377263685</c:v>
                </c:pt>
                <c:pt idx="797">
                  <c:v>-3.9197127314025817</c:v>
                </c:pt>
                <c:pt idx="798">
                  <c:v>-3.9318812582721643</c:v>
                </c:pt>
                <c:pt idx="799">
                  <c:v>-3.9440498183346917</c:v>
                </c:pt>
                <c:pt idx="800">
                  <c:v>-3.9562184115897394</c:v>
                </c:pt>
                <c:pt idx="801">
                  <c:v>-3.9683870380368829</c:v>
                </c:pt>
                <c:pt idx="802">
                  <c:v>-3.9805556976756975</c:v>
                </c:pt>
                <c:pt idx="803">
                  <c:v>-3.9927243905057592</c:v>
                </c:pt>
                <c:pt idx="804">
                  <c:v>-4.0048931165266435</c:v>
                </c:pt>
                <c:pt idx="805">
                  <c:v>-4.0170618757379257</c:v>
                </c:pt>
                <c:pt idx="806">
                  <c:v>-4.0292306681391814</c:v>
                </c:pt>
                <c:pt idx="807">
                  <c:v>-4.041399493729986</c:v>
                </c:pt>
                <c:pt idx="808">
                  <c:v>-4.0535683525099149</c:v>
                </c:pt>
                <c:pt idx="809">
                  <c:v>-4.0657372444785436</c:v>
                </c:pt>
                <c:pt idx="810">
                  <c:v>-4.0779061696354484</c:v>
                </c:pt>
                <c:pt idx="811">
                  <c:v>-4.0900751279802039</c:v>
                </c:pt>
                <c:pt idx="812">
                  <c:v>-4.1022441195123864</c:v>
                </c:pt>
                <c:pt idx="813">
                  <c:v>-4.1144131442315706</c:v>
                </c:pt>
                <c:pt idx="814">
                  <c:v>-4.1265822021373326</c:v>
                </c:pt>
                <c:pt idx="815">
                  <c:v>-4.1387512932292481</c:v>
                </c:pt>
                <c:pt idx="816">
                  <c:v>-4.1509204175068923</c:v>
                </c:pt>
                <c:pt idx="817">
                  <c:v>-4.1630895749698409</c:v>
                </c:pt>
                <c:pt idx="818">
                  <c:v>-4.1752587656176692</c:v>
                </c:pt>
                <c:pt idx="819">
                  <c:v>-4.1874279894499535</c:v>
                </c:pt>
                <c:pt idx="820">
                  <c:v>-4.1995972464662685</c:v>
                </c:pt>
                <c:pt idx="821">
                  <c:v>-4.2117665366661905</c:v>
                </c:pt>
                <c:pt idx="822">
                  <c:v>-4.2239358600492949</c:v>
                </c:pt>
                <c:pt idx="823">
                  <c:v>-4.2361052166151572</c:v>
                </c:pt>
                <c:pt idx="824">
                  <c:v>-4.2482746063633527</c:v>
                </c:pt>
                <c:pt idx="825">
                  <c:v>-4.2604440292934571</c:v>
                </c:pt>
                <c:pt idx="826">
                  <c:v>-4.2726134854050457</c:v>
                </c:pt>
                <c:pt idx="827">
                  <c:v>-4.284782974697694</c:v>
                </c:pt>
                <c:pt idx="828">
                  <c:v>-4.2969524971709783</c:v>
                </c:pt>
                <c:pt idx="829">
                  <c:v>-4.309122052824474</c:v>
                </c:pt>
                <c:pt idx="830">
                  <c:v>-4.3212916416577567</c:v>
                </c:pt>
                <c:pt idx="831">
                  <c:v>-4.3334612636704017</c:v>
                </c:pt>
                <c:pt idx="832">
                  <c:v>-4.3456309188619846</c:v>
                </c:pt>
                <c:pt idx="833">
                  <c:v>-4.3578006072320807</c:v>
                </c:pt>
                <c:pt idx="834">
                  <c:v>-4.3699703287802665</c:v>
                </c:pt>
                <c:pt idx="835">
                  <c:v>-4.3821400835061164</c:v>
                </c:pt>
                <c:pt idx="836">
                  <c:v>-4.3943098714092068</c:v>
                </c:pt>
                <c:pt idx="837">
                  <c:v>-4.4064796924891132</c:v>
                </c:pt>
                <c:pt idx="838">
                  <c:v>-4.418649546745411</c:v>
                </c:pt>
                <c:pt idx="839">
                  <c:v>-4.4308194341776765</c:v>
                </c:pt>
                <c:pt idx="840">
                  <c:v>-4.4429893547854844</c:v>
                </c:pt>
                <c:pt idx="841">
                  <c:v>-4.4551593085684109</c:v>
                </c:pt>
                <c:pt idx="842">
                  <c:v>-4.4673292955260315</c:v>
                </c:pt>
                <c:pt idx="843">
                  <c:v>-4.4794993156579217</c:v>
                </c:pt>
                <c:pt idx="844">
                  <c:v>-4.4916693689636569</c:v>
                </c:pt>
                <c:pt idx="845">
                  <c:v>-4.5038394554428125</c:v>
                </c:pt>
                <c:pt idx="846">
                  <c:v>-4.5160095750949649</c:v>
                </c:pt>
                <c:pt idx="847">
                  <c:v>-4.5281797279196896</c:v>
                </c:pt>
                <c:pt idx="848">
                  <c:v>-4.540349913916562</c:v>
                </c:pt>
                <c:pt idx="849">
                  <c:v>-4.5525201330851575</c:v>
                </c:pt>
                <c:pt idx="850">
                  <c:v>-4.5646903854250516</c:v>
                </c:pt>
                <c:pt idx="851">
                  <c:v>-4.5768606709358206</c:v>
                </c:pt>
                <c:pt idx="852">
                  <c:v>-4.58903098961704</c:v>
                </c:pt>
                <c:pt idx="853">
                  <c:v>-4.6012013414682853</c:v>
                </c:pt>
                <c:pt idx="854">
                  <c:v>-4.6133717264891319</c:v>
                </c:pt>
                <c:pt idx="855">
                  <c:v>-4.625542144679156</c:v>
                </c:pt>
                <c:pt idx="856">
                  <c:v>-4.6377125960379324</c:v>
                </c:pt>
                <c:pt idx="857">
                  <c:v>-4.6498830805650373</c:v>
                </c:pt>
                <c:pt idx="858">
                  <c:v>-4.6620535982600462</c:v>
                </c:pt>
                <c:pt idx="859">
                  <c:v>-4.6742241491225354</c:v>
                </c:pt>
                <c:pt idx="860">
                  <c:v>-4.6863947331520794</c:v>
                </c:pt>
                <c:pt idx="861">
                  <c:v>-4.6985653503482547</c:v>
                </c:pt>
                <c:pt idx="862">
                  <c:v>-4.7107360007106367</c:v>
                </c:pt>
                <c:pt idx="863">
                  <c:v>-4.7229066842388008</c:v>
                </c:pt>
                <c:pt idx="864">
                  <c:v>-4.7350774009323233</c:v>
                </c:pt>
                <c:pt idx="865">
                  <c:v>-4.7472481507907798</c:v>
                </c:pt>
                <c:pt idx="866">
                  <c:v>-4.7594189338137456</c:v>
                </c:pt>
                <c:pt idx="867">
                  <c:v>-4.7715897500007962</c:v>
                </c:pt>
                <c:pt idx="868">
                  <c:v>-4.7837605993515071</c:v>
                </c:pt>
                <c:pt idx="869">
                  <c:v>-4.7959314818654546</c:v>
                </c:pt>
                <c:pt idx="870">
                  <c:v>-4.8081023975422141</c:v>
                </c:pt>
                <c:pt idx="871">
                  <c:v>-4.8202733463813612</c:v>
                </c:pt>
                <c:pt idx="872">
                  <c:v>-4.8324443283824721</c:v>
                </c:pt>
                <c:pt idx="873">
                  <c:v>-4.8446153435451222</c:v>
                </c:pt>
                <c:pt idx="874">
                  <c:v>-4.8567863918688872</c:v>
                </c:pt>
                <c:pt idx="875">
                  <c:v>-4.8689574733533423</c:v>
                </c:pt>
                <c:pt idx="876">
                  <c:v>-4.8811285879980639</c:v>
                </c:pt>
                <c:pt idx="877">
                  <c:v>-4.8932997358026276</c:v>
                </c:pt>
                <c:pt idx="878">
                  <c:v>-4.9054709167666086</c:v>
                </c:pt>
                <c:pt idx="879">
                  <c:v>-4.9176421308895826</c:v>
                </c:pt>
                <c:pt idx="880">
                  <c:v>-4.9298133781711257</c:v>
                </c:pt>
                <c:pt idx="881">
                  <c:v>-4.9419846586108136</c:v>
                </c:pt>
                <c:pt idx="882">
                  <c:v>-4.9541559722082216</c:v>
                </c:pt>
                <c:pt idx="883">
                  <c:v>-4.966327318962926</c:v>
                </c:pt>
                <c:pt idx="884">
                  <c:v>-4.9784986988745015</c:v>
                </c:pt>
                <c:pt idx="885">
                  <c:v>-4.9906701119425252</c:v>
                </c:pt>
                <c:pt idx="886">
                  <c:v>-5.0028415581665717</c:v>
                </c:pt>
                <c:pt idx="887">
                  <c:v>-5.0150130375462174</c:v>
                </c:pt>
                <c:pt idx="888">
                  <c:v>-5.0271845500810377</c:v>
                </c:pt>
                <c:pt idx="889">
                  <c:v>-5.0393560957706081</c:v>
                </c:pt>
                <c:pt idx="890">
                  <c:v>-5.0515276746145048</c:v>
                </c:pt>
                <c:pt idx="891">
                  <c:v>-5.0636992866123034</c:v>
                </c:pt>
                <c:pt idx="892">
                  <c:v>-5.0758709317635793</c:v>
                </c:pt>
                <c:pt idx="893">
                  <c:v>-5.0880426100679088</c:v>
                </c:pt>
                <c:pt idx="894">
                  <c:v>-5.1002143215248674</c:v>
                </c:pt>
                <c:pt idx="895">
                  <c:v>-5.1123860661340306</c:v>
                </c:pt>
                <c:pt idx="896">
                  <c:v>-5.1245578438949737</c:v>
                </c:pt>
                <c:pt idx="897">
                  <c:v>-5.1367296548072732</c:v>
                </c:pt>
                <c:pt idx="898">
                  <c:v>-5.1489014988705053</c:v>
                </c:pt>
                <c:pt idx="899">
                  <c:v>-5.1610733760842447</c:v>
                </c:pt>
                <c:pt idx="900">
                  <c:v>-5.1732452864480676</c:v>
                </c:pt>
                <c:pt idx="901">
                  <c:v>-5.1854172299615495</c:v>
                </c:pt>
                <c:pt idx="902">
                  <c:v>-5.1975892066242668</c:v>
                </c:pt>
                <c:pt idx="903">
                  <c:v>-5.2097612164357949</c:v>
                </c:pt>
                <c:pt idx="904">
                  <c:v>-5.2219332593957093</c:v>
                </c:pt>
                <c:pt idx="905">
                  <c:v>-5.2341053355035863</c:v>
                </c:pt>
                <c:pt idx="906">
                  <c:v>-5.2462774447590004</c:v>
                </c:pt>
                <c:pt idx="907">
                  <c:v>-5.2584495871615289</c:v>
                </c:pt>
                <c:pt idx="908">
                  <c:v>-5.2706217627107463</c:v>
                </c:pt>
                <c:pt idx="909">
                  <c:v>-5.2827939714062291</c:v>
                </c:pt>
                <c:pt idx="910">
                  <c:v>-5.2949662132475535</c:v>
                </c:pt>
                <c:pt idx="911">
                  <c:v>-5.3071384882342949</c:v>
                </c:pt>
                <c:pt idx="912">
                  <c:v>-5.3193107963660289</c:v>
                </c:pt>
                <c:pt idx="913">
                  <c:v>-5.3314831376423308</c:v>
                </c:pt>
                <c:pt idx="914">
                  <c:v>-5.3436555120627771</c:v>
                </c:pt>
                <c:pt idx="915">
                  <c:v>-5.3558279196269432</c:v>
                </c:pt>
                <c:pt idx="916">
                  <c:v>-5.3680003603344053</c:v>
                </c:pt>
                <c:pt idx="917">
                  <c:v>-5.380172834184739</c:v>
                </c:pt>
                <c:pt idx="918">
                  <c:v>-5.3923453411775197</c:v>
                </c:pt>
                <c:pt idx="919">
                  <c:v>-5.4045178813123238</c:v>
                </c:pt>
                <c:pt idx="920">
                  <c:v>-5.4166904545887267</c:v>
                </c:pt>
                <c:pt idx="921">
                  <c:v>-5.4288630610063038</c:v>
                </c:pt>
                <c:pt idx="922">
                  <c:v>-5.4410357005646315</c:v>
                </c:pt>
                <c:pt idx="923">
                  <c:v>-5.4532083732632861</c:v>
                </c:pt>
                <c:pt idx="924">
                  <c:v>-5.4653810791018422</c:v>
                </c:pt>
                <c:pt idx="925">
                  <c:v>-5.4775538180798762</c:v>
                </c:pt>
                <c:pt idx="926">
                  <c:v>-5.4897265901969643</c:v>
                </c:pt>
                <c:pt idx="927">
                  <c:v>-5.501899395452682</c:v>
                </c:pt>
                <c:pt idx="928">
                  <c:v>-5.5140722338466048</c:v>
                </c:pt>
                <c:pt idx="929">
                  <c:v>-5.526245105378309</c:v>
                </c:pt>
                <c:pt idx="930">
                  <c:v>-5.5384180100473701</c:v>
                </c:pt>
                <c:pt idx="931">
                  <c:v>-5.5505909478533635</c:v>
                </c:pt>
                <c:pt idx="932">
                  <c:v>-5.5627639187958655</c:v>
                </c:pt>
                <c:pt idx="933">
                  <c:v>-5.5749369228744525</c:v>
                </c:pt>
                <c:pt idx="934">
                  <c:v>-5.5871099600887</c:v>
                </c:pt>
                <c:pt idx="935">
                  <c:v>-5.5992830304381833</c:v>
                </c:pt>
                <c:pt idx="936">
                  <c:v>-5.6114561339224789</c:v>
                </c:pt>
                <c:pt idx="937">
                  <c:v>-5.6236292705411621</c:v>
                </c:pt>
                <c:pt idx="938">
                  <c:v>-5.6358024402938085</c:v>
                </c:pt>
                <c:pt idx="939">
                  <c:v>-5.6479756431799943</c:v>
                </c:pt>
                <c:pt idx="940">
                  <c:v>-5.660148879199296</c:v>
                </c:pt>
                <c:pt idx="941">
                  <c:v>-5.672322148351288</c:v>
                </c:pt>
                <c:pt idx="942">
                  <c:v>-5.6844954506355476</c:v>
                </c:pt>
                <c:pt idx="943">
                  <c:v>-5.6966687860516494</c:v>
                </c:pt>
                <c:pt idx="944">
                  <c:v>-5.7088421545991705</c:v>
                </c:pt>
                <c:pt idx="945">
                  <c:v>-5.7210155562776857</c:v>
                </c:pt>
                <c:pt idx="946">
                  <c:v>-5.733188991086771</c:v>
                </c:pt>
                <c:pt idx="947">
                  <c:v>-5.7453624590260031</c:v>
                </c:pt>
                <c:pt idx="948">
                  <c:v>-5.7575359600949572</c:v>
                </c:pt>
                <c:pt idx="949">
                  <c:v>-5.7697094942932097</c:v>
                </c:pt>
                <c:pt idx="950">
                  <c:v>-5.7818830616203352</c:v>
                </c:pt>
                <c:pt idx="951">
                  <c:v>-5.7940566620759109</c:v>
                </c:pt>
                <c:pt idx="952">
                  <c:v>-5.8062302956595122</c:v>
                </c:pt>
                <c:pt idx="953">
                  <c:v>-5.8184039623707147</c:v>
                </c:pt>
                <c:pt idx="954">
                  <c:v>-5.8305776622090946</c:v>
                </c:pt>
                <c:pt idx="955">
                  <c:v>-5.8427513951742274</c:v>
                </c:pt>
                <c:pt idx="956">
                  <c:v>-5.8549251612656894</c:v>
                </c:pt>
                <c:pt idx="957">
                  <c:v>-5.8670989604830561</c:v>
                </c:pt>
                <c:pt idx="958">
                  <c:v>-5.8792727928259039</c:v>
                </c:pt>
                <c:pt idx="959">
                  <c:v>-5.891446658293809</c:v>
                </c:pt>
                <c:pt idx="960">
                  <c:v>-5.903620556886346</c:v>
                </c:pt>
                <c:pt idx="961">
                  <c:v>-5.9157944886030922</c:v>
                </c:pt>
                <c:pt idx="962">
                  <c:v>-5.9279684534436221</c:v>
                </c:pt>
                <c:pt idx="963">
                  <c:v>-5.940142451407513</c:v>
                </c:pt>
                <c:pt idx="964">
                  <c:v>-5.9523164824943393</c:v>
                </c:pt>
                <c:pt idx="965">
                  <c:v>-5.9644905467036784</c:v>
                </c:pt>
                <c:pt idx="966">
                  <c:v>-5.9766646440351048</c:v>
                </c:pt>
                <c:pt idx="967">
                  <c:v>-5.9888387744881957</c:v>
                </c:pt>
                <c:pt idx="968">
                  <c:v>-6.0010129380625257</c:v>
                </c:pt>
                <c:pt idx="969">
                  <c:v>-6.013187134757672</c:v>
                </c:pt>
                <c:pt idx="970">
                  <c:v>-6.02536136457321</c:v>
                </c:pt>
                <c:pt idx="971">
                  <c:v>-6.0375356275087153</c:v>
                </c:pt>
                <c:pt idx="972">
                  <c:v>-6.0497099235637641</c:v>
                </c:pt>
                <c:pt idx="973">
                  <c:v>-6.061884252737932</c:v>
                </c:pt>
                <c:pt idx="974">
                  <c:v>-6.0740586150307951</c:v>
                </c:pt>
                <c:pt idx="975">
                  <c:v>-6.08623301044193</c:v>
                </c:pt>
                <c:pt idx="976">
                  <c:v>-6.098407438970912</c:v>
                </c:pt>
                <c:pt idx="977">
                  <c:v>-6.1105819006173165</c:v>
                </c:pt>
                <c:pt idx="978">
                  <c:v>-6.12275639538072</c:v>
                </c:pt>
                <c:pt idx="979">
                  <c:v>-6.1349309232606988</c:v>
                </c:pt>
                <c:pt idx="980">
                  <c:v>-6.1471054842568282</c:v>
                </c:pt>
                <c:pt idx="981">
                  <c:v>-6.1592800783686847</c:v>
                </c:pt>
                <c:pt idx="982">
                  <c:v>-6.1714547055958437</c:v>
                </c:pt>
                <c:pt idx="983">
                  <c:v>-6.1836293659378816</c:v>
                </c:pt>
                <c:pt idx="984">
                  <c:v>-6.1958040593943737</c:v>
                </c:pt>
                <c:pt idx="985">
                  <c:v>-6.2079787859648965</c:v>
                </c:pt>
                <c:pt idx="986">
                  <c:v>-6.2201535456490262</c:v>
                </c:pt>
                <c:pt idx="987">
                  <c:v>-6.2323283384463384</c:v>
                </c:pt>
                <c:pt idx="988">
                  <c:v>-6.2445031643564084</c:v>
                </c:pt>
                <c:pt idx="989">
                  <c:v>-6.2566780233788135</c:v>
                </c:pt>
                <c:pt idx="990">
                  <c:v>-6.2688529155131283</c:v>
                </c:pt>
                <c:pt idx="991">
                  <c:v>-6.2810278407589299</c:v>
                </c:pt>
                <c:pt idx="992">
                  <c:v>-6.2932027991157939</c:v>
                </c:pt>
                <c:pt idx="993">
                  <c:v>-6.3053777905832957</c:v>
                </c:pt>
                <c:pt idx="994">
                  <c:v>-6.3175528151610116</c:v>
                </c:pt>
                <c:pt idx="995">
                  <c:v>-6.329727872848518</c:v>
                </c:pt>
                <c:pt idx="996">
                  <c:v>-6.3419029636453903</c:v>
                </c:pt>
                <c:pt idx="997">
                  <c:v>-6.3540780875512048</c:v>
                </c:pt>
                <c:pt idx="998">
                  <c:v>-6.3662532445655371</c:v>
                </c:pt>
                <c:pt idx="999">
                  <c:v>-6.3784284346879634</c:v>
                </c:pt>
                <c:pt idx="1000">
                  <c:v>-6.3906036579180601</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0</c:v>
                </c:pt>
                <c:pt idx="2">
                  <c:v>1.4631124912517832E-4</c:v>
                </c:pt>
                <c:pt idx="3">
                  <c:v>7.3879112668404556E-4</c:v>
                </c:pt>
                <c:pt idx="4">
                  <c:v>2.0846470154389273E-3</c:v>
                </c:pt>
                <c:pt idx="5">
                  <c:v>4.4913563369472897E-3</c:v>
                </c:pt>
                <c:pt idx="6">
                  <c:v>8.1889632571906113E-3</c:v>
                </c:pt>
                <c:pt idx="7">
                  <c:v>1.3252206926429555E-2</c:v>
                </c:pt>
                <c:pt idx="8">
                  <c:v>1.967810335754798E-2</c:v>
                </c:pt>
                <c:pt idx="9">
                  <c:v>2.7463656000268989E-2</c:v>
                </c:pt>
                <c:pt idx="10">
                  <c:v>3.6605855789553401E-2</c:v>
                </c:pt>
                <c:pt idx="11">
                  <c:v>4.7101681194384896E-2</c:v>
                </c:pt>
                <c:pt idx="12">
                  <c:v>5.8948098266938323E-2</c:v>
                </c:pt>
                <c:pt idx="13">
                  <c:v>7.2142060692127807E-2</c:v>
                </c:pt>
                <c:pt idx="14">
                  <c:v>8.6680509837531103E-2</c:v>
                </c:pt>
                <c:pt idx="15">
                  <c:v>0.10256037480368663</c:v>
                </c:pt>
                <c:pt idx="16">
                  <c:v>0.11977857247475979</c:v>
                </c:pt>
                <c:pt idx="17">
                  <c:v>0.13833200756957489</c:v>
                </c:pt>
                <c:pt idx="18">
                  <c:v>0.1582175726930091</c:v>
                </c:pt>
                <c:pt idx="19">
                  <c:v>0.17943214838774477</c:v>
                </c:pt>
                <c:pt idx="20">
                  <c:v>0.20197260318637664</c:v>
                </c:pt>
                <c:pt idx="21">
                  <c:v>0.22583579366387013</c:v>
                </c:pt>
                <c:pt idx="22">
                  <c:v>0.25101856449036691</c:v>
                </c:pt>
                <c:pt idx="23">
                  <c:v>0.27751774848433447</c:v>
                </c:pt>
                <c:pt idx="24">
                  <c:v>0.30533016666605528</c:v>
                </c:pt>
                <c:pt idx="25">
                  <c:v>0.33445262831145262</c:v>
                </c:pt>
                <c:pt idx="26">
                  <c:v>0.36488193100624838</c:v>
                </c:pt>
                <c:pt idx="27">
                  <c:v>0.39661486070044988</c:v>
                </c:pt>
                <c:pt idx="28">
                  <c:v>0.42964819176316127</c:v>
                </c:pt>
                <c:pt idx="29">
                  <c:v>0.46397868703771605</c:v>
                </c:pt>
                <c:pt idx="30">
                  <c:v>0.49960309789712659</c:v>
                </c:pt>
                <c:pt idx="31">
                  <c:v>0.536518164299847</c:v>
                </c:pt>
                <c:pt idx="32">
                  <c:v>0.57472061484584525</c:v>
                </c:pt>
                <c:pt idx="33">
                  <c:v>0.61420716683298071</c:v>
                </c:pt>
                <c:pt idx="34">
                  <c:v>0.65497452631368325</c:v>
                </c:pt>
                <c:pt idx="35">
                  <c:v>0.69701938815192999</c:v>
                </c:pt>
                <c:pt idx="36">
                  <c:v>0.74042235153833103</c:v>
                </c:pt>
                <c:pt idx="37">
                  <c:v>0.7852667081105702</c:v>
                </c:pt>
                <c:pt idx="38">
                  <c:v>0.83155448517773523</c:v>
                </c:pt>
                <c:pt idx="39">
                  <c:v>0.87928758201703627</c:v>
                </c:pt>
                <c:pt idx="40">
                  <c:v>0.92846773929587156</c:v>
                </c:pt>
                <c:pt idx="41">
                  <c:v>0.97909654622055775</c:v>
                </c:pt>
                <c:pt idx="42">
                  <c:v>1.0311754471480734</c:v>
                </c:pt>
                <c:pt idx="43">
                  <c:v>1.0847057477144619</c:v>
                </c:pt>
                <c:pt idx="44">
                  <c:v>1.1396886205269618</c:v>
                </c:pt>
                <c:pt idx="45">
                  <c:v>1.1961251104613044</c:v>
                </c:pt>
                <c:pt idx="46">
                  <c:v>1.2540161396007803</c:v>
                </c:pt>
                <c:pt idx="47">
                  <c:v>1.3133625118495054</c:v>
                </c:pt>
                <c:pt idx="48">
                  <c:v>1.3741649172487052</c:v>
                </c:pt>
                <c:pt idx="49">
                  <c:v>1.4364239360216997</c:v>
                </c:pt>
                <c:pt idx="50">
                  <c:v>1.5001400423705344</c:v>
                </c:pt>
                <c:pt idx="51">
                  <c:v>1.5653140366194382</c:v>
                </c:pt>
                <c:pt idx="52">
                  <c:v>1.6319474811291574</c:v>
                </c:pt>
                <c:pt idx="53">
                  <c:v>1.7000422800880695</c:v>
                </c:pt>
                <c:pt idx="54">
                  <c:v>1.7696002549825902</c:v>
                </c:pt>
                <c:pt idx="55">
                  <c:v>1.8406231471060521</c:v>
                </c:pt>
                <c:pt idx="56">
                  <c:v>1.9131126199339217</c:v>
                </c:pt>
                <c:pt idx="57">
                  <c:v>1.9870702613749296</c:v>
                </c:pt>
                <c:pt idx="58">
                  <c:v>2.0624975859068448</c:v>
                </c:pt>
                <c:pt idx="59">
                  <c:v>2.1393960366048641</c:v>
                </c:pt>
                <c:pt idx="60">
                  <c:v>2.2177669870699095</c:v>
                </c:pt>
                <c:pt idx="61">
                  <c:v>2.2976117432635155</c:v>
                </c:pt>
                <c:pt idx="62">
                  <c:v>2.3789315452554356</c:v>
                </c:pt>
                <c:pt idx="63">
                  <c:v>2.461727568889605</c:v>
                </c:pt>
                <c:pt idx="64">
                  <c:v>2.5460009273736426</c:v>
                </c:pt>
                <c:pt idx="65">
                  <c:v>2.6317526727966727</c:v>
                </c:pt>
                <c:pt idx="66">
                  <c:v>2.7189837975798747</c:v>
                </c:pt>
                <c:pt idx="67">
                  <c:v>2.8076952358638403</c:v>
                </c:pt>
                <c:pt idx="68">
                  <c:v>2.8978878648365032</c:v>
                </c:pt>
                <c:pt idx="69">
                  <c:v>2.9895625060051381</c:v>
                </c:pt>
                <c:pt idx="70">
                  <c:v>3.0827199264156691</c:v>
                </c:pt>
                <c:pt idx="71">
                  <c:v>3.1773608398222892</c:v>
                </c:pt>
                <c:pt idx="72">
                  <c:v>3.2734859078101959</c:v>
                </c:pt>
                <c:pt idx="73">
                  <c:v>3.3710957408740359</c:v>
                </c:pt>
                <c:pt idx="74">
                  <c:v>3.4701908994544888</c:v>
                </c:pt>
                <c:pt idx="75">
                  <c:v>3.5707718949352456</c:v>
                </c:pt>
                <c:pt idx="76">
                  <c:v>3.6728391906024931</c:v>
                </c:pt>
                <c:pt idx="77">
                  <c:v>3.7763932025688756</c:v>
                </c:pt>
                <c:pt idx="78">
                  <c:v>3.881434300663773</c:v>
                </c:pt>
                <c:pt idx="79">
                  <c:v>3.9879628092916271</c:v>
                </c:pt>
                <c:pt idx="80">
                  <c:v>4.0959790082599223</c:v>
                </c:pt>
                <c:pt idx="81">
                  <c:v>4.2054831335783467</c:v>
                </c:pt>
                <c:pt idx="82">
                  <c:v>4.3164753782305452</c:v>
                </c:pt>
                <c:pt idx="83">
                  <c:v>4.4289558929198085</c:v>
                </c:pt>
                <c:pt idx="84">
                  <c:v>4.5429247867899472</c:v>
                </c:pt>
                <c:pt idx="85">
                  <c:v>4.6583821281225326</c:v>
                </c:pt>
                <c:pt idx="86">
                  <c:v>4.7753279450116208</c:v>
                </c:pt>
                <c:pt idx="87">
                  <c:v>4.8937622260169977</c:v>
                </c:pt>
                <c:pt idx="88">
                  <c:v>5.0136849207969378</c:v>
                </c:pt>
                <c:pt idx="89">
                  <c:v>5.135095940721409</c:v>
                </c:pt>
                <c:pt idx="90">
                  <c:v>5.2579951594665992</c:v>
                </c:pt>
                <c:pt idx="91">
                  <c:v>5.3823824135915963</c:v>
                </c:pt>
                <c:pt idx="92">
                  <c:v>5.5082575030980019</c:v>
                </c:pt>
                <c:pt idx="93">
                  <c:v>5.6356201919732296</c:v>
                </c:pt>
                <c:pt idx="94">
                  <c:v>5.7644702087181852</c:v>
                </c:pt>
                <c:pt idx="95">
                  <c:v>5.8948072468599912</c:v>
                </c:pt>
                <c:pt idx="96">
                  <c:v>6.0266309654503933</c:v>
                </c:pt>
                <c:pt idx="97">
                  <c:v>6.1599409895504387</c:v>
                </c:pt>
                <c:pt idx="98">
                  <c:v>6.2947369107019986</c:v>
                </c:pt>
                <c:pt idx="99">
                  <c:v>6.4310182873866726</c:v>
                </c:pt>
                <c:pt idx="100">
                  <c:v>6.5687846454725838</c:v>
                </c:pt>
                <c:pt idx="101">
                  <c:v>6.708035262002408</c:v>
                </c:pt>
                <c:pt idx="102">
                  <c:v>6.8487689478733662</c:v>
                </c:pt>
                <c:pt idx="103">
                  <c:v>6.9909842634848358</c:v>
                </c:pt>
                <c:pt idx="104">
                  <c:v>7.1346797354995237</c:v>
                </c:pt>
                <c:pt idx="105">
                  <c:v>7.2798538572898694</c:v>
                </c:pt>
                <c:pt idx="106">
                  <c:v>7.4265050893736824</c:v>
                </c:pt>
                <c:pt idx="107">
                  <c:v>7.5746318598394291</c:v>
                </c:pt>
                <c:pt idx="108">
                  <c:v>7.7242325647615635</c:v>
                </c:pt>
                <c:pt idx="109">
                  <c:v>7.8753055686062767</c:v>
                </c:pt>
                <c:pt idx="110">
                  <c:v>8.0278492046280263</c:v>
                </c:pt>
                <c:pt idx="111">
                  <c:v>8.1818617752571914</c:v>
                </c:pt>
                <c:pt idx="112">
                  <c:v>8.337341552479165</c:v>
                </c:pt>
                <c:pt idx="113">
                  <c:v>8.4942867782052165</c:v>
                </c:pt>
                <c:pt idx="114">
                  <c:v>8.6526956646354094</c:v>
                </c:pt>
                <c:pt idx="115">
                  <c:v>8.8125663946138495</c:v>
                </c:pt>
                <c:pt idx="116">
                  <c:v>8.9738971219765542</c:v>
                </c:pt>
                <c:pt idx="117">
                  <c:v>9.1366859718921933</c:v>
                </c:pt>
                <c:pt idx="118">
                  <c:v>9.3009310411959394</c:v>
                </c:pt>
                <c:pt idx="119">
                  <c:v>9.4666303987166831</c:v>
                </c:pt>
                <c:pt idx="120">
                  <c:v>9.633782085597824</c:v>
                </c:pt>
                <c:pt idx="121">
                  <c:v>9.8023841156118685</c:v>
                </c:pt>
                <c:pt idx="122">
                  <c:v>9.9724344754690257</c:v>
                </c:pt>
                <c:pt idx="123">
                  <c:v>10.143931125120019</c:v>
                </c:pt>
                <c:pt idx="124">
                  <c:v>10.316871998053289</c:v>
                </c:pt>
                <c:pt idx="125">
                  <c:v>10.491255001586774</c:v>
                </c:pt>
                <c:pt idx="126">
                  <c:v>10.667078017154459</c:v>
                </c:pt>
                <c:pt idx="127">
                  <c:v>10.844338900587834</c:v>
                </c:pt>
                <c:pt idx="128">
                  <c:v>11.023035482392444</c:v>
                </c:pt>
                <c:pt idx="129">
                  <c:v>11.203165568019674</c:v>
                </c:pt>
                <c:pt idx="130">
                  <c:v>11.384726938133932</c:v>
                </c:pt>
                <c:pt idx="131">
                  <c:v>11.56771734887535</c:v>
                </c:pt>
                <c:pt idx="132">
                  <c:v>11.752134532118165</c:v>
                </c:pt>
                <c:pt idx="133">
                  <c:v>11.937976195724888</c:v>
                </c:pt>
                <c:pt idx="134">
                  <c:v>12.125240023796412</c:v>
                </c:pt>
                <c:pt idx="135">
                  <c:v>12.313923676918154</c:v>
                </c:pt>
                <c:pt idx="136">
                  <c:v>12.504024792402378</c:v>
                </c:pt>
                <c:pt idx="137">
                  <c:v>12.695540984526776</c:v>
                </c:pt>
                <c:pt idx="138">
                  <c:v>12.888469844769453</c:v>
                </c:pt>
                <c:pt idx="139">
                  <c:v>13.082808942040392</c:v>
                </c:pt>
                <c:pt idx="140">
                  <c:v>13.278555822909505</c:v>
                </c:pt>
                <c:pt idx="141">
                  <c:v>13.475708011831381</c:v>
                </c:pt>
                <c:pt idx="142">
                  <c:v>13.674263011366808</c:v>
                </c:pt>
                <c:pt idx="143">
                  <c:v>13.874218302401163</c:v>
                </c:pt>
                <c:pt idx="144">
                  <c:v>14.075571344359759</c:v>
                </c:pt>
                <c:pt idx="145">
                  <c:v>14.27831957542023</c:v>
                </c:pt>
                <c:pt idx="146">
                  <c:v>14.482460412722032</c:v>
                </c:pt>
                <c:pt idx="147">
                  <c:v>14.687991252573143</c:v>
                </c:pt>
                <c:pt idx="148">
                  <c:v>14.894909470654033</c:v>
                </c:pt>
                <c:pt idx="149">
                  <c:v>15.10321242221897</c:v>
                </c:pt>
                <c:pt idx="150">
                  <c:v>15.312897442294746</c:v>
                </c:pt>
                <c:pt idx="151">
                  <c:v>15.523961923737161</c:v>
                </c:pt>
                <c:pt idx="152">
                  <c:v>15.73640339555109</c:v>
                </c:pt>
                <c:pt idx="153">
                  <c:v>15.95021944554621</c:v>
                </c:pt>
                <c:pt idx="154">
                  <c:v>16.165407642718623</c:v>
                </c:pt>
                <c:pt idx="155">
                  <c:v>16.381965537426197</c:v>
                </c:pt>
                <c:pt idx="156">
                  <c:v>16.599890661561844</c:v>
                </c:pt>
                <c:pt idx="157">
                  <c:v>16.819180528724765</c:v>
                </c:pt>
                <c:pt idx="158">
                  <c:v>17.039832634389732</c:v>
                </c:pt>
                <c:pt idx="159">
                  <c:v>17.261844456074435</c:v>
                </c:pt>
                <c:pt idx="160">
                  <c:v>17.48521345350494</c:v>
                </c:pt>
                <c:pt idx="161">
                  <c:v>17.709937068779343</c:v>
                </c:pt>
                <c:pt idx="162">
                  <c:v>17.936012726529587</c:v>
                </c:pt>
                <c:pt idx="163">
                  <c:v>18.163437834081556</c:v>
                </c:pt>
                <c:pt idx="164">
                  <c:v>18.392209781613456</c:v>
                </c:pt>
                <c:pt idx="165">
                  <c:v>18.6223259423125</c:v>
                </c:pt>
                <c:pt idx="166">
                  <c:v>18.853783672529978</c:v>
                </c:pt>
                <c:pt idx="167">
                  <c:v>19.086580311934721</c:v>
                </c:pt>
                <c:pt idx="168">
                  <c:v>19.320713183664992</c:v>
                </c:pt>
                <c:pt idx="169">
                  <c:v>19.556179594478859</c:v>
                </c:pt>
                <c:pt idx="170">
                  <c:v>19.792976834903062</c:v>
                </c:pt>
                <c:pt idx="171">
                  <c:v>20.031102179380404</c:v>
                </c:pt>
                <c:pt idx="172">
                  <c:v>20.270552886415732</c:v>
                </c:pt>
                <c:pt idx="173">
                  <c:v>20.511326198720486</c:v>
                </c:pt>
                <c:pt idx="174">
                  <c:v>20.753419343355883</c:v>
                </c:pt>
                <c:pt idx="175">
                  <c:v>20.996829531874756</c:v>
                </c:pt>
                <c:pt idx="176">
                  <c:v>21.241553960462063</c:v>
                </c:pt>
                <c:pt idx="177">
                  <c:v>21.487589810074102</c:v>
                </c:pt>
                <c:pt idx="178">
                  <c:v>21.734934246576461</c:v>
                </c:pt>
                <c:pt idx="179">
                  <c:v>21.983584420880725</c:v>
                </c:pt>
                <c:pt idx="180">
                  <c:v>22.233537469079945</c:v>
                </c:pt>
                <c:pt idx="181">
                  <c:v>22.484790512582933</c:v>
                </c:pt>
                <c:pt idx="182">
                  <c:v>22.737340658247362</c:v>
                </c:pt>
                <c:pt idx="183">
                  <c:v>22.99118499851172</c:v>
                </c:pt>
                <c:pt idx="184">
                  <c:v>23.246320611526141</c:v>
                </c:pt>
                <c:pt idx="185">
                  <c:v>23.502744561282103</c:v>
                </c:pt>
                <c:pt idx="186">
                  <c:v>23.760453897741055</c:v>
                </c:pt>
                <c:pt idx="187">
                  <c:v>24.019445656961956</c:v>
                </c:pt>
                <c:pt idx="188">
                  <c:v>24.279716861227772</c:v>
                </c:pt>
                <c:pt idx="189">
                  <c:v>24.541264519170934</c:v>
                </c:pt>
                <c:pt idx="190">
                  <c:v>24.804085625897773</c:v>
                </c:pt>
                <c:pt idx="191">
                  <c:v>25.068177163111955</c:v>
                </c:pt>
                <c:pt idx="192">
                  <c:v>25.333536099236941</c:v>
                </c:pt>
                <c:pt idx="193">
                  <c:v>25.600159389537474</c:v>
                </c:pt>
                <c:pt idx="194">
                  <c:v>25.868043976240106</c:v>
                </c:pt>
                <c:pt idx="195">
                  <c:v>26.137186788652798</c:v>
                </c:pt>
                <c:pt idx="196">
                  <c:v>26.407584743283593</c:v>
                </c:pt>
                <c:pt idx="197">
                  <c:v>26.679234743958389</c:v>
                </c:pt>
                <c:pt idx="198">
                  <c:v>26.952133681937806</c:v>
                </c:pt>
                <c:pt idx="199">
                  <c:v>27.226278436033173</c:v>
                </c:pt>
                <c:pt idx="200">
                  <c:v>27.501665872721667</c:v>
                </c:pt>
                <c:pt idx="201">
                  <c:v>27.77829284626057</c:v>
                </c:pt>
                <c:pt idx="202">
                  <c:v>28.056156198800707</c:v>
                </c:pt>
                <c:pt idx="203">
                  <c:v>28.335252760499042</c:v>
                </c:pt>
                <c:pt idx="204">
                  <c:v>28.615579349630448</c:v>
                </c:pt>
                <c:pt idx="205">
                  <c:v>28.897132772698697</c:v>
                </c:pt>
                <c:pt idx="206">
                  <c:v>29.179909824546623</c:v>
                </c:pt>
                <c:pt idx="207">
                  <c:v>29.463907288465524</c:v>
                </c:pt>
                <c:pt idx="208">
                  <c:v>29.749121936303769</c:v>
                </c:pt>
                <c:pt idx="209">
                  <c:v>30.035550528574657</c:v>
                </c:pt>
                <c:pt idx="210">
                  <c:v>30.323189814563513</c:v>
                </c:pt>
                <c:pt idx="211">
                  <c:v>30.61203653243404</c:v>
                </c:pt>
                <c:pt idx="212">
                  <c:v>30.902087409333941</c:v>
                </c:pt>
                <c:pt idx="213">
                  <c:v>31.193339161499797</c:v>
                </c:pt>
                <c:pt idx="214">
                  <c:v>31.485788494361245</c:v>
                </c:pt>
                <c:pt idx="215">
                  <c:v>31.779432102644446</c:v>
                </c:pt>
                <c:pt idx="216">
                  <c:v>32.074266670474842</c:v>
                </c:pt>
                <c:pt idx="217">
                  <c:v>32.370288871479211</c:v>
                </c:pt>
                <c:pt idx="218">
                  <c:v>32.667495368887074</c:v>
                </c:pt>
                <c:pt idx="219">
                  <c:v>32.965882815631375</c:v>
                </c:pt>
                <c:pt idx="220">
                  <c:v>33.265447854448539</c:v>
                </c:pt>
                <c:pt idx="221">
                  <c:v>33.566187117977833</c:v>
                </c:pt>
                <c:pt idx="222">
                  <c:v>33.86809722886008</c:v>
                </c:pt>
                <c:pt idx="223">
                  <c:v>34.171174799835732</c:v>
                </c:pt>
                <c:pt idx="224">
                  <c:v>34.475416433842291</c:v>
                </c:pt>
                <c:pt idx="225">
                  <c:v>34.7808187241111</c:v>
                </c:pt>
                <c:pt idx="226">
                  <c:v>35.087378254263506</c:v>
                </c:pt>
                <c:pt idx="227">
                  <c:v>35.395091598406403</c:v>
                </c:pt>
                <c:pt idx="228">
                  <c:v>35.703955321227127</c:v>
                </c:pt>
                <c:pt idx="229">
                  <c:v>36.013965978087796</c:v>
                </c:pt>
                <c:pt idx="230">
                  <c:v>36.325120115118992</c:v>
                </c:pt>
                <c:pt idx="231">
                  <c:v>36.637414269312863</c:v>
                </c:pt>
                <c:pt idx="232">
                  <c:v>36.950844968615641</c:v>
                </c:pt>
                <c:pt idx="233">
                  <c:v>37.265408732019552</c:v>
                </c:pt>
                <c:pt idx="234">
                  <c:v>37.581102069654143</c:v>
                </c:pt>
                <c:pt idx="235">
                  <c:v>37.897921482877052</c:v>
                </c:pt>
                <c:pt idx="236">
                  <c:v>38.215863464364169</c:v>
                </c:pt>
                <c:pt idx="237">
                  <c:v>38.53492449819926</c:v>
                </c:pt>
                <c:pt idx="238">
                  <c:v>38.85510105996299</c:v>
                </c:pt>
                <c:pt idx="239">
                  <c:v>39.176389616821425</c:v>
                </c:pt>
                <c:pt idx="240">
                  <c:v>39.498786627613953</c:v>
                </c:pt>
                <c:pt idx="241">
                  <c:v>39.82228854294064</c:v>
                </c:pt>
                <c:pt idx="242">
                  <c:v>40.146891805249069</c:v>
                </c:pt>
                <c:pt idx="243">
                  <c:v>40.472592848920634</c:v>
                </c:pt>
                <c:pt idx="244">
                  <c:v>40.799388100356246</c:v>
                </c:pt>
                <c:pt idx="245">
                  <c:v>41.127273978061567</c:v>
                </c:pt>
                <c:pt idx="246">
                  <c:v>41.456246892731663</c:v>
                </c:pt>
                <c:pt idx="247">
                  <c:v>41.786303247335162</c:v>
                </c:pt>
                <c:pt idx="248">
                  <c:v>42.117439437197845</c:v>
                </c:pt>
                <c:pt idx="249">
                  <c:v>42.449651850085772</c:v>
                </c:pt>
                <c:pt idx="250">
                  <c:v>42.782936866287834</c:v>
                </c:pt>
                <c:pt idx="251">
                  <c:v>43.117290497370384</c:v>
                </c:pt>
                <c:pt idx="252">
                  <c:v>43.452708024281613</c:v>
                </c:pt>
                <c:pt idx="253">
                  <c:v>43.789184358143594</c:v>
                </c:pt>
                <c:pt idx="254">
                  <c:v>44.12671440170876</c:v>
                </c:pt>
                <c:pt idx="255">
                  <c:v>44.46529304947024</c:v>
                </c:pt>
                <c:pt idx="256">
                  <c:v>44.804915187771378</c:v>
                </c:pt>
                <c:pt idx="257">
                  <c:v>45.145575694914434</c:v>
                </c:pt>
                <c:pt idx="258">
                  <c:v>45.487269441268467</c:v>
                </c:pt>
                <c:pt idx="259">
                  <c:v>45.829991289376444</c:v>
                </c:pt>
                <c:pt idx="260">
                  <c:v>46.173736094061525</c:v>
                </c:pt>
                <c:pt idx="261">
                  <c:v>46.518498702532554</c:v>
                </c:pt>
                <c:pt idx="262">
                  <c:v>46.86427395448878</c:v>
                </c:pt>
                <c:pt idx="263">
                  <c:v>47.211056682223756</c:v>
                </c:pt>
                <c:pt idx="264">
                  <c:v>47.558841710728501</c:v>
                </c:pt>
                <c:pt idx="265">
                  <c:v>47.907623857793844</c:v>
                </c:pt>
                <c:pt idx="266">
                  <c:v>48.257397934111999</c:v>
                </c:pt>
                <c:pt idx="267">
                  <c:v>48.608158743377409</c:v>
                </c:pt>
                <c:pt idx="268">
                  <c:v>48.959901082386757</c:v>
                </c:pt>
                <c:pt idx="269">
                  <c:v>49.312619741138256</c:v>
                </c:pt>
                <c:pt idx="270">
                  <c:v>49.666309502930183</c:v>
                </c:pt>
                <c:pt idx="271">
                  <c:v>50.020965144458621</c:v>
                </c:pt>
                <c:pt idx="272">
                  <c:v>50.376581435914488</c:v>
                </c:pt>
                <c:pt idx="273">
                  <c:v>50.733153141079761</c:v>
                </c:pt>
                <c:pt idx="274">
                  <c:v>51.090675017423024</c:v>
                </c:pt>
                <c:pt idx="275">
                  <c:v>51.449141816194206</c:v>
                </c:pt>
                <c:pt idx="276">
                  <c:v>51.808548282518622</c:v>
                </c:pt>
                <c:pt idx="277">
                  <c:v>52.168889155490234</c:v>
                </c:pt>
                <c:pt idx="278">
                  <c:v>52.530159168264227</c:v>
                </c:pt>
                <c:pt idx="279">
                  <c:v>52.892353048148813</c:v>
                </c:pt>
                <c:pt idx="280">
                  <c:v>53.255465516696319</c:v>
                </c:pt>
                <c:pt idx="281">
                  <c:v>53.619491289793551</c:v>
                </c:pt>
                <c:pt idx="282">
                  <c:v>53.984425077751432</c:v>
                </c:pt>
                <c:pt idx="283">
                  <c:v>54.350261585393909</c:v>
                </c:pt>
                <c:pt idx="284">
                  <c:v>54.716995512146148</c:v>
                </c:pt>
                <c:pt idx="285">
                  <c:v>55.084621552122037</c:v>
                </c:pt>
                <c:pt idx="286">
                  <c:v>55.45313439421092</c:v>
                </c:pt>
                <c:pt idx="287">
                  <c:v>55.822528722163675</c:v>
                </c:pt>
                <c:pt idx="288">
                  <c:v>56.192799214678061</c:v>
                </c:pt>
                <c:pt idx="289">
                  <c:v>56.563940545483355</c:v>
                </c:pt>
                <c:pt idx="290">
                  <c:v>56.935947383424285</c:v>
                </c:pt>
                <c:pt idx="291">
                  <c:v>57.308814392544285</c:v>
                </c:pt>
                <c:pt idx="292">
                  <c:v>57.682536232168005</c:v>
                </c:pt>
                <c:pt idx="293">
                  <c:v>58.057107556983183</c:v>
                </c:pt>
                <c:pt idx="294">
                  <c:v>58.432523017121781</c:v>
                </c:pt>
                <c:pt idx="295">
                  <c:v>58.808777258240433</c:v>
                </c:pt>
                <c:pt idx="296">
                  <c:v>59.185864921600235</c:v>
                </c:pt>
                <c:pt idx="297">
                  <c:v>59.563780644145808</c:v>
                </c:pt>
                <c:pt idx="298">
                  <c:v>59.942514983942125</c:v>
                </c:pt>
                <c:pt idx="299">
                  <c:v>60.322050340454979</c:v>
                </c:pt>
                <c:pt idx="300">
                  <c:v>60.70236502576433</c:v>
                </c:pt>
                <c:pt idx="301">
                  <c:v>61.083437341146762</c:v>
                </c:pt>
                <c:pt idx="302">
                  <c:v>61.465245577575494</c:v>
                </c:pt>
                <c:pt idx="303">
                  <c:v>61.847768016211774</c:v>
                </c:pt>
                <c:pt idx="304">
                  <c:v>62.230982928887798</c:v>
                </c:pt>
                <c:pt idx="305">
                  <c:v>62.614868578581074</c:v>
                </c:pt>
                <c:pt idx="306">
                  <c:v>62.9994032198803</c:v>
                </c:pt>
                <c:pt idx="307">
                  <c:v>63.384565099442746</c:v>
                </c:pt>
                <c:pt idx="308">
                  <c:v>63.770332456443192</c:v>
                </c:pt>
                <c:pt idx="309">
                  <c:v>64.156683523014422</c:v>
                </c:pt>
                <c:pt idx="310">
                  <c:v>64.543596524679273</c:v>
                </c:pt>
                <c:pt idx="311">
                  <c:v>64.931049680774279</c:v>
                </c:pt>
                <c:pt idx="312">
                  <c:v>65.319021204864953</c:v>
                </c:pt>
                <c:pt idx="313">
                  <c:v>65.707489305152649</c:v>
                </c:pt>
                <c:pt idx="314">
                  <c:v>66.096432184873109</c:v>
                </c:pt>
                <c:pt idx="315">
                  <c:v>66.485828042686578</c:v>
                </c:pt>
                <c:pt idx="316">
                  <c:v>66.875655073059718</c:v>
                </c:pt>
                <c:pt idx="317">
                  <c:v>67.265891466639076</c:v>
                </c:pt>
                <c:pt idx="318">
                  <c:v>67.656515410616336</c:v>
                </c:pt>
                <c:pt idx="319">
                  <c:v>68.047505089085234</c:v>
                </c:pt>
                <c:pt idx="320">
                  <c:v>68.43883868339023</c:v>
                </c:pt>
                <c:pt idx="321">
                  <c:v>68.830496013640712</c:v>
                </c:pt>
                <c:pt idx="322">
                  <c:v>69.22246018148364</c:v>
                </c:pt>
                <c:pt idx="323">
                  <c:v>69.614715929442525</c:v>
                </c:pt>
                <c:pt idx="324">
                  <c:v>70.007247998904688</c:v>
                </c:pt>
                <c:pt idx="325">
                  <c:v>70.400041130276932</c:v>
                </c:pt>
                <c:pt idx="326">
                  <c:v>70.793080063137097</c:v>
                </c:pt>
                <c:pt idx="327">
                  <c:v>71.186349536381655</c:v>
                </c:pt>
                <c:pt idx="328">
                  <c:v>71.579834288369227</c:v>
                </c:pt>
                <c:pt idx="329">
                  <c:v>71.973519057060145</c:v>
                </c:pt>
                <c:pt idx="330">
                  <c:v>72.367388580151925</c:v>
                </c:pt>
                <c:pt idx="331">
                  <c:v>72.76142759521079</c:v>
                </c:pt>
                <c:pt idx="332">
                  <c:v>73.155620839799141</c:v>
                </c:pt>
                <c:pt idx="333">
                  <c:v>73.54995305159909</c:v>
                </c:pt>
                <c:pt idx="334">
                  <c:v>73.944408968531974</c:v>
                </c:pt>
                <c:pt idx="335">
                  <c:v>74.338973328873891</c:v>
                </c:pt>
                <c:pt idx="336">
                  <c:v>74.733630871367254</c:v>
                </c:pt>
                <c:pt idx="337">
                  <c:v>75.128366335328352</c:v>
                </c:pt>
                <c:pt idx="338">
                  <c:v>75.523164460751005</c:v>
                </c:pt>
                <c:pt idx="339">
                  <c:v>75.918009988406197</c:v>
                </c:pt>
                <c:pt idx="340">
                  <c:v>76.312887659937743</c:v>
                </c:pt>
                <c:pt idx="341">
                  <c:v>76.707782217954062</c:v>
                </c:pt>
                <c:pt idx="342">
                  <c:v>77.102678406115942</c:v>
                </c:pt>
                <c:pt idx="343">
                  <c:v>77.497560969220388</c:v>
                </c:pt>
                <c:pt idx="344">
                  <c:v>77.892414653280497</c:v>
                </c:pt>
                <c:pt idx="345">
                  <c:v>78.287224205601404</c:v>
                </c:pt>
                <c:pt idx="346">
                  <c:v>78.681974374852331</c:v>
                </c:pt>
                <c:pt idx="347">
                  <c:v>79.076649911134623</c:v>
                </c:pt>
                <c:pt idx="348">
                  <c:v>79.471235745762669</c:v>
                </c:pt>
                <c:pt idx="349">
                  <c:v>79.865717171123762</c:v>
                </c:pt>
                <c:pt idx="350">
                  <c:v>80.260079660958411</c:v>
                </c:pt>
                <c:pt idx="351">
                  <c:v>80.654308690549712</c:v>
                </c:pt>
                <c:pt idx="352">
                  <c:v>81.048389736763411</c:v>
                </c:pt>
                <c:pt idx="353">
                  <c:v>81.442308278084411</c:v>
                </c:pt>
                <c:pt idx="354">
                  <c:v>81.836049794649711</c:v>
                </c:pt>
                <c:pt idx="355">
                  <c:v>82.22959976827778</c:v>
                </c:pt>
                <c:pt idx="356">
                  <c:v>82.622943682494352</c:v>
                </c:pt>
                <c:pt idx="357">
                  <c:v>83.016067022554708</c:v>
                </c:pt>
                <c:pt idx="358">
                  <c:v>83.408955275462318</c:v>
                </c:pt>
                <c:pt idx="359">
                  <c:v>83.801593929983952</c:v>
                </c:pt>
                <c:pt idx="360">
                  <c:v>84.193972240617299</c:v>
                </c:pt>
                <c:pt idx="361">
                  <c:v>84.586086992950612</c:v>
                </c:pt>
                <c:pt idx="362">
                  <c:v>84.977938738057915</c:v>
                </c:pt>
                <c:pt idx="363">
                  <c:v>85.369528025498283</c:v>
                </c:pt>
                <c:pt idx="364">
                  <c:v>85.760855403321699</c:v>
                </c:pt>
                <c:pt idx="365">
                  <c:v>86.151921418074821</c:v>
                </c:pt>
                <c:pt idx="366">
                  <c:v>86.542726614806696</c:v>
                </c:pt>
                <c:pt idx="367">
                  <c:v>86.933271537074503</c:v>
                </c:pt>
                <c:pt idx="368">
                  <c:v>87.323556726949263</c:v>
                </c:pt>
                <c:pt idx="369">
                  <c:v>87.713582725021467</c:v>
                </c:pt>
                <c:pt idx="370">
                  <c:v>88.103350070406734</c:v>
                </c:pt>
                <c:pt idx="371">
                  <c:v>88.492859300751419</c:v>
                </c:pt>
                <c:pt idx="372">
                  <c:v>88.882110952238222</c:v>
                </c:pt>
                <c:pt idx="373">
                  <c:v>89.271105559591703</c:v>
                </c:pt>
                <c:pt idx="374">
                  <c:v>89.659843656083851</c:v>
                </c:pt>
                <c:pt idx="375">
                  <c:v>90.04832577353956</c:v>
                </c:pt>
                <c:pt idx="376">
                  <c:v>90.436552442342133</c:v>
                </c:pt>
                <c:pt idx="377">
                  <c:v>90.824524191438726</c:v>
                </c:pt>
                <c:pt idx="378">
                  <c:v>91.212241548345773</c:v>
                </c:pt>
                <c:pt idx="379">
                  <c:v>91.599705039154415</c:v>
                </c:pt>
                <c:pt idx="380">
                  <c:v>91.986915188535832</c:v>
                </c:pt>
                <c:pt idx="381">
                  <c:v>92.373872519746627</c:v>
                </c:pt>
                <c:pt idx="382">
                  <c:v>92.760577554634139</c:v>
                </c:pt>
                <c:pt idx="383">
                  <c:v>93.147030813641763</c:v>
                </c:pt>
                <c:pt idx="384">
                  <c:v>93.533232815814202</c:v>
                </c:pt>
                <c:pt idx="385">
                  <c:v>93.919184078802729</c:v>
                </c:pt>
                <c:pt idx="386">
                  <c:v>94.30488511887043</c:v>
                </c:pt>
                <c:pt idx="387">
                  <c:v>94.690336450897391</c:v>
                </c:pt>
                <c:pt idx="388">
                  <c:v>95.075538588385868</c:v>
                </c:pt>
                <c:pt idx="389">
                  <c:v>95.460492043465479</c:v>
                </c:pt>
                <c:pt idx="390">
                  <c:v>95.845197326898273</c:v>
                </c:pt>
                <c:pt idx="391">
                  <c:v>96.229654948083891</c:v>
                </c:pt>
                <c:pt idx="392">
                  <c:v>96.613865415064637</c:v>
                </c:pt>
                <c:pt idx="393">
                  <c:v>96.997829234530528</c:v>
                </c:pt>
                <c:pt idx="394">
                  <c:v>97.381546911824316</c:v>
                </c:pt>
                <c:pt idx="395">
                  <c:v>97.765018950946526</c:v>
                </c:pt>
                <c:pt idx="396">
                  <c:v>98.148245854560443</c:v>
                </c:pt>
                <c:pt idx="397">
                  <c:v>98.531228123997053</c:v>
                </c:pt>
                <c:pt idx="398">
                  <c:v>98.913966259260008</c:v>
                </c:pt>
                <c:pt idx="399">
                  <c:v>99.296460759030552</c:v>
                </c:pt>
                <c:pt idx="400">
                  <c:v>99.678712120672387</c:v>
                </c:pt>
                <c:pt idx="401">
                  <c:v>103.48789156922977</c:v>
                </c:pt>
                <c:pt idx="402">
                  <c:v>107.27307732392201</c:v>
                </c:pt>
                <c:pt idx="403">
                  <c:v>111.03475448299299</c:v>
                </c:pt>
                <c:pt idx="404">
                  <c:v>114.77339559612533</c:v>
                </c:pt>
                <c:pt idx="405">
                  <c:v>118.48946111677495</c:v>
                </c:pt>
                <c:pt idx="406">
                  <c:v>122.18339983431602</c:v>
                </c:pt>
                <c:pt idx="407">
                  <c:v>125.85564928707213</c:v>
                </c:pt>
                <c:pt idx="408">
                  <c:v>129.50663615724304</c:v>
                </c:pt>
                <c:pt idx="409">
                  <c:v>133.13677664867421</c:v>
                </c:pt>
                <c:pt idx="410">
                  <c:v>136.74647684835816</c:v>
                </c:pt>
                <c:pt idx="411">
                  <c:v>140.33613307250337</c:v>
                </c:pt>
                <c:pt idx="412">
                  <c:v>143.90613219795608</c:v>
                </c:pt>
                <c:pt idx="413">
                  <c:v>147.45685197971338</c:v>
                </c:pt>
                <c:pt idx="414">
                  <c:v>150.9886613552228</c:v>
                </c:pt>
                <c:pt idx="415">
                  <c:v>154.50192073612268</c:v>
                </c:pt>
                <c:pt idx="416">
                  <c:v>157.99698228803953</c:v>
                </c:pt>
                <c:pt idx="417">
                  <c:v>161.4741901990233</c:v>
                </c:pt>
                <c:pt idx="418">
                  <c:v>164.93388093716811</c:v>
                </c:pt>
                <c:pt idx="419">
                  <c:v>168.37638349793471</c:v>
                </c:pt>
                <c:pt idx="420">
                  <c:v>171.80201964166224</c:v>
                </c:pt>
                <c:pt idx="421">
                  <c:v>175.21110412172936</c:v>
                </c:pt>
                <c:pt idx="422">
                  <c:v>178.60394490379912</c:v>
                </c:pt>
                <c:pt idx="423">
                  <c:v>181.98084337655808</c:v>
                </c:pt>
                <c:pt idx="424">
                  <c:v>185.34209455433785</c:v>
                </c:pt>
                <c:pt idx="425">
                  <c:v>188.68798727198563</c:v>
                </c:pt>
                <c:pt idx="426">
                  <c:v>192.01880437233092</c:v>
                </c:pt>
                <c:pt idx="427">
                  <c:v>195.33482288657638</c:v>
                </c:pt>
                <c:pt idx="428">
                  <c:v>198.6363142079237</c:v>
                </c:pt>
                <c:pt idx="429">
                  <c:v>201.92354425872844</c:v>
                </c:pt>
                <c:pt idx="430">
                  <c:v>205.19677365146214</c:v>
                </c:pt>
                <c:pt idx="431">
                  <c:v>208.45625784374559</c:v>
                </c:pt>
                <c:pt idx="432">
                  <c:v>211.70224728770296</c:v>
                </c:pt>
                <c:pt idx="433">
                  <c:v>214.93498757387337</c:v>
                </c:pt>
                <c:pt idx="434">
                  <c:v>218.15471956990422</c:v>
                </c:pt>
                <c:pt idx="435">
                  <c:v>221.36167955423866</c:v>
                </c:pt>
                <c:pt idx="436">
                  <c:v>224.55609934499867</c:v>
                </c:pt>
                <c:pt idx="437">
                  <c:v>227.73820642425443</c:v>
                </c:pt>
                <c:pt idx="438">
                  <c:v>230.90822405786102</c:v>
                </c:pt>
                <c:pt idx="439">
                  <c:v>234.06637141103351</c:v>
                </c:pt>
                <c:pt idx="440">
                  <c:v>237.21286365982291</c:v>
                </c:pt>
                <c:pt idx="441">
                  <c:v>240.34791209864662</c:v>
                </c:pt>
                <c:pt idx="442">
                  <c:v>243.47172424401907</c:v>
                </c:pt>
                <c:pt idx="443">
                  <c:v>246.58450393461999</c:v>
                </c:pt>
                <c:pt idx="444">
                  <c:v>249.68645142783083</c:v>
                </c:pt>
                <c:pt idx="445">
                  <c:v>252.77776349286245</c:v>
                </c:pt>
                <c:pt idx="446">
                  <c:v>255.85863350059009</c:v>
                </c:pt>
                <c:pt idx="447">
                  <c:v>258.92925151020575</c:v>
                </c:pt>
                <c:pt idx="448">
                  <c:v>261.98980435279117</c:v>
                </c:pt>
                <c:pt idx="449">
                  <c:v>265.04047571190864</c:v>
                </c:pt>
                <c:pt idx="450">
                  <c:v>268.08144620130128</c:v>
                </c:pt>
                <c:pt idx="451">
                  <c:v>271.11289343978859</c:v>
                </c:pt>
                <c:pt idx="452">
                  <c:v>274.13499212343714</c:v>
                </c:pt>
                <c:pt idx="453">
                  <c:v>277.1479140950816</c:v>
                </c:pt>
                <c:pt idx="454">
                  <c:v>280.15182841126557</c:v>
                </c:pt>
                <c:pt idx="455">
                  <c:v>283.14690140666653</c:v>
                </c:pt>
                <c:pt idx="456">
                  <c:v>286.13329675606491</c:v>
                </c:pt>
                <c:pt idx="457">
                  <c:v>289.11117553391068</c:v>
                </c:pt>
                <c:pt idx="458">
                  <c:v>292.08069627153816</c:v>
                </c:pt>
                <c:pt idx="459">
                  <c:v>295.0420150120728</c:v>
                </c:pt>
                <c:pt idx="460">
                  <c:v>297.99528536307031</c:v>
                </c:pt>
                <c:pt idx="461">
                  <c:v>300.94065854692286</c:v>
                </c:pt>
                <c:pt idx="462">
                  <c:v>303.87828344906268</c:v>
                </c:pt>
                <c:pt idx="463">
                  <c:v>306.80830666398782</c:v>
                </c:pt>
                <c:pt idx="464">
                  <c:v>309.73087253913121</c:v>
                </c:pt>
                <c:pt idx="465">
                  <c:v>312.64612321658751</c:v>
                </c:pt>
                <c:pt idx="466">
                  <c:v>315.55419867270831</c:v>
                </c:pt>
                <c:pt idx="467">
                  <c:v>318.45523675557115</c:v>
                </c:pt>
                <c:pt idx="468">
                  <c:v>321.34937322032135</c:v>
                </c:pt>
                <c:pt idx="469">
                  <c:v>324.23674176238154</c:v>
                </c:pt>
                <c:pt idx="470">
                  <c:v>327.11747404851764</c:v>
                </c:pt>
                <c:pt idx="471">
                  <c:v>329.99169974574414</c:v>
                </c:pt>
                <c:pt idx="472">
                  <c:v>332.8595465480459</c:v>
                </c:pt>
                <c:pt idx="473">
                  <c:v>335.72114020088765</c:v>
                </c:pt>
                <c:pt idx="474">
                  <c:v>338.57660452347562</c:v>
                </c:pt>
                <c:pt idx="475">
                  <c:v>341.42606142873001</c:v>
                </c:pt>
                <c:pt idx="476">
                  <c:v>344.2696309409194</c:v>
                </c:pt>
                <c:pt idx="477">
                  <c:v>347.10743121090218</c:v>
                </c:pt>
                <c:pt idx="478">
                  <c:v>349.93957852891236</c:v>
                </c:pt>
                <c:pt idx="479">
                  <c:v>352.76618733482019</c:v>
                </c:pt>
                <c:pt idx="480">
                  <c:v>355.58737022579072</c:v>
                </c:pt>
                <c:pt idx="481">
                  <c:v>358.40323796125568</c:v>
                </c:pt>
                <c:pt idx="482">
                  <c:v>361.21389946510686</c:v>
                </c:pt>
                <c:pt idx="483">
                  <c:v>364.01946182501177</c:v>
                </c:pt>
                <c:pt idx="484">
                  <c:v>366.8200302887447</c:v>
                </c:pt>
                <c:pt idx="485">
                  <c:v>369.61570825742007</c:v>
                </c:pt>
                <c:pt idx="486">
                  <c:v>372.40659727550775</c:v>
                </c:pt>
                <c:pt idx="487">
                  <c:v>375.19279701750474</c:v>
                </c:pt>
                <c:pt idx="488">
                  <c:v>377.97440527113241</c:v>
                </c:pt>
                <c:pt idx="489">
                  <c:v>380.75151791692548</c:v>
                </c:pt>
                <c:pt idx="490">
                  <c:v>383.52422890407598</c:v>
                </c:pt>
                <c:pt idx="491">
                  <c:v>386.29263022239644</c:v>
                </c:pt>
                <c:pt idx="492">
                  <c:v>389.05681187026909</c:v>
                </c:pt>
                <c:pt idx="493">
                  <c:v>391.81686181845276</c:v>
                </c:pt>
                <c:pt idx="494">
                  <c:v>394.57286596963081</c:v>
                </c:pt>
                <c:pt idx="495">
                  <c:v>397.32490811359531</c:v>
                </c:pt>
                <c:pt idx="496">
                  <c:v>400.07306987798523</c:v>
                </c:pt>
                <c:pt idx="497">
                  <c:v>402.81743067452038</c:v>
                </c:pt>
                <c:pt idx="498">
                  <c:v>405.55806764070786</c:v>
                </c:pt>
                <c:pt idx="499">
                  <c:v>408.29505557703965</c:v>
                </c:pt>
                <c:pt idx="500">
                  <c:v>411.02846687975097</c:v>
                </c:pt>
                <c:pt idx="501">
                  <c:v>413.75837146927103</c:v>
                </c:pt>
                <c:pt idx="502">
                  <c:v>416.48483671457024</c:v>
                </c:pt>
                <c:pt idx="503">
                  <c:v>419.20792735369218</c:v>
                </c:pt>
                <c:pt idx="504">
                  <c:v>421.92770541085332</c:v>
                </c:pt>
                <c:pt idx="505">
                  <c:v>424.6442301106008</c:v>
                </c:pt>
                <c:pt idx="506">
                  <c:v>427.35755778963357</c:v>
                </c:pt>
                <c:pt idx="507">
                  <c:v>430.06774180701706</c:v>
                </c:pt>
                <c:pt idx="508">
                  <c:v>432.77483245364886</c:v>
                </c:pt>
                <c:pt idx="509">
                  <c:v>435.47887686196407</c:v>
                </c:pt>
                <c:pt idx="510">
                  <c:v>438.17991891699234</c:v>
                </c:pt>
                <c:pt idx="511">
                  <c:v>440.87799916999489</c:v>
                </c:pt>
                <c:pt idx="512">
                  <c:v>443.57315475600666</c:v>
                </c:pt>
                <c:pt idx="513">
                  <c:v>446.26541931668254</c:v>
                </c:pt>
                <c:pt idx="514">
                  <c:v>448.95482292988743</c:v>
                </c:pt>
                <c:pt idx="515">
                  <c:v>451.64139204747312</c:v>
                </c:pt>
                <c:pt idx="516">
                  <c:v>454.32514944264233</c:v>
                </c:pt>
                <c:pt idx="517">
                  <c:v>457.00611416821192</c:v>
                </c:pt>
                <c:pt idx="518">
                  <c:v>459.68430152694737</c:v>
                </c:pt>
                <c:pt idx="519">
                  <c:v>462.35972305495574</c:v>
                </c:pt>
                <c:pt idx="520">
                  <c:v>465.03238651889575</c:v>
                </c:pt>
                <c:pt idx="521">
                  <c:v>467.70229592750252</c:v>
                </c:pt>
                <c:pt idx="522">
                  <c:v>470.3694515576388</c:v>
                </c:pt>
                <c:pt idx="523">
                  <c:v>473.0338499947905</c:v>
                </c:pt>
                <c:pt idx="524">
                  <c:v>475.69548418763094</c:v>
                </c:pt>
                <c:pt idx="525">
                  <c:v>478.3543435160048</c:v>
                </c:pt>
                <c:pt idx="526">
                  <c:v>481.01041387143431</c:v>
                </c:pt>
                <c:pt idx="527">
                  <c:v>483.66367774904342</c:v>
                </c:pt>
                <c:pt idx="528">
                  <c:v>486.31411434963223</c:v>
                </c:pt>
                <c:pt idx="529">
                  <c:v>488.96169969052073</c:v>
                </c:pt>
                <c:pt idx="530">
                  <c:v>491.60640672371608</c:v>
                </c:pt>
                <c:pt idx="531">
                  <c:v>494.2482054599414</c:v>
                </c:pt>
                <c:pt idx="532">
                  <c:v>496.88706309708925</c:v>
                </c:pt>
                <c:pt idx="533">
                  <c:v>499.52294415172452</c:v>
                </c:pt>
                <c:pt idx="534">
                  <c:v>502.15581059235183</c:v>
                </c:pt>
                <c:pt idx="535">
                  <c:v>504.785621973275</c:v>
                </c:pt>
                <c:pt idx="536">
                  <c:v>507.412335568</c:v>
                </c:pt>
                <c:pt idx="537">
                  <c:v>510.03590650126739</c:v>
                </c:pt>
                <c:pt idx="538">
                  <c:v>512.65628787893286</c:v>
                </c:pt>
                <c:pt idx="539">
                  <c:v>515.27343091504588</c:v>
                </c:pt>
                <c:pt idx="540">
                  <c:v>517.88728505560027</c:v>
                </c:pt>
                <c:pt idx="541">
                  <c:v>520.49779809854545</c:v>
                </c:pt>
                <c:pt idx="542">
                  <c:v>523.10491630975048</c:v>
                </c:pt>
                <c:pt idx="543">
                  <c:v>525.7085845347043</c:v>
                </c:pt>
                <c:pt idx="544">
                  <c:v>528.30874630581729</c:v>
                </c:pt>
                <c:pt idx="545">
                  <c:v>530.90534394525514</c:v>
                </c:pt>
                <c:pt idx="546">
                  <c:v>533.49831866329544</c:v>
                </c:pt>
                <c:pt idx="547">
                  <c:v>536.08761065224382</c:v>
                </c:pt>
                <c:pt idx="548">
                  <c:v>538.67315917598285</c:v>
                </c:pt>
                <c:pt idx="549">
                  <c:v>541.25490265525991</c:v>
                </c:pt>
                <c:pt idx="550">
                  <c:v>543.8327787488405</c:v>
                </c:pt>
                <c:pt idx="551">
                  <c:v>546.40672443067081</c:v>
                </c:pt>
                <c:pt idx="552">
                  <c:v>548.9766760632059</c:v>
                </c:pt>
                <c:pt idx="553">
                  <c:v>551.54256946706607</c:v>
                </c:pt>
                <c:pt idx="554">
                  <c:v>554.1043399871885</c:v>
                </c:pt>
                <c:pt idx="555">
                  <c:v>556.66192255564192</c:v>
                </c:pt>
                <c:pt idx="556">
                  <c:v>559.21525175127169</c:v>
                </c:pt>
                <c:pt idx="557">
                  <c:v>561.7642618563375</c:v>
                </c:pt>
                <c:pt idx="558">
                  <c:v>564.30888691030452</c:v>
                </c:pt>
                <c:pt idx="559">
                  <c:v>566.84906076094114</c:v>
                </c:pt>
                <c:pt idx="560">
                  <c:v>569.38471711287093</c:v>
                </c:pt>
                <c:pt idx="561">
                  <c:v>571.91578957372042</c:v>
                </c:pt>
                <c:pt idx="562">
                  <c:v>574.44221169799778</c:v>
                </c:pt>
                <c:pt idx="563">
                  <c:v>576.9639170288284</c:v>
                </c:pt>
                <c:pt idx="564">
                  <c:v>579.48083913766914</c:v>
                </c:pt>
                <c:pt idx="565">
                  <c:v>581.99291166211492</c:v>
                </c:pt>
                <c:pt idx="566">
                  <c:v>584.50006834190344</c:v>
                </c:pt>
                <c:pt idx="567">
                  <c:v>587.00224305322024</c:v>
                </c:pt>
                <c:pt idx="568">
                  <c:v>589.4993698413964</c:v>
                </c:pt>
                <c:pt idx="569">
                  <c:v>591.99138295208888</c:v>
                </c:pt>
                <c:pt idx="570">
                  <c:v>594.47821686102486</c:v>
                </c:pt>
                <c:pt idx="571">
                  <c:v>596.95980630238762</c:v>
                </c:pt>
                <c:pt idx="572">
                  <c:v>599.4360862959162</c:v>
                </c:pt>
                <c:pt idx="573">
                  <c:v>601.90699217278564</c:v>
                </c:pt>
                <c:pt idx="574">
                  <c:v>604.37245960033181</c:v>
                </c:pt>
                <c:pt idx="575">
                  <c:v>606.83242460567749</c:v>
                </c:pt>
                <c:pt idx="576">
                  <c:v>609.28682359831623</c:v>
                </c:pt>
                <c:pt idx="577">
                  <c:v>611.73559339170401</c:v>
                </c:pt>
                <c:pt idx="578">
                  <c:v>614.17867122390658</c:v>
                </c:pt>
                <c:pt idx="579">
                  <c:v>616.61599477734649</c:v>
                </c:pt>
                <c:pt idx="580">
                  <c:v>619.04750219769176</c:v>
                </c:pt>
                <c:pt idx="581">
                  <c:v>621.47313211192454</c:v>
                </c:pt>
                <c:pt idx="582">
                  <c:v>623.89282364562621</c:v>
                </c:pt>
                <c:pt idx="583">
                  <c:v>626.3065164395116</c:v>
                </c:pt>
                <c:pt idx="584">
                  <c:v>628.71415066524548</c:v>
                </c:pt>
                <c:pt idx="585">
                  <c:v>631.11566704056975</c:v>
                </c:pt>
                <c:pt idx="586">
                  <c:v>633.51100684376854</c:v>
                </c:pt>
                <c:pt idx="587">
                  <c:v>635.90011192749853</c:v>
                </c:pt>
                <c:pt idx="588">
                  <c:v>638.28292473200713</c:v>
                </c:pt>
                <c:pt idx="589">
                  <c:v>640.65938829776212</c:v>
                </c:pt>
                <c:pt idx="590">
                  <c:v>643.0294462775139</c:v>
                </c:pt>
                <c:pt idx="591">
                  <c:v>645.3930429478105</c:v>
                </c:pt>
                <c:pt idx="592">
                  <c:v>647.75012321998349</c:v>
                </c:pt>
                <c:pt idx="593">
                  <c:v>650.10063265062342</c:v>
                </c:pt>
                <c:pt idx="594">
                  <c:v>652.44451745156096</c:v>
                </c:pt>
                <c:pt idx="595">
                  <c:v>654.78172449936994</c:v>
                </c:pt>
                <c:pt idx="596">
                  <c:v>657.11220134440646</c:v>
                </c:pt>
                <c:pt idx="597">
                  <c:v>659.43589621939839</c:v>
                </c:pt>
                <c:pt idx="598">
                  <c:v>661.7527580475994</c:v>
                </c:pt>
                <c:pt idx="599">
                  <c:v>664.06273645051897</c:v>
                </c:pt>
                <c:pt idx="600">
                  <c:v>666.36578175524096</c:v>
                </c:pt>
                <c:pt idx="601">
                  <c:v>668.66184500134239</c:v>
                </c:pt>
                <c:pt idx="602">
                  <c:v>670.95087794742199</c:v>
                </c:pt>
                <c:pt idx="603">
                  <c:v>673.23283307725114</c:v>
                </c:pt>
                <c:pt idx="604">
                  <c:v>675.50766360555428</c:v>
                </c:pt>
                <c:pt idx="605">
                  <c:v>677.77532348343072</c:v>
                </c:pt>
                <c:pt idx="606">
                  <c:v>680.03576740342521</c:v>
                </c:pt>
                <c:pt idx="607">
                  <c:v>682.28895080425661</c:v>
                </c:pt>
                <c:pt idx="608">
                  <c:v>684.53482987521272</c:v>
                </c:pt>
                <c:pt idx="609">
                  <c:v>686.77336156021943</c:v>
                </c:pt>
                <c:pt idx="610">
                  <c:v>689.00450356159183</c:v>
                </c:pt>
                <c:pt idx="611">
                  <c:v>691.22821434347463</c:v>
                </c:pt>
                <c:pt idx="612">
                  <c:v>693.44445313497863</c:v>
                </c:pt>
                <c:pt idx="613">
                  <c:v>695.65317993302131</c:v>
                </c:pt>
                <c:pt idx="614">
                  <c:v>697.85435550487659</c:v>
                </c:pt>
                <c:pt idx="615">
                  <c:v>700.04794139044191</c:v>
                </c:pt>
                <c:pt idx="616">
                  <c:v>702.23389990422731</c:v>
                </c:pt>
                <c:pt idx="617">
                  <c:v>704.41219413707427</c:v>
                </c:pt>
                <c:pt idx="618">
                  <c:v>706.58278795760873</c:v>
                </c:pt>
                <c:pt idx="619">
                  <c:v>708.74564601343559</c:v>
                </c:pt>
                <c:pt idx="620">
                  <c:v>710.90073373207849</c:v>
                </c:pt>
                <c:pt idx="621">
                  <c:v>713.04801732167266</c:v>
                </c:pt>
                <c:pt idx="622">
                  <c:v>715.18746377141383</c:v>
                </c:pt>
                <c:pt idx="623">
                  <c:v>717.31904085177086</c:v>
                </c:pt>
                <c:pt idx="624">
                  <c:v>719.44271711446527</c:v>
                </c:pt>
                <c:pt idx="625">
                  <c:v>721.55846189222416</c:v>
                </c:pt>
                <c:pt idx="626">
                  <c:v>723.66624529831063</c:v>
                </c:pt>
                <c:pt idx="627">
                  <c:v>725.76603822583695</c:v>
                </c:pt>
                <c:pt idx="628">
                  <c:v>727.85781234686567</c:v>
                </c:pt>
                <c:pt idx="629">
                  <c:v>729.94154011130217</c:v>
                </c:pt>
                <c:pt idx="630">
                  <c:v>732.01719474558536</c:v>
                </c:pt>
                <c:pt idx="631">
                  <c:v>734.08475025117878</c:v>
                </c:pt>
                <c:pt idx="632">
                  <c:v>736.14418140286853</c:v>
                </c:pt>
                <c:pt idx="633">
                  <c:v>738.1954637468715</c:v>
                </c:pt>
                <c:pt idx="634">
                  <c:v>740.23857359875853</c:v>
                </c:pt>
                <c:pt idx="635">
                  <c:v>742.27348804119697</c:v>
                </c:pt>
                <c:pt idx="636">
                  <c:v>744.30018492151703</c:v>
                </c:pt>
                <c:pt idx="637">
                  <c:v>746.31864284910569</c:v>
                </c:pt>
                <c:pt idx="638">
                  <c:v>748.32884119263269</c:v>
                </c:pt>
                <c:pt idx="639">
                  <c:v>750.33076007711338</c:v>
                </c:pt>
                <c:pt idx="640">
                  <c:v>752.32438038081102</c:v>
                </c:pt>
                <c:pt idx="641">
                  <c:v>754.30968373198402</c:v>
                </c:pt>
                <c:pt idx="642">
                  <c:v>756.28665250548158</c:v>
                </c:pt>
                <c:pt idx="643">
                  <c:v>758.25526981919154</c:v>
                </c:pt>
                <c:pt idx="644">
                  <c:v>760.21551953034475</c:v>
                </c:pt>
                <c:pt idx="645">
                  <c:v>762.16738623167942</c:v>
                </c:pt>
                <c:pt idx="646">
                  <c:v>764.11085524747011</c:v>
                </c:pt>
                <c:pt idx="647">
                  <c:v>766.0459126294237</c:v>
                </c:pt>
                <c:pt idx="648">
                  <c:v>767.97254515244799</c:v>
                </c:pt>
                <c:pt idx="649">
                  <c:v>769.8907403102952</c:v>
                </c:pt>
                <c:pt idx="650">
                  <c:v>771.80048631108446</c:v>
                </c:pt>
                <c:pt idx="651">
                  <c:v>773.70177207270763</c:v>
                </c:pt>
                <c:pt idx="652">
                  <c:v>775.59458721812109</c:v>
                </c:pt>
                <c:pt idx="653">
                  <c:v>777.47892207052757</c:v>
                </c:pt>
                <c:pt idx="654">
                  <c:v>779.35476764845191</c:v>
                </c:pt>
                <c:pt idx="655">
                  <c:v>781.22211566071303</c:v>
                </c:pt>
                <c:pt idx="656">
                  <c:v>783.08095850129769</c:v>
                </c:pt>
                <c:pt idx="657">
                  <c:v>784.93128924413713</c:v>
                </c:pt>
                <c:pt idx="658">
                  <c:v>786.77310163779146</c:v>
                </c:pt>
                <c:pt idx="659">
                  <c:v>788.60639010004525</c:v>
                </c:pt>
                <c:pt idx="660">
                  <c:v>790.43114971241641</c:v>
                </c:pt>
                <c:pt idx="661">
                  <c:v>792.24737621458326</c:v>
                </c:pt>
                <c:pt idx="662">
                  <c:v>794.05506599873127</c:v>
                </c:pt>
                <c:pt idx="663">
                  <c:v>795.8542161038248</c:v>
                </c:pt>
                <c:pt idx="664">
                  <c:v>797.64482420980471</c:v>
                </c:pt>
                <c:pt idx="665">
                  <c:v>799.42688863171713</c:v>
                </c:pt>
                <c:pt idx="666">
                  <c:v>801.20040831377469</c:v>
                </c:pt>
                <c:pt idx="667">
                  <c:v>802.96538282335439</c:v>
                </c:pt>
                <c:pt idx="668">
                  <c:v>804.72181234493507</c:v>
                </c:pt>
                <c:pt idx="669">
                  <c:v>806.46969767397661</c:v>
                </c:pt>
                <c:pt idx="670">
                  <c:v>808.209040210745</c:v>
                </c:pt>
                <c:pt idx="671">
                  <c:v>809.93984195408495</c:v>
                </c:pt>
                <c:pt idx="672">
                  <c:v>811.66210549514415</c:v>
                </c:pt>
                <c:pt idx="673">
                  <c:v>813.37583401105076</c:v>
                </c:pt>
                <c:pt idx="674">
                  <c:v>815.08103125854814</c:v>
                </c:pt>
                <c:pt idx="675">
                  <c:v>816.77770156758845</c:v>
                </c:pt>
                <c:pt idx="676">
                  <c:v>818.46584983488856</c:v>
                </c:pt>
                <c:pt idx="677">
                  <c:v>820.14548151745055</c:v>
                </c:pt>
                <c:pt idx="678">
                  <c:v>821.81660262604942</c:v>
                </c:pt>
                <c:pt idx="679">
                  <c:v>823.4792197186913</c:v>
                </c:pt>
                <c:pt idx="680">
                  <c:v>825.13333989404339</c:v>
                </c:pt>
                <c:pt idx="681">
                  <c:v>826.7789707848392</c:v>
                </c:pt>
                <c:pt idx="682">
                  <c:v>828.41612055126109</c:v>
                </c:pt>
                <c:pt idx="683">
                  <c:v>830.0447978743025</c:v>
                </c:pt>
                <c:pt idx="684">
                  <c:v>831.66501194911268</c:v>
                </c:pt>
                <c:pt idx="685">
                  <c:v>833.27677247832537</c:v>
                </c:pt>
                <c:pt idx="686">
                  <c:v>834.88008966537461</c:v>
                </c:pt>
                <c:pt idx="687">
                  <c:v>836.47497420779962</c:v>
                </c:pt>
                <c:pt idx="688">
                  <c:v>838.06143729054043</c:v>
                </c:pt>
                <c:pt idx="689">
                  <c:v>839.63949057922719</c:v>
                </c:pt>
                <c:pt idx="690">
                  <c:v>839.63949057922719</c:v>
                </c:pt>
                <c:pt idx="691">
                  <c:v>839.63949057922719</c:v>
                </c:pt>
                <c:pt idx="692">
                  <c:v>839.63949057922719</c:v>
                </c:pt>
                <c:pt idx="693">
                  <c:v>839.63949057922719</c:v>
                </c:pt>
                <c:pt idx="694">
                  <c:v>839.63949057922719</c:v>
                </c:pt>
                <c:pt idx="695">
                  <c:v>839.63949057922719</c:v>
                </c:pt>
                <c:pt idx="696">
                  <c:v>839.63949057922719</c:v>
                </c:pt>
                <c:pt idx="697">
                  <c:v>839.63949057922719</c:v>
                </c:pt>
                <c:pt idx="698">
                  <c:v>839.63949057922719</c:v>
                </c:pt>
                <c:pt idx="699">
                  <c:v>839.63949057922719</c:v>
                </c:pt>
                <c:pt idx="700">
                  <c:v>839.63949057922719</c:v>
                </c:pt>
                <c:pt idx="701">
                  <c:v>839.63949057922719</c:v>
                </c:pt>
                <c:pt idx="702">
                  <c:v>839.63949057922719</c:v>
                </c:pt>
                <c:pt idx="703">
                  <c:v>839.63949057922719</c:v>
                </c:pt>
                <c:pt idx="704">
                  <c:v>839.63949057922719</c:v>
                </c:pt>
                <c:pt idx="705">
                  <c:v>839.63949057922719</c:v>
                </c:pt>
                <c:pt idx="706">
                  <c:v>839.63949057922719</c:v>
                </c:pt>
                <c:pt idx="707">
                  <c:v>839.63949057922719</c:v>
                </c:pt>
                <c:pt idx="708">
                  <c:v>839.63949057922719</c:v>
                </c:pt>
                <c:pt idx="709">
                  <c:v>839.63949057922719</c:v>
                </c:pt>
                <c:pt idx="710">
                  <c:v>839.63949057922719</c:v>
                </c:pt>
                <c:pt idx="711">
                  <c:v>839.63949057922719</c:v>
                </c:pt>
                <c:pt idx="712">
                  <c:v>839.63949057922719</c:v>
                </c:pt>
                <c:pt idx="713">
                  <c:v>839.63949057922719</c:v>
                </c:pt>
                <c:pt idx="714">
                  <c:v>839.63949057922719</c:v>
                </c:pt>
                <c:pt idx="715">
                  <c:v>839.63949057922719</c:v>
                </c:pt>
                <c:pt idx="716">
                  <c:v>839.63949057922719</c:v>
                </c:pt>
                <c:pt idx="717">
                  <c:v>839.63949057922719</c:v>
                </c:pt>
                <c:pt idx="718">
                  <c:v>839.63949057922719</c:v>
                </c:pt>
                <c:pt idx="719">
                  <c:v>839.63949057922719</c:v>
                </c:pt>
                <c:pt idx="720">
                  <c:v>839.63949057922719</c:v>
                </c:pt>
                <c:pt idx="721">
                  <c:v>839.63949057922719</c:v>
                </c:pt>
                <c:pt idx="722">
                  <c:v>839.63949057922719</c:v>
                </c:pt>
                <c:pt idx="723">
                  <c:v>839.63949057922719</c:v>
                </c:pt>
                <c:pt idx="724">
                  <c:v>839.63949057922719</c:v>
                </c:pt>
                <c:pt idx="725">
                  <c:v>839.63949057922719</c:v>
                </c:pt>
                <c:pt idx="726">
                  <c:v>839.63949057922719</c:v>
                </c:pt>
                <c:pt idx="727">
                  <c:v>839.63949057922719</c:v>
                </c:pt>
                <c:pt idx="728">
                  <c:v>839.63949057922719</c:v>
                </c:pt>
                <c:pt idx="729">
                  <c:v>839.63949057922719</c:v>
                </c:pt>
                <c:pt idx="730">
                  <c:v>839.63949057922719</c:v>
                </c:pt>
                <c:pt idx="731">
                  <c:v>839.63949057922719</c:v>
                </c:pt>
                <c:pt idx="732">
                  <c:v>839.63949057922719</c:v>
                </c:pt>
                <c:pt idx="733">
                  <c:v>839.63949057922719</c:v>
                </c:pt>
                <c:pt idx="734">
                  <c:v>839.63949057922719</c:v>
                </c:pt>
                <c:pt idx="735">
                  <c:v>839.63949057922719</c:v>
                </c:pt>
                <c:pt idx="736">
                  <c:v>839.63949057922719</c:v>
                </c:pt>
                <c:pt idx="737">
                  <c:v>839.63949057922719</c:v>
                </c:pt>
                <c:pt idx="738">
                  <c:v>839.63949057922719</c:v>
                </c:pt>
                <c:pt idx="739">
                  <c:v>839.63949057922719</c:v>
                </c:pt>
                <c:pt idx="740">
                  <c:v>839.63949057922719</c:v>
                </c:pt>
                <c:pt idx="741">
                  <c:v>839.63949057922719</c:v>
                </c:pt>
                <c:pt idx="742">
                  <c:v>839.63949057922719</c:v>
                </c:pt>
                <c:pt idx="743">
                  <c:v>839.63949057922719</c:v>
                </c:pt>
                <c:pt idx="744">
                  <c:v>839.63949057922719</c:v>
                </c:pt>
                <c:pt idx="745">
                  <c:v>839.63949057922719</c:v>
                </c:pt>
                <c:pt idx="746">
                  <c:v>839.63949057922719</c:v>
                </c:pt>
                <c:pt idx="747">
                  <c:v>839.63949057922719</c:v>
                </c:pt>
                <c:pt idx="748">
                  <c:v>839.63949057922719</c:v>
                </c:pt>
                <c:pt idx="749">
                  <c:v>839.63949057922719</c:v>
                </c:pt>
                <c:pt idx="750">
                  <c:v>839.63949057922719</c:v>
                </c:pt>
                <c:pt idx="751">
                  <c:v>839.63949057922719</c:v>
                </c:pt>
                <c:pt idx="752">
                  <c:v>839.63949057922719</c:v>
                </c:pt>
                <c:pt idx="753">
                  <c:v>839.63949057922719</c:v>
                </c:pt>
                <c:pt idx="754">
                  <c:v>839.63949057922719</c:v>
                </c:pt>
                <c:pt idx="755">
                  <c:v>839.63949057922719</c:v>
                </c:pt>
                <c:pt idx="756">
                  <c:v>839.63949057922719</c:v>
                </c:pt>
                <c:pt idx="757">
                  <c:v>839.63949057922719</c:v>
                </c:pt>
                <c:pt idx="758">
                  <c:v>839.63949057922719</c:v>
                </c:pt>
                <c:pt idx="759">
                  <c:v>839.63949057922719</c:v>
                </c:pt>
                <c:pt idx="760">
                  <c:v>839.63949057922719</c:v>
                </c:pt>
                <c:pt idx="761">
                  <c:v>839.63949057922719</c:v>
                </c:pt>
                <c:pt idx="762">
                  <c:v>839.63949057922719</c:v>
                </c:pt>
                <c:pt idx="763">
                  <c:v>839.63949057922719</c:v>
                </c:pt>
                <c:pt idx="764">
                  <c:v>839.63949057922719</c:v>
                </c:pt>
                <c:pt idx="765">
                  <c:v>839.63949057922719</c:v>
                </c:pt>
                <c:pt idx="766">
                  <c:v>839.63949057922719</c:v>
                </c:pt>
                <c:pt idx="767">
                  <c:v>839.63949057922719</c:v>
                </c:pt>
                <c:pt idx="768">
                  <c:v>839.63949057922719</c:v>
                </c:pt>
                <c:pt idx="769">
                  <c:v>839.63949057922719</c:v>
                </c:pt>
                <c:pt idx="770">
                  <c:v>839.63949057922719</c:v>
                </c:pt>
                <c:pt idx="771">
                  <c:v>839.63949057922719</c:v>
                </c:pt>
                <c:pt idx="772">
                  <c:v>839.63949057922719</c:v>
                </c:pt>
                <c:pt idx="773">
                  <c:v>839.63949057922719</c:v>
                </c:pt>
                <c:pt idx="774">
                  <c:v>839.63949057922719</c:v>
                </c:pt>
                <c:pt idx="775">
                  <c:v>839.63949057922719</c:v>
                </c:pt>
                <c:pt idx="776">
                  <c:v>839.63949057922719</c:v>
                </c:pt>
                <c:pt idx="777">
                  <c:v>839.63949057922719</c:v>
                </c:pt>
                <c:pt idx="778">
                  <c:v>839.63949057922719</c:v>
                </c:pt>
                <c:pt idx="779">
                  <c:v>839.63949057922719</c:v>
                </c:pt>
                <c:pt idx="780">
                  <c:v>839.63949057922719</c:v>
                </c:pt>
                <c:pt idx="781">
                  <c:v>839.63949057922719</c:v>
                </c:pt>
                <c:pt idx="782">
                  <c:v>839.63949057922719</c:v>
                </c:pt>
                <c:pt idx="783">
                  <c:v>839.63949057922719</c:v>
                </c:pt>
                <c:pt idx="784">
                  <c:v>839.63949057922719</c:v>
                </c:pt>
                <c:pt idx="785">
                  <c:v>839.63949057922719</c:v>
                </c:pt>
                <c:pt idx="786">
                  <c:v>839.63949057922719</c:v>
                </c:pt>
                <c:pt idx="787">
                  <c:v>839.63949057922719</c:v>
                </c:pt>
                <c:pt idx="788">
                  <c:v>839.63949057922719</c:v>
                </c:pt>
                <c:pt idx="789">
                  <c:v>839.63949057922719</c:v>
                </c:pt>
                <c:pt idx="790">
                  <c:v>839.63949057922719</c:v>
                </c:pt>
                <c:pt idx="791">
                  <c:v>839.63949057922719</c:v>
                </c:pt>
                <c:pt idx="792">
                  <c:v>839.63949057922719</c:v>
                </c:pt>
                <c:pt idx="793">
                  <c:v>839.63949057922719</c:v>
                </c:pt>
                <c:pt idx="794">
                  <c:v>839.63949057922719</c:v>
                </c:pt>
                <c:pt idx="795">
                  <c:v>839.63949057922719</c:v>
                </c:pt>
                <c:pt idx="796">
                  <c:v>839.63949057922719</c:v>
                </c:pt>
                <c:pt idx="797">
                  <c:v>839.63949057922719</c:v>
                </c:pt>
                <c:pt idx="798">
                  <c:v>839.63949057922719</c:v>
                </c:pt>
                <c:pt idx="799">
                  <c:v>839.63949057922719</c:v>
                </c:pt>
                <c:pt idx="800">
                  <c:v>839.63949057922719</c:v>
                </c:pt>
                <c:pt idx="801">
                  <c:v>839.63949057922719</c:v>
                </c:pt>
                <c:pt idx="802">
                  <c:v>839.63949057922719</c:v>
                </c:pt>
                <c:pt idx="803">
                  <c:v>839.63949057922719</c:v>
                </c:pt>
                <c:pt idx="804">
                  <c:v>839.63949057922719</c:v>
                </c:pt>
                <c:pt idx="805">
                  <c:v>839.63949057922719</c:v>
                </c:pt>
                <c:pt idx="806">
                  <c:v>839.63949057922719</c:v>
                </c:pt>
                <c:pt idx="807">
                  <c:v>839.63949057922719</c:v>
                </c:pt>
                <c:pt idx="808">
                  <c:v>839.63949057922719</c:v>
                </c:pt>
                <c:pt idx="809">
                  <c:v>839.63949057922719</c:v>
                </c:pt>
                <c:pt idx="810">
                  <c:v>839.63949057922719</c:v>
                </c:pt>
                <c:pt idx="811">
                  <c:v>839.63949057922719</c:v>
                </c:pt>
                <c:pt idx="812">
                  <c:v>839.63949057922719</c:v>
                </c:pt>
                <c:pt idx="813">
                  <c:v>839.63949057922719</c:v>
                </c:pt>
                <c:pt idx="814">
                  <c:v>839.63949057922719</c:v>
                </c:pt>
                <c:pt idx="815">
                  <c:v>839.63949057922719</c:v>
                </c:pt>
                <c:pt idx="816">
                  <c:v>839.63949057922719</c:v>
                </c:pt>
                <c:pt idx="817">
                  <c:v>839.63949057922719</c:v>
                </c:pt>
                <c:pt idx="818">
                  <c:v>839.63949057922719</c:v>
                </c:pt>
                <c:pt idx="819">
                  <c:v>839.63949057922719</c:v>
                </c:pt>
                <c:pt idx="820">
                  <c:v>839.63949057922719</c:v>
                </c:pt>
                <c:pt idx="821">
                  <c:v>839.63949057922719</c:v>
                </c:pt>
                <c:pt idx="822">
                  <c:v>839.63949057922719</c:v>
                </c:pt>
                <c:pt idx="823">
                  <c:v>839.63949057922719</c:v>
                </c:pt>
                <c:pt idx="824">
                  <c:v>839.63949057922719</c:v>
                </c:pt>
                <c:pt idx="825">
                  <c:v>839.63949057922719</c:v>
                </c:pt>
                <c:pt idx="826">
                  <c:v>839.63949057922719</c:v>
                </c:pt>
                <c:pt idx="827">
                  <c:v>839.63949057922719</c:v>
                </c:pt>
                <c:pt idx="828">
                  <c:v>839.63949057922719</c:v>
                </c:pt>
                <c:pt idx="829">
                  <c:v>839.63949057922719</c:v>
                </c:pt>
                <c:pt idx="830">
                  <c:v>839.63949057922719</c:v>
                </c:pt>
                <c:pt idx="831">
                  <c:v>839.63949057922719</c:v>
                </c:pt>
                <c:pt idx="832">
                  <c:v>839.63949057922719</c:v>
                </c:pt>
                <c:pt idx="833">
                  <c:v>839.63949057922719</c:v>
                </c:pt>
                <c:pt idx="834">
                  <c:v>839.63949057922719</c:v>
                </c:pt>
                <c:pt idx="835">
                  <c:v>839.63949057922719</c:v>
                </c:pt>
                <c:pt idx="836">
                  <c:v>839.63949057922719</c:v>
                </c:pt>
                <c:pt idx="837">
                  <c:v>839.63949057922719</c:v>
                </c:pt>
                <c:pt idx="838">
                  <c:v>839.63949057922719</c:v>
                </c:pt>
                <c:pt idx="839">
                  <c:v>839.63949057922719</c:v>
                </c:pt>
                <c:pt idx="840">
                  <c:v>839.63949057922719</c:v>
                </c:pt>
                <c:pt idx="841">
                  <c:v>839.63949057922719</c:v>
                </c:pt>
                <c:pt idx="842">
                  <c:v>839.63949057922719</c:v>
                </c:pt>
                <c:pt idx="843">
                  <c:v>839.63949057922719</c:v>
                </c:pt>
                <c:pt idx="844">
                  <c:v>839.63949057922719</c:v>
                </c:pt>
                <c:pt idx="845">
                  <c:v>839.63949057922719</c:v>
                </c:pt>
                <c:pt idx="846">
                  <c:v>839.63949057922719</c:v>
                </c:pt>
                <c:pt idx="847">
                  <c:v>839.63949057922719</c:v>
                </c:pt>
                <c:pt idx="848">
                  <c:v>839.63949057922719</c:v>
                </c:pt>
                <c:pt idx="849">
                  <c:v>839.63949057922719</c:v>
                </c:pt>
                <c:pt idx="850">
                  <c:v>839.63949057922719</c:v>
                </c:pt>
                <c:pt idx="851">
                  <c:v>839.63949057922719</c:v>
                </c:pt>
                <c:pt idx="852">
                  <c:v>839.63949057922719</c:v>
                </c:pt>
                <c:pt idx="853">
                  <c:v>839.63949057922719</c:v>
                </c:pt>
                <c:pt idx="854">
                  <c:v>839.63949057922719</c:v>
                </c:pt>
                <c:pt idx="855">
                  <c:v>839.63949057922719</c:v>
                </c:pt>
                <c:pt idx="856">
                  <c:v>839.63949057922719</c:v>
                </c:pt>
                <c:pt idx="857">
                  <c:v>839.63949057922719</c:v>
                </c:pt>
                <c:pt idx="858">
                  <c:v>839.63949057922719</c:v>
                </c:pt>
                <c:pt idx="859">
                  <c:v>839.63949057922719</c:v>
                </c:pt>
                <c:pt idx="860">
                  <c:v>839.63949057922719</c:v>
                </c:pt>
                <c:pt idx="861">
                  <c:v>839.63949057922719</c:v>
                </c:pt>
                <c:pt idx="862">
                  <c:v>839.63949057922719</c:v>
                </c:pt>
                <c:pt idx="863">
                  <c:v>839.63949057922719</c:v>
                </c:pt>
                <c:pt idx="864">
                  <c:v>839.63949057922719</c:v>
                </c:pt>
                <c:pt idx="865">
                  <c:v>839.63949057922719</c:v>
                </c:pt>
                <c:pt idx="866">
                  <c:v>839.63949057922719</c:v>
                </c:pt>
                <c:pt idx="867">
                  <c:v>839.63949057922719</c:v>
                </c:pt>
                <c:pt idx="868">
                  <c:v>839.63949057922719</c:v>
                </c:pt>
                <c:pt idx="869">
                  <c:v>839.63949057922719</c:v>
                </c:pt>
                <c:pt idx="870">
                  <c:v>839.63949057922719</c:v>
                </c:pt>
                <c:pt idx="871">
                  <c:v>839.63949057922719</c:v>
                </c:pt>
                <c:pt idx="872">
                  <c:v>839.63949057922719</c:v>
                </c:pt>
                <c:pt idx="873">
                  <c:v>839.63949057922719</c:v>
                </c:pt>
                <c:pt idx="874">
                  <c:v>839.63949057922719</c:v>
                </c:pt>
                <c:pt idx="875">
                  <c:v>839.63949057922719</c:v>
                </c:pt>
                <c:pt idx="876">
                  <c:v>839.63949057922719</c:v>
                </c:pt>
                <c:pt idx="877">
                  <c:v>839.63949057922719</c:v>
                </c:pt>
                <c:pt idx="878">
                  <c:v>839.63949057922719</c:v>
                </c:pt>
                <c:pt idx="879">
                  <c:v>839.63949057922719</c:v>
                </c:pt>
                <c:pt idx="880">
                  <c:v>839.63949057922719</c:v>
                </c:pt>
                <c:pt idx="881">
                  <c:v>839.63949057922719</c:v>
                </c:pt>
                <c:pt idx="882">
                  <c:v>839.63949057922719</c:v>
                </c:pt>
                <c:pt idx="883">
                  <c:v>839.63949057922719</c:v>
                </c:pt>
                <c:pt idx="884">
                  <c:v>839.63949057922719</c:v>
                </c:pt>
                <c:pt idx="885">
                  <c:v>839.63949057922719</c:v>
                </c:pt>
                <c:pt idx="886">
                  <c:v>839.63949057922719</c:v>
                </c:pt>
                <c:pt idx="887">
                  <c:v>839.63949057922719</c:v>
                </c:pt>
                <c:pt idx="888">
                  <c:v>839.63949057922719</c:v>
                </c:pt>
                <c:pt idx="889">
                  <c:v>839.63949057922719</c:v>
                </c:pt>
                <c:pt idx="890">
                  <c:v>839.63949057922719</c:v>
                </c:pt>
                <c:pt idx="891">
                  <c:v>839.63949057922719</c:v>
                </c:pt>
                <c:pt idx="892">
                  <c:v>839.63949057922719</c:v>
                </c:pt>
                <c:pt idx="893">
                  <c:v>839.63949057922719</c:v>
                </c:pt>
                <c:pt idx="894">
                  <c:v>839.63949057922719</c:v>
                </c:pt>
                <c:pt idx="895">
                  <c:v>839.63949057922719</c:v>
                </c:pt>
                <c:pt idx="896">
                  <c:v>839.63949057922719</c:v>
                </c:pt>
                <c:pt idx="897">
                  <c:v>839.63949057922719</c:v>
                </c:pt>
                <c:pt idx="898">
                  <c:v>839.63949057922719</c:v>
                </c:pt>
                <c:pt idx="899">
                  <c:v>839.63949057922719</c:v>
                </c:pt>
                <c:pt idx="900">
                  <c:v>839.63949057922719</c:v>
                </c:pt>
                <c:pt idx="901">
                  <c:v>839.63949057922719</c:v>
                </c:pt>
                <c:pt idx="902">
                  <c:v>839.63949057922719</c:v>
                </c:pt>
                <c:pt idx="903">
                  <c:v>839.63949057922719</c:v>
                </c:pt>
                <c:pt idx="904">
                  <c:v>839.63949057922719</c:v>
                </c:pt>
                <c:pt idx="905">
                  <c:v>839.63949057922719</c:v>
                </c:pt>
                <c:pt idx="906">
                  <c:v>839.63949057922719</c:v>
                </c:pt>
                <c:pt idx="907">
                  <c:v>839.63949057922719</c:v>
                </c:pt>
                <c:pt idx="908">
                  <c:v>839.63949057922719</c:v>
                </c:pt>
                <c:pt idx="909">
                  <c:v>839.63949057922719</c:v>
                </c:pt>
                <c:pt idx="910">
                  <c:v>839.63949057922719</c:v>
                </c:pt>
                <c:pt idx="911">
                  <c:v>839.63949057922719</c:v>
                </c:pt>
                <c:pt idx="912">
                  <c:v>839.63949057922719</c:v>
                </c:pt>
                <c:pt idx="913">
                  <c:v>839.63949057922719</c:v>
                </c:pt>
                <c:pt idx="914">
                  <c:v>839.63949057922719</c:v>
                </c:pt>
                <c:pt idx="915">
                  <c:v>839.63949057922719</c:v>
                </c:pt>
                <c:pt idx="916">
                  <c:v>839.63949057922719</c:v>
                </c:pt>
                <c:pt idx="917">
                  <c:v>839.63949057922719</c:v>
                </c:pt>
                <c:pt idx="918">
                  <c:v>839.63949057922719</c:v>
                </c:pt>
                <c:pt idx="919">
                  <c:v>839.63949057922719</c:v>
                </c:pt>
                <c:pt idx="920">
                  <c:v>839.63949057922719</c:v>
                </c:pt>
                <c:pt idx="921">
                  <c:v>839.63949057922719</c:v>
                </c:pt>
                <c:pt idx="922">
                  <c:v>839.63949057922719</c:v>
                </c:pt>
                <c:pt idx="923">
                  <c:v>839.63949057922719</c:v>
                </c:pt>
                <c:pt idx="924">
                  <c:v>839.63949057922719</c:v>
                </c:pt>
                <c:pt idx="925">
                  <c:v>839.63949057922719</c:v>
                </c:pt>
                <c:pt idx="926">
                  <c:v>839.63949057922719</c:v>
                </c:pt>
                <c:pt idx="927">
                  <c:v>839.63949057922719</c:v>
                </c:pt>
                <c:pt idx="928">
                  <c:v>839.63949057922719</c:v>
                </c:pt>
                <c:pt idx="929">
                  <c:v>839.63949057922719</c:v>
                </c:pt>
                <c:pt idx="930">
                  <c:v>839.63949057922719</c:v>
                </c:pt>
                <c:pt idx="931">
                  <c:v>839.63949057922719</c:v>
                </c:pt>
                <c:pt idx="932">
                  <c:v>839.63949057922719</c:v>
                </c:pt>
                <c:pt idx="933">
                  <c:v>839.63949057922719</c:v>
                </c:pt>
                <c:pt idx="934">
                  <c:v>839.63949057922719</c:v>
                </c:pt>
                <c:pt idx="935">
                  <c:v>839.63949057922719</c:v>
                </c:pt>
                <c:pt idx="936">
                  <c:v>839.63949057922719</c:v>
                </c:pt>
                <c:pt idx="937">
                  <c:v>839.63949057922719</c:v>
                </c:pt>
                <c:pt idx="938">
                  <c:v>839.63949057922719</c:v>
                </c:pt>
                <c:pt idx="939">
                  <c:v>839.63949057922719</c:v>
                </c:pt>
                <c:pt idx="940">
                  <c:v>839.63949057922719</c:v>
                </c:pt>
                <c:pt idx="941">
                  <c:v>839.63949057922719</c:v>
                </c:pt>
                <c:pt idx="942">
                  <c:v>839.63949057922719</c:v>
                </c:pt>
                <c:pt idx="943">
                  <c:v>839.63949057922719</c:v>
                </c:pt>
                <c:pt idx="944">
                  <c:v>839.63949057922719</c:v>
                </c:pt>
                <c:pt idx="945">
                  <c:v>839.63949057922719</c:v>
                </c:pt>
                <c:pt idx="946">
                  <c:v>839.63949057922719</c:v>
                </c:pt>
                <c:pt idx="947">
                  <c:v>839.63949057922719</c:v>
                </c:pt>
                <c:pt idx="948">
                  <c:v>839.63949057922719</c:v>
                </c:pt>
                <c:pt idx="949">
                  <c:v>839.63949057922719</c:v>
                </c:pt>
                <c:pt idx="950">
                  <c:v>839.63949057922719</c:v>
                </c:pt>
                <c:pt idx="951">
                  <c:v>839.63949057922719</c:v>
                </c:pt>
                <c:pt idx="952">
                  <c:v>839.63949057922719</c:v>
                </c:pt>
                <c:pt idx="953">
                  <c:v>839.63949057922719</c:v>
                </c:pt>
                <c:pt idx="954">
                  <c:v>839.63949057922719</c:v>
                </c:pt>
                <c:pt idx="955">
                  <c:v>839.63949057922719</c:v>
                </c:pt>
                <c:pt idx="956">
                  <c:v>839.63949057922719</c:v>
                </c:pt>
                <c:pt idx="957">
                  <c:v>839.63949057922719</c:v>
                </c:pt>
                <c:pt idx="958">
                  <c:v>839.63949057922719</c:v>
                </c:pt>
                <c:pt idx="959">
                  <c:v>839.63949057922719</c:v>
                </c:pt>
                <c:pt idx="960">
                  <c:v>839.63949057922719</c:v>
                </c:pt>
                <c:pt idx="961">
                  <c:v>839.63949057922719</c:v>
                </c:pt>
                <c:pt idx="962">
                  <c:v>839.63949057922719</c:v>
                </c:pt>
                <c:pt idx="963">
                  <c:v>839.63949057922719</c:v>
                </c:pt>
                <c:pt idx="964">
                  <c:v>839.63949057922719</c:v>
                </c:pt>
                <c:pt idx="965">
                  <c:v>839.63949057922719</c:v>
                </c:pt>
                <c:pt idx="966">
                  <c:v>839.63949057922719</c:v>
                </c:pt>
                <c:pt idx="967">
                  <c:v>839.63949057922719</c:v>
                </c:pt>
                <c:pt idx="968">
                  <c:v>839.63949057922719</c:v>
                </c:pt>
                <c:pt idx="969">
                  <c:v>839.63949057922719</c:v>
                </c:pt>
                <c:pt idx="970">
                  <c:v>839.63949057922719</c:v>
                </c:pt>
                <c:pt idx="971">
                  <c:v>839.63949057922719</c:v>
                </c:pt>
                <c:pt idx="972">
                  <c:v>839.63949057922719</c:v>
                </c:pt>
                <c:pt idx="973">
                  <c:v>839.63949057922719</c:v>
                </c:pt>
                <c:pt idx="974">
                  <c:v>839.63949057922719</c:v>
                </c:pt>
                <c:pt idx="975">
                  <c:v>839.63949057922719</c:v>
                </c:pt>
                <c:pt idx="976">
                  <c:v>839.63949057922719</c:v>
                </c:pt>
                <c:pt idx="977">
                  <c:v>839.63949057922719</c:v>
                </c:pt>
                <c:pt idx="978">
                  <c:v>839.63949057922719</c:v>
                </c:pt>
                <c:pt idx="979">
                  <c:v>839.63949057922719</c:v>
                </c:pt>
                <c:pt idx="980">
                  <c:v>839.63949057922719</c:v>
                </c:pt>
                <c:pt idx="981">
                  <c:v>839.63949057922719</c:v>
                </c:pt>
                <c:pt idx="982">
                  <c:v>839.63949057922719</c:v>
                </c:pt>
                <c:pt idx="983">
                  <c:v>839.63949057922719</c:v>
                </c:pt>
                <c:pt idx="984">
                  <c:v>839.63949057922719</c:v>
                </c:pt>
                <c:pt idx="985">
                  <c:v>839.63949057922719</c:v>
                </c:pt>
                <c:pt idx="986">
                  <c:v>839.63949057922719</c:v>
                </c:pt>
                <c:pt idx="987">
                  <c:v>839.63949057922719</c:v>
                </c:pt>
                <c:pt idx="988">
                  <c:v>839.63949057922719</c:v>
                </c:pt>
                <c:pt idx="989">
                  <c:v>839.63949057922719</c:v>
                </c:pt>
                <c:pt idx="990">
                  <c:v>839.63949057922719</c:v>
                </c:pt>
                <c:pt idx="991">
                  <c:v>839.63949057922719</c:v>
                </c:pt>
                <c:pt idx="992">
                  <c:v>839.63949057922719</c:v>
                </c:pt>
                <c:pt idx="993">
                  <c:v>839.63949057922719</c:v>
                </c:pt>
                <c:pt idx="994">
                  <c:v>839.63949057922719</c:v>
                </c:pt>
                <c:pt idx="995">
                  <c:v>839.63949057922719</c:v>
                </c:pt>
                <c:pt idx="996">
                  <c:v>839.63949057922719</c:v>
                </c:pt>
                <c:pt idx="997">
                  <c:v>839.63949057922719</c:v>
                </c:pt>
                <c:pt idx="998">
                  <c:v>839.63949057922719</c:v>
                </c:pt>
                <c:pt idx="999">
                  <c:v>839.63949057922719</c:v>
                </c:pt>
                <c:pt idx="1000">
                  <c:v>839.63949057922719</c:v>
                </c:pt>
              </c:numCache>
            </c:numRef>
          </c:xVal>
          <c:yVal>
            <c:numRef>
              <c:f>Calculs!$K$4:$K$1004</c:f>
              <c:numCache>
                <c:formatCode>0.00</c:formatCode>
                <c:ptCount val="1001"/>
                <c:pt idx="0">
                  <c:v>0</c:v>
                </c:pt>
                <c:pt idx="1">
                  <c:v>0</c:v>
                </c:pt>
                <c:pt idx="2">
                  <c:v>8.2983759307232881E-4</c:v>
                </c:pt>
                <c:pt idx="3">
                  <c:v>4.1901972836011431E-3</c:v>
                </c:pt>
                <c:pt idx="4">
                  <c:v>1.1823425818599374E-2</c:v>
                </c:pt>
                <c:pt idx="5">
                  <c:v>2.5473401488504514E-2</c:v>
                </c:pt>
                <c:pt idx="6">
                  <c:v>4.6444834816276967E-2</c:v>
                </c:pt>
                <c:pt idx="7">
                  <c:v>7.5161613781776437E-2</c:v>
                </c:pt>
                <c:pt idx="8">
                  <c:v>0.11160681451471773</c:v>
                </c:pt>
                <c:pt idx="9">
                  <c:v>0.15576344189439312</c:v>
                </c:pt>
                <c:pt idx="10">
                  <c:v>0.2076144298241549</c:v>
                </c:pt>
                <c:pt idx="11">
                  <c:v>0.26714264150809064</c:v>
                </c:pt>
                <c:pt idx="12">
                  <c:v>0.33433086972987175</c:v>
                </c:pt>
                <c:pt idx="13">
                  <c:v>0.4091618371337557</c:v>
                </c:pt>
                <c:pt idx="14">
                  <c:v>0.49161819650772215</c:v>
                </c:pt>
                <c:pt idx="15">
                  <c:v>0.58168253106872303</c:v>
                </c:pt>
                <c:pt idx="16">
                  <c:v>0.67933735475002632</c:v>
                </c:pt>
                <c:pt idx="17">
                  <c:v>0.78456511249063376</c:v>
                </c:pt>
                <c:pt idx="18">
                  <c:v>0.89734818052675136</c:v>
                </c:pt>
                <c:pt idx="19">
                  <c:v>1.0176688666852929</c:v>
                </c:pt>
                <c:pt idx="20">
                  <c:v>1.1455094106793957</c:v>
                </c:pt>
                <c:pt idx="21">
                  <c:v>1.280851984405927</c:v>
                </c:pt>
                <c:pt idx="22">
                  <c:v>1.4236786922449611</c:v>
                </c:pt>
                <c:pt idx="23">
                  <c:v>1.5739715713612061</c:v>
                </c:pt>
                <c:pt idx="24">
                  <c:v>1.7317125920073582</c:v>
                </c:pt>
                <c:pt idx="25">
                  <c:v>1.8968836578293629</c:v>
                </c:pt>
                <c:pt idx="26">
                  <c:v>2.0694666061735614</c:v>
                </c:pt>
                <c:pt idx="27">
                  <c:v>2.2494432083957023</c:v>
                </c:pt>
                <c:pt idx="28">
                  <c:v>2.4367951701717923</c:v>
                </c:pt>
                <c:pt idx="29">
                  <c:v>2.6315041318107708</c:v>
                </c:pt>
                <c:pt idx="30">
                  <c:v>2.8335516685689801</c:v>
                </c:pt>
                <c:pt idx="31">
                  <c:v>3.0429192909664144</c:v>
                </c:pt>
                <c:pt idx="32">
                  <c:v>3.2595884451047215</c:v>
                </c:pt>
                <c:pt idx="33">
                  <c:v>3.483540512986937</c:v>
                </c:pt>
                <c:pt idx="34">
                  <c:v>3.714756812838929</c:v>
                </c:pt>
                <c:pt idx="35">
                  <c:v>3.9532185994325291</c:v>
                </c:pt>
                <c:pt idx="36">
                  <c:v>4.1988922678510185</c:v>
                </c:pt>
                <c:pt idx="37">
                  <c:v>4.4517436727406654</c:v>
                </c:pt>
                <c:pt idx="38">
                  <c:v>4.7117529306791814</c:v>
                </c:pt>
                <c:pt idx="39">
                  <c:v>4.978900113252922</c:v>
                </c:pt>
                <c:pt idx="40">
                  <c:v>5.2531652530564443</c:v>
                </c:pt>
                <c:pt idx="41">
                  <c:v>5.5345283430173007</c:v>
                </c:pt>
                <c:pt idx="42">
                  <c:v>5.8229693357955208</c:v>
                </c:pt>
                <c:pt idx="43">
                  <c:v>6.1184681432506851</c:v>
                </c:pt>
                <c:pt idx="44">
                  <c:v>6.421004635970327</c:v>
                </c:pt>
                <c:pt idx="45">
                  <c:v>6.7305586428541426</c:v>
                </c:pt>
                <c:pt idx="46">
                  <c:v>7.0471099507490989</c:v>
                </c:pt>
                <c:pt idx="47">
                  <c:v>7.3706383041310914</c:v>
                </c:pt>
                <c:pt idx="48">
                  <c:v>7.7011234048292501</c:v>
                </c:pt>
                <c:pt idx="49">
                  <c:v>8.0385449117894279</c:v>
                </c:pt>
                <c:pt idx="50">
                  <c:v>8.3828824408737415</c:v>
                </c:pt>
                <c:pt idx="51">
                  <c:v>8.7341178775915083</c:v>
                </c:pt>
                <c:pt idx="52">
                  <c:v>9.0922376922843036</c:v>
                </c:pt>
                <c:pt idx="53">
                  <c:v>9.4572306304819627</c:v>
                </c:pt>
                <c:pt idx="54">
                  <c:v>9.8290854007894684</c:v>
                </c:pt>
                <c:pt idx="55">
                  <c:v>10.207790674684089</c:v>
                </c:pt>
                <c:pt idx="56">
                  <c:v>10.593335086332546</c:v>
                </c:pt>
                <c:pt idx="57">
                  <c:v>10.985707232426899</c:v>
                </c:pt>
                <c:pt idx="58">
                  <c:v>11.384895672037953</c:v>
                </c:pt>
                <c:pt idx="59">
                  <c:v>11.790888926485117</c:v>
                </c:pt>
                <c:pt idx="60">
                  <c:v>12.203675479221676</c:v>
                </c:pt>
                <c:pt idx="61">
                  <c:v>12.623243775734588</c:v>
                </c:pt>
                <c:pt idx="62">
                  <c:v>13.04958222345793</c:v>
                </c:pt>
                <c:pt idx="63">
                  <c:v>13.482679191699237</c:v>
                </c:pt>
                <c:pt idx="64">
                  <c:v>13.922523011577985</c:v>
                </c:pt>
                <c:pt idx="65">
                  <c:v>14.369101975975569</c:v>
                </c:pt>
                <c:pt idx="66">
                  <c:v>14.822404339496151</c:v>
                </c:pt>
                <c:pt idx="67">
                  <c:v>15.282418318437793</c:v>
                </c:pt>
                <c:pt idx="68">
                  <c:v>15.749132090773363</c:v>
                </c:pt>
                <c:pt idx="69">
                  <c:v>16.222533796140699</c:v>
                </c:pt>
                <c:pt idx="70">
                  <c:v>16.70261153584158</c:v>
                </c:pt>
                <c:pt idx="71">
                  <c:v>17.189353372849073</c:v>
                </c:pt>
                <c:pt idx="72">
                  <c:v>17.682747331822846</c:v>
                </c:pt>
                <c:pt idx="73">
                  <c:v>18.182781399132089</c:v>
                </c:pt>
                <c:pt idx="74">
                  <c:v>18.689443522885668</c:v>
                </c:pt>
                <c:pt idx="75">
                  <c:v>19.20272161296921</c:v>
                </c:pt>
                <c:pt idx="76">
                  <c:v>19.722603541088787</c:v>
                </c:pt>
                <c:pt idx="77">
                  <c:v>20.249077140820933</c:v>
                </c:pt>
                <c:pt idx="78">
                  <c:v>20.782130207668697</c:v>
                </c:pt>
                <c:pt idx="79">
                  <c:v>21.321750499123496</c:v>
                </c:pt>
                <c:pt idx="80">
                  <c:v>21.867925734732527</c:v>
                </c:pt>
                <c:pt idx="81">
                  <c:v>22.420643596171498</c:v>
                </c:pt>
                <c:pt idx="82">
                  <c:v>22.979891727322475</c:v>
                </c:pt>
                <c:pt idx="83">
                  <c:v>23.545657734356634</c:v>
                </c:pt>
                <c:pt idx="84">
                  <c:v>24.117929185821751</c:v>
                </c:pt>
                <c:pt idx="85">
                  <c:v>24.696693612734215</c:v>
                </c:pt>
                <c:pt idx="86">
                  <c:v>25.281938508675417</c:v>
                </c:pt>
                <c:pt idx="87">
                  <c:v>25.873651329892343</c:v>
                </c:pt>
                <c:pt idx="88">
                  <c:v>26.47181949540224</c:v>
                </c:pt>
                <c:pt idx="89">
                  <c:v>27.076430387101158</c:v>
                </c:pt>
                <c:pt idx="90">
                  <c:v>27.687471349876294</c:v>
                </c:pt>
                <c:pt idx="91">
                  <c:v>28.304929691721949</c:v>
                </c:pt>
                <c:pt idx="92">
                  <c:v>28.928792683859022</c:v>
                </c:pt>
                <c:pt idx="93">
                  <c:v>29.559047560857881</c:v>
                </c:pt>
                <c:pt idx="94">
                  <c:v>30.195681520764513</c:v>
                </c:pt>
                <c:pt idx="95">
                  <c:v>30.838681725229865</c:v>
                </c:pt>
                <c:pt idx="96">
                  <c:v>31.488035299642227</c:v>
                </c:pt>
                <c:pt idx="97">
                  <c:v>32.143729333262606</c:v>
                </c:pt>
                <c:pt idx="98">
                  <c:v>32.805750879362961</c:v>
                </c:pt>
                <c:pt idx="99">
                  <c:v>33.474086955367234</c:v>
                </c:pt>
                <c:pt idx="100">
                  <c:v>34.148724542995055</c:v>
                </c:pt>
                <c:pt idx="101">
                  <c:v>34.829649528256837</c:v>
                </c:pt>
                <c:pt idx="102">
                  <c:v>35.51684564062991</c:v>
                </c:pt>
                <c:pt idx="103">
                  <c:v>36.210295512428608</c:v>
                </c:pt>
                <c:pt idx="104">
                  <c:v>36.909981739036489</c:v>
                </c:pt>
                <c:pt idx="105">
                  <c:v>37.615886879138891</c:v>
                </c:pt>
                <c:pt idx="106">
                  <c:v>38.327993454957856</c:v>
                </c:pt>
                <c:pt idx="107">
                  <c:v>39.046283952489205</c:v>
                </c:pt>
                <c:pt idx="108">
                  <c:v>39.770740821741768</c:v>
                </c:pt>
                <c:pt idx="109">
                  <c:v>40.501346476978661</c:v>
                </c:pt>
                <c:pt idx="110">
                  <c:v>41.238083296960568</c:v>
                </c:pt>
                <c:pt idx="111">
                  <c:v>41.980933625190914</c:v>
                </c:pt>
                <c:pt idx="112">
                  <c:v>42.729879770162903</c:v>
                </c:pt>
                <c:pt idx="113">
                  <c:v>43.484904005608314</c:v>
                </c:pt>
                <c:pt idx="114">
                  <c:v>44.245988570748054</c:v>
                </c:pt>
                <c:pt idx="115">
                  <c:v>45.013115670544359</c:v>
                </c:pt>
                <c:pt idx="116">
                  <c:v>45.786267475954567</c:v>
                </c:pt>
                <c:pt idx="117">
                  <c:v>46.565426124186473</c:v>
                </c:pt>
                <c:pt idx="118">
                  <c:v>47.350573718955147</c:v>
                </c:pt>
                <c:pt idx="119">
                  <c:v>48.141692330741193</c:v>
                </c:pt>
                <c:pt idx="120">
                  <c:v>48.938763997050408</c:v>
                </c:pt>
                <c:pt idx="121">
                  <c:v>49.741770722674744</c:v>
                </c:pt>
                <c:pt idx="122">
                  <c:v>50.550694479954558</c:v>
                </c:pt>
                <c:pt idx="123">
                  <c:v>51.365517209042117</c:v>
                </c:pt>
                <c:pt idx="124">
                  <c:v>52.186220818166269</c:v>
                </c:pt>
                <c:pt idx="125">
                  <c:v>53.012787183898261</c:v>
                </c:pt>
                <c:pt idx="126">
                  <c:v>53.845198151418657</c:v>
                </c:pt>
                <c:pt idx="127">
                  <c:v>54.683435534785303</c:v>
                </c:pt>
                <c:pt idx="128">
                  <c:v>55.527481117202321</c:v>
                </c:pt>
                <c:pt idx="129">
                  <c:v>56.377316651290059</c:v>
                </c:pt>
                <c:pt idx="130">
                  <c:v>57.232923859355964</c:v>
                </c:pt>
                <c:pt idx="131">
                  <c:v>58.094284433666374</c:v>
                </c:pt>
                <c:pt idx="132">
                  <c:v>58.961380036719127</c:v>
                </c:pt>
                <c:pt idx="133">
                  <c:v>59.834192301517021</c:v>
                </c:pt>
                <c:pt idx="134">
                  <c:v>60.712702831842037</c:v>
                </c:pt>
                <c:pt idx="135">
                  <c:v>61.596893202530289</c:v>
                </c:pt>
                <c:pt idx="136">
                  <c:v>62.48674495974771</c:v>
                </c:pt>
                <c:pt idx="137">
                  <c:v>63.382239621266407</c:v>
                </c:pt>
                <c:pt idx="138">
                  <c:v>64.283358676741628</c:v>
                </c:pt>
                <c:pt idx="139">
                  <c:v>65.190083587989363</c:v>
                </c:pt>
                <c:pt idx="140">
                  <c:v>66.10239578926452</c:v>
                </c:pt>
                <c:pt idx="141">
                  <c:v>67.020276687539635</c:v>
                </c:pt>
                <c:pt idx="142">
                  <c:v>67.943707662784107</c:v>
                </c:pt>
                <c:pt idx="143">
                  <c:v>68.872670068243849</c:v>
                </c:pt>
                <c:pt idx="144">
                  <c:v>69.807145230721517</c:v>
                </c:pt>
                <c:pt idx="145">
                  <c:v>70.74711445085704</c:v>
                </c:pt>
                <c:pt idx="146">
                  <c:v>71.69255900340859</c:v>
                </c:pt>
                <c:pt idx="147">
                  <c:v>72.643460137533964</c:v>
                </c:pt>
                <c:pt idx="148">
                  <c:v>73.599799077072191</c:v>
                </c:pt>
                <c:pt idx="149">
                  <c:v>74.56155702082556</c:v>
                </c:pt>
                <c:pt idx="150">
                  <c:v>75.528715142841875</c:v>
                </c:pt>
                <c:pt idx="151">
                  <c:v>76.501254951641371</c:v>
                </c:pt>
                <c:pt idx="152">
                  <c:v>77.47915864958938</c:v>
                </c:pt>
                <c:pt idx="153">
                  <c:v>78.462408774301849</c:v>
                </c:pt>
                <c:pt idx="154">
                  <c:v>79.450987839892917</c:v>
                </c:pt>
                <c:pt idx="155">
                  <c:v>80.444878337232851</c:v>
                </c:pt>
                <c:pt idx="156">
                  <c:v>81.444062734206213</c:v>
                </c:pt>
                <c:pt idx="157">
                  <c:v>82.448523475970234</c:v>
                </c:pt>
                <c:pt idx="158">
                  <c:v>83.458242985213332</c:v>
                </c:pt>
                <c:pt idx="159">
                  <c:v>84.473203662413809</c:v>
                </c:pt>
                <c:pt idx="160">
                  <c:v>85.493387886098702</c:v>
                </c:pt>
                <c:pt idx="161">
                  <c:v>86.51877801310269</c:v>
                </c:pt>
                <c:pt idx="162">
                  <c:v>87.549356378827156</c:v>
                </c:pt>
                <c:pt idx="163">
                  <c:v>88.585105297499311</c:v>
                </c:pt>
                <c:pt idx="164">
                  <c:v>89.626007062431327</c:v>
                </c:pt>
                <c:pt idx="165">
                  <c:v>90.672043946279572</c:v>
                </c:pt>
                <c:pt idx="166">
                  <c:v>91.723198201303788</c:v>
                </c:pt>
                <c:pt idx="167">
                  <c:v>92.779452059626323</c:v>
                </c:pt>
                <c:pt idx="168">
                  <c:v>93.840787733491311</c:v>
                </c:pt>
                <c:pt idx="169">
                  <c:v>94.90718741552385</c:v>
                </c:pt>
                <c:pt idx="170">
                  <c:v>95.978633278989037</c:v>
                </c:pt>
                <c:pt idx="171">
                  <c:v>97.055107478051013</c:v>
                </c:pt>
                <c:pt idx="172">
                  <c:v>98.13659214803188</c:v>
                </c:pt>
                <c:pt idx="173">
                  <c:v>99.223069405670472</c:v>
                </c:pt>
                <c:pt idx="174">
                  <c:v>100.31452134938107</c:v>
                </c:pt>
                <c:pt idx="175">
                  <c:v>101.41093005951188</c:v>
                </c:pt>
                <c:pt idx="176">
                  <c:v>102.51227759860345</c:v>
                </c:pt>
                <c:pt idx="177">
                  <c:v>103.61854601164677</c:v>
                </c:pt>
                <c:pt idx="178">
                  <c:v>104.72971732634133</c:v>
                </c:pt>
                <c:pt idx="179">
                  <c:v>105.84577355335283</c:v>
                </c:pt>
                <c:pt idx="180">
                  <c:v>106.96669668657077</c:v>
                </c:pt>
                <c:pt idx="181">
                  <c:v>108.09246870336571</c:v>
                </c:pt>
                <c:pt idx="182">
                  <c:v>109.22307156484628</c:v>
                </c:pt>
                <c:pt idx="183">
                  <c:v>110.35848721611599</c:v>
                </c:pt>
                <c:pt idx="184">
                  <c:v>111.49869758652963</c:v>
                </c:pt>
                <c:pt idx="185">
                  <c:v>112.64368458994947</c:v>
                </c:pt>
                <c:pt idx="186">
                  <c:v>113.79343012500108</c:v>
                </c:pt>
                <c:pt idx="187">
                  <c:v>114.94791607532878</c:v>
                </c:pt>
                <c:pt idx="188">
                  <c:v>116.10712430985085</c:v>
                </c:pt>
                <c:pt idx="189">
                  <c:v>117.27103668301427</c:v>
                </c:pt>
                <c:pt idx="190">
                  <c:v>118.43963503504911</c:v>
                </c:pt>
                <c:pt idx="191">
                  <c:v>119.61290119222254</c:v>
                </c:pt>
                <c:pt idx="192">
                  <c:v>120.79081696709244</c:v>
                </c:pt>
                <c:pt idx="193">
                  <c:v>121.97336415876053</c:v>
                </c:pt>
                <c:pt idx="194">
                  <c:v>123.16052455312513</c:v>
                </c:pt>
                <c:pt idx="195">
                  <c:v>124.35227992313345</c:v>
                </c:pt>
                <c:pt idx="196">
                  <c:v>125.54861202903342</c:v>
                </c:pt>
                <c:pt idx="197">
                  <c:v>126.749502618625</c:v>
                </c:pt>
                <c:pt idx="198">
                  <c:v>127.95493342751107</c:v>
                </c:pt>
                <c:pt idx="199">
                  <c:v>129.16488617934777</c:v>
                </c:pt>
                <c:pt idx="200">
                  <c:v>130.37934258609442</c:v>
                </c:pt>
                <c:pt idx="201">
                  <c:v>131.59828434826272</c:v>
                </c:pt>
                <c:pt idx="202">
                  <c:v>132.82169315516558</c:v>
                </c:pt>
                <c:pt idx="203">
                  <c:v>134.0495506851654</c:v>
                </c:pt>
                <c:pt idx="204">
                  <c:v>135.28183860592168</c:v>
                </c:pt>
                <c:pt idx="205">
                  <c:v>136.51853857463811</c:v>
                </c:pt>
                <c:pt idx="206">
                  <c:v>137.75963223830914</c:v>
                </c:pt>
                <c:pt idx="207">
                  <c:v>139.0051012339658</c:v>
                </c:pt>
                <c:pt idx="208">
                  <c:v>140.2549271889211</c:v>
                </c:pt>
                <c:pt idx="209">
                  <c:v>141.50909172101464</c:v>
                </c:pt>
                <c:pt idx="210">
                  <c:v>142.76757643885668</c:v>
                </c:pt>
                <c:pt idx="211">
                  <c:v>144.03036294207158</c:v>
                </c:pt>
                <c:pt idx="212">
                  <c:v>145.29743282154047</c:v>
                </c:pt>
                <c:pt idx="213">
                  <c:v>146.56876765964344</c:v>
                </c:pt>
                <c:pt idx="214">
                  <c:v>147.84434903050092</c:v>
                </c:pt>
                <c:pt idx="215">
                  <c:v>149.12415850021438</c:v>
                </c:pt>
                <c:pt idx="216">
                  <c:v>150.40817762710643</c:v>
                </c:pt>
                <c:pt idx="217">
                  <c:v>151.69638796196008</c:v>
                </c:pt>
                <c:pt idx="218">
                  <c:v>152.98877104825743</c:v>
                </c:pt>
                <c:pt idx="219">
                  <c:v>154.2853084224175</c:v>
                </c:pt>
                <c:pt idx="220">
                  <c:v>155.58598161403347</c:v>
                </c:pt>
                <c:pt idx="221">
                  <c:v>156.89077214610899</c:v>
                </c:pt>
                <c:pt idx="222">
                  <c:v>158.19966153529393</c:v>
                </c:pt>
                <c:pt idx="223">
                  <c:v>159.51263129211924</c:v>
                </c:pt>
                <c:pt idx="224">
                  <c:v>160.82966292123103</c:v>
                </c:pt>
                <c:pt idx="225">
                  <c:v>162.15073792162406</c:v>
                </c:pt>
                <c:pt idx="226">
                  <c:v>163.47583778687414</c:v>
                </c:pt>
                <c:pt idx="227">
                  <c:v>164.80494400536992</c:v>
                </c:pt>
                <c:pt idx="228">
                  <c:v>166.13803806054392</c:v>
                </c:pt>
                <c:pt idx="229">
                  <c:v>167.47510143110262</c:v>
                </c:pt>
                <c:pt idx="230">
                  <c:v>168.81611559125568</c:v>
                </c:pt>
                <c:pt idx="231">
                  <c:v>170.16106201094453</c:v>
                </c:pt>
                <c:pt idx="232">
                  <c:v>171.50992215607002</c:v>
                </c:pt>
                <c:pt idx="233">
                  <c:v>172.86267748871904</c:v>
                </c:pt>
                <c:pt idx="234">
                  <c:v>174.21930946739067</c:v>
                </c:pt>
                <c:pt idx="235">
                  <c:v>175.57979954722106</c:v>
                </c:pt>
                <c:pt idx="236">
                  <c:v>176.94412918020771</c:v>
                </c:pt>
                <c:pt idx="237">
                  <c:v>178.31227981543279</c:v>
                </c:pt>
                <c:pt idx="238">
                  <c:v>179.68423289928552</c:v>
                </c:pt>
                <c:pt idx="239">
                  <c:v>181.05996987568372</c:v>
                </c:pt>
                <c:pt idx="240">
                  <c:v>182.43947218629444</c:v>
                </c:pt>
                <c:pt idx="241">
                  <c:v>183.82272127075365</c:v>
                </c:pt>
                <c:pt idx="242">
                  <c:v>185.20969856688512</c:v>
                </c:pt>
                <c:pt idx="243">
                  <c:v>186.60038551091822</c:v>
                </c:pt>
                <c:pt idx="244">
                  <c:v>187.99476353770487</c:v>
                </c:pt>
                <c:pt idx="245">
                  <c:v>189.39281408093561</c:v>
                </c:pt>
                <c:pt idx="246">
                  <c:v>190.79451857335465</c:v>
                </c:pt>
                <c:pt idx="247">
                  <c:v>192.19985844697396</c:v>
                </c:pt>
                <c:pt idx="248">
                  <c:v>193.6088151332865</c:v>
                </c:pt>
                <c:pt idx="249">
                  <c:v>195.02137006347832</c:v>
                </c:pt>
                <c:pt idx="250">
                  <c:v>196.43750466863995</c:v>
                </c:pt>
                <c:pt idx="251">
                  <c:v>197.85719884521916</c:v>
                </c:pt>
                <c:pt idx="252">
                  <c:v>199.2804294208872</c:v>
                </c:pt>
                <c:pt idx="253">
                  <c:v>200.70717169110043</c:v>
                </c:pt>
                <c:pt idx="254">
                  <c:v>202.13740095529093</c:v>
                </c:pt>
                <c:pt idx="255">
                  <c:v>203.57109251715983</c:v>
                </c:pt>
                <c:pt idx="256">
                  <c:v>205.0082216849689</c:v>
                </c:pt>
                <c:pt idx="257">
                  <c:v>206.4487637718305</c:v>
                </c:pt>
                <c:pt idx="258">
                  <c:v>207.89269409599558</c:v>
                </c:pt>
                <c:pt idx="259">
                  <c:v>209.33998798113993</c:v>
                </c:pt>
                <c:pt idx="260">
                  <c:v>210.79062075664868</c:v>
                </c:pt>
                <c:pt idx="261">
                  <c:v>212.24456775789889</c:v>
                </c:pt>
                <c:pt idx="262">
                  <c:v>213.70180432654047</c:v>
                </c:pt>
                <c:pt idx="263">
                  <c:v>215.16230581077508</c:v>
                </c:pt>
                <c:pt idx="264">
                  <c:v>216.6260475656334</c:v>
                </c:pt>
                <c:pt idx="265">
                  <c:v>218.09300495325041</c:v>
                </c:pt>
                <c:pt idx="266">
                  <c:v>219.56315334313896</c:v>
                </c:pt>
                <c:pt idx="267">
                  <c:v>221.03646811246134</c:v>
                </c:pt>
                <c:pt idx="268">
                  <c:v>222.51292464629918</c:v>
                </c:pt>
                <c:pt idx="269">
                  <c:v>223.99249833792135</c:v>
                </c:pt>
                <c:pt idx="270">
                  <c:v>225.47516458905002</c:v>
                </c:pt>
                <c:pt idx="271">
                  <c:v>226.96089881012497</c:v>
                </c:pt>
                <c:pt idx="272">
                  <c:v>228.44967642056588</c:v>
                </c:pt>
                <c:pt idx="273">
                  <c:v>229.94147284903281</c:v>
                </c:pt>
                <c:pt idx="274">
                  <c:v>231.43626353368481</c:v>
                </c:pt>
                <c:pt idx="275">
                  <c:v>232.93402392243667</c:v>
                </c:pt>
                <c:pt idx="276">
                  <c:v>234.43472947321371</c:v>
                </c:pt>
                <c:pt idx="277">
                  <c:v>235.93835565420474</c:v>
                </c:pt>
                <c:pt idx="278">
                  <c:v>237.44487794411313</c:v>
                </c:pt>
                <c:pt idx="279">
                  <c:v>238.95427183240591</c:v>
                </c:pt>
                <c:pt idx="280">
                  <c:v>240.46651281956105</c:v>
                </c:pt>
                <c:pt idx="281">
                  <c:v>241.98157641731279</c:v>
                </c:pt>
                <c:pt idx="282">
                  <c:v>243.49943814889517</c:v>
                </c:pt>
                <c:pt idx="283">
                  <c:v>245.02007354928344</c:v>
                </c:pt>
                <c:pt idx="284">
                  <c:v>246.54345816543378</c:v>
                </c:pt>
                <c:pt idx="285">
                  <c:v>248.06956755652098</c:v>
                </c:pt>
                <c:pt idx="286">
                  <c:v>249.59837729417424</c:v>
                </c:pt>
                <c:pt idx="287">
                  <c:v>251.12986296271106</c:v>
                </c:pt>
                <c:pt idx="288">
                  <c:v>252.66400015936921</c:v>
                </c:pt>
                <c:pt idx="289">
                  <c:v>254.20076449453674</c:v>
                </c:pt>
                <c:pt idx="290">
                  <c:v>255.74013159198017</c:v>
                </c:pt>
                <c:pt idx="291">
                  <c:v>257.28207708907064</c:v>
                </c:pt>
                <c:pt idx="292">
                  <c:v>258.8265766370082</c:v>
                </c:pt>
                <c:pt idx="293">
                  <c:v>260.37360590104419</c:v>
                </c:pt>
                <c:pt idx="294">
                  <c:v>261.92314056070165</c:v>
                </c:pt>
                <c:pt idx="295">
                  <c:v>263.47515630999379</c:v>
                </c:pt>
                <c:pt idx="296">
                  <c:v>265.02962885764066</c:v>
                </c:pt>
                <c:pt idx="297">
                  <c:v>266.58653392728377</c:v>
                </c:pt>
                <c:pt idx="298">
                  <c:v>268.1458304766137</c:v>
                </c:pt>
                <c:pt idx="299">
                  <c:v>269.70744392688204</c:v>
                </c:pt>
                <c:pt idx="300">
                  <c:v>271.27128297179883</c:v>
                </c:pt>
                <c:pt idx="301">
                  <c:v>272.83725637677998</c:v>
                </c:pt>
                <c:pt idx="302">
                  <c:v>274.40527298061693</c:v>
                </c:pt>
                <c:pt idx="303">
                  <c:v>275.97524169712165</c:v>
                </c:pt>
                <c:pt idx="304">
                  <c:v>277.5470715167466</c:v>
                </c:pt>
                <c:pt idx="305">
                  <c:v>279.12067150818041</c:v>
                </c:pt>
                <c:pt idx="306">
                  <c:v>280.69595081991849</c:v>
                </c:pt>
                <c:pt idx="307">
                  <c:v>282.27281868180904</c:v>
                </c:pt>
                <c:pt idx="308">
                  <c:v>283.8511844065743</c:v>
                </c:pt>
                <c:pt idx="309">
                  <c:v>285.43095739130712</c:v>
                </c:pt>
                <c:pt idx="310">
                  <c:v>287.01204711894286</c:v>
                </c:pt>
                <c:pt idx="311">
                  <c:v>288.5943631597068</c:v>
                </c:pt>
                <c:pt idx="312">
                  <c:v>290.17781517253655</c:v>
                </c:pt>
                <c:pt idx="313">
                  <c:v>291.76231290648025</c:v>
                </c:pt>
                <c:pt idx="314">
                  <c:v>293.34776620206992</c:v>
                </c:pt>
                <c:pt idx="315">
                  <c:v>294.93408499267053</c:v>
                </c:pt>
                <c:pt idx="316">
                  <c:v>296.52117930580448</c:v>
                </c:pt>
                <c:pt idx="317">
                  <c:v>298.10895926445158</c:v>
                </c:pt>
                <c:pt idx="318">
                  <c:v>299.69733508832485</c:v>
                </c:pt>
                <c:pt idx="319">
                  <c:v>301.2862170951218</c:v>
                </c:pt>
                <c:pt idx="320">
                  <c:v>302.87551570175151</c:v>
                </c:pt>
                <c:pt idx="321">
                  <c:v>304.4651480886788</c:v>
                </c:pt>
                <c:pt idx="322">
                  <c:v>306.05504485705933</c:v>
                </c:pt>
                <c:pt idx="323">
                  <c:v>307.64514335110027</c:v>
                </c:pt>
                <c:pt idx="324">
                  <c:v>309.2353809872896</c:v>
                </c:pt>
                <c:pt idx="325">
                  <c:v>310.82569525492391</c:v>
                </c:pt>
                <c:pt idx="326">
                  <c:v>312.41602371662458</c:v>
                </c:pt>
                <c:pt idx="327">
                  <c:v>314.00630400884199</c:v>
                </c:pt>
                <c:pt idx="328">
                  <c:v>315.59647384234847</c:v>
                </c:pt>
                <c:pt idx="329">
                  <c:v>317.18647100271949</c:v>
                </c:pt>
                <c:pt idx="330">
                  <c:v>318.77623335080312</c:v>
                </c:pt>
                <c:pt idx="331">
                  <c:v>320.36569882317855</c:v>
                </c:pt>
                <c:pt idx="332">
                  <c:v>321.95480543260243</c:v>
                </c:pt>
                <c:pt idx="333">
                  <c:v>323.54349126844448</c:v>
                </c:pt>
                <c:pt idx="334">
                  <c:v>325.13169449711143</c:v>
                </c:pt>
                <c:pt idx="335">
                  <c:v>326.71935336245974</c:v>
                </c:pt>
                <c:pt idx="336">
                  <c:v>328.30640618619714</c:v>
                </c:pt>
                <c:pt idx="337">
                  <c:v>329.89279136827292</c:v>
                </c:pt>
                <c:pt idx="338">
                  <c:v>331.47844738725729</c:v>
                </c:pt>
                <c:pt idx="339">
                  <c:v>333.06331280070924</c:v>
                </c:pt>
                <c:pt idx="340">
                  <c:v>334.64732624553409</c:v>
                </c:pt>
                <c:pt idx="341">
                  <c:v>336.23042643832935</c:v>
                </c:pt>
                <c:pt idx="342">
                  <c:v>337.81255217572021</c:v>
                </c:pt>
                <c:pt idx="343">
                  <c:v>339.3936423346841</c:v>
                </c:pt>
                <c:pt idx="344">
                  <c:v>340.97363587286424</c:v>
                </c:pt>
                <c:pt idx="345">
                  <c:v>342.55247182887274</c:v>
                </c:pt>
                <c:pt idx="346">
                  <c:v>344.13008932258288</c:v>
                </c:pt>
                <c:pt idx="347">
                  <c:v>345.70642755541104</c:v>
                </c:pt>
                <c:pt idx="348">
                  <c:v>347.28142652815507</c:v>
                </c:pt>
                <c:pt idx="349">
                  <c:v>348.85502775781237</c:v>
                </c:pt>
                <c:pt idx="350">
                  <c:v>350.42717355823805</c:v>
                </c:pt>
                <c:pt idx="351">
                  <c:v>351.99780632178528</c:v>
                </c:pt>
                <c:pt idx="352">
                  <c:v>353.56686851949974</c:v>
                </c:pt>
                <c:pt idx="353">
                  <c:v>355.13430270130488</c:v>
                </c:pt>
                <c:pt idx="354">
                  <c:v>356.70005149617788</c:v>
                </c:pt>
                <c:pt idx="355">
                  <c:v>358.26405761231666</c:v>
                </c:pt>
                <c:pt idx="356">
                  <c:v>359.82626383729792</c:v>
                </c:pt>
                <c:pt idx="357">
                  <c:v>361.38661303822585</c:v>
                </c:pt>
                <c:pt idx="358">
                  <c:v>362.94504816187242</c:v>
                </c:pt>
                <c:pt idx="359">
                  <c:v>364.50151223480839</c:v>
                </c:pt>
                <c:pt idx="360">
                  <c:v>366.05596327956852</c:v>
                </c:pt>
                <c:pt idx="361">
                  <c:v>367.60838920808766</c:v>
                </c:pt>
                <c:pt idx="362">
                  <c:v>369.15879286150476</c:v>
                </c:pt>
                <c:pt idx="363">
                  <c:v>370.70717707264816</c:v>
                </c:pt>
                <c:pt idx="364">
                  <c:v>372.25354466606689</c:v>
                </c:pt>
                <c:pt idx="365">
                  <c:v>373.79789845806158</c:v>
                </c:pt>
                <c:pt idx="366">
                  <c:v>375.34024125671567</c:v>
                </c:pt>
                <c:pt idx="367">
                  <c:v>376.88057586192588</c:v>
                </c:pt>
                <c:pt idx="368">
                  <c:v>378.41890506543302</c:v>
                </c:pt>
                <c:pt idx="369">
                  <c:v>379.9552316508524</c:v>
                </c:pt>
                <c:pt idx="370">
                  <c:v>381.48955839370421</c:v>
                </c:pt>
                <c:pt idx="371">
                  <c:v>383.02188806144375</c:v>
                </c:pt>
                <c:pt idx="372">
                  <c:v>384.55222341349139</c:v>
                </c:pt>
                <c:pt idx="373">
                  <c:v>386.08056720126245</c:v>
                </c:pt>
                <c:pt idx="374">
                  <c:v>387.60692216819717</c:v>
                </c:pt>
                <c:pt idx="375">
                  <c:v>389.13129104979004</c:v>
                </c:pt>
                <c:pt idx="376">
                  <c:v>390.65367657361952</c:v>
                </c:pt>
                <c:pt idx="377">
                  <c:v>392.17408145937725</c:v>
                </c:pt>
                <c:pt idx="378">
                  <c:v>393.69250841889726</c:v>
                </c:pt>
                <c:pt idx="379">
                  <c:v>395.20896015618519</c:v>
                </c:pt>
                <c:pt idx="380">
                  <c:v>396.72343936744699</c:v>
                </c:pt>
                <c:pt idx="381">
                  <c:v>398.23594874111785</c:v>
                </c:pt>
                <c:pt idx="382">
                  <c:v>399.74649095789084</c:v>
                </c:pt>
                <c:pt idx="383">
                  <c:v>401.25506869074542</c:v>
                </c:pt>
                <c:pt idx="384">
                  <c:v>402.76168460497576</c:v>
                </c:pt>
                <c:pt idx="385">
                  <c:v>404.26634135821905</c:v>
                </c:pt>
                <c:pt idx="386">
                  <c:v>405.76904160048366</c:v>
                </c:pt>
                <c:pt idx="387">
                  <c:v>407.26978797417706</c:v>
                </c:pt>
                <c:pt idx="388">
                  <c:v>408.76858311413372</c:v>
                </c:pt>
                <c:pt idx="389">
                  <c:v>410.26542964764275</c:v>
                </c:pt>
                <c:pt idx="390">
                  <c:v>411.76033019447567</c:v>
                </c:pt>
                <c:pt idx="391">
                  <c:v>413.25328736691364</c:v>
                </c:pt>
                <c:pt idx="392">
                  <c:v>414.744303769775</c:v>
                </c:pt>
                <c:pt idx="393">
                  <c:v>416.2333820004423</c:v>
                </c:pt>
                <c:pt idx="394">
                  <c:v>417.72052464888964</c:v>
                </c:pt>
                <c:pt idx="395">
                  <c:v>419.20573429770934</c:v>
                </c:pt>
                <c:pt idx="396">
                  <c:v>420.68901352213891</c:v>
                </c:pt>
                <c:pt idx="397">
                  <c:v>422.1703648900878</c:v>
                </c:pt>
                <c:pt idx="398">
                  <c:v>423.64979096216388</c:v>
                </c:pt>
                <c:pt idx="399">
                  <c:v>425.12729429169997</c:v>
                </c:pt>
                <c:pt idx="400">
                  <c:v>426.60287742478016</c:v>
                </c:pt>
                <c:pt idx="401">
                  <c:v>441.25329463116901</c:v>
                </c:pt>
                <c:pt idx="402">
                  <c:v>455.7133279307651</c:v>
                </c:pt>
                <c:pt idx="403">
                  <c:v>469.98545236860218</c:v>
                </c:pt>
                <c:pt idx="404">
                  <c:v>484.07207396233207</c:v>
                </c:pt>
                <c:pt idx="405">
                  <c:v>497.97553212986986</c:v>
                </c:pt>
                <c:pt idx="406">
                  <c:v>511.69810200823588</c:v>
                </c:pt>
                <c:pt idx="407">
                  <c:v>525.24199666939489</c:v>
                </c:pt>
                <c:pt idx="408">
                  <c:v>538.60936923853274</c:v>
                </c:pt>
                <c:pt idx="409">
                  <c:v>551.80231491987706</c:v>
                </c:pt>
                <c:pt idx="410">
                  <c:v>564.82287293485717</c:v>
                </c:pt>
                <c:pt idx="411">
                  <c:v>577.67302837710906</c:v>
                </c:pt>
                <c:pt idx="412">
                  <c:v>590.35471398856157</c:v>
                </c:pt>
                <c:pt idx="413">
                  <c:v>602.86981186058915</c:v>
                </c:pt>
                <c:pt idx="414">
                  <c:v>615.22015506398134</c:v>
                </c:pt>
                <c:pt idx="415">
                  <c:v>627.40752921126091</c:v>
                </c:pt>
                <c:pt idx="416">
                  <c:v>639.43367395467897</c:v>
                </c:pt>
                <c:pt idx="417">
                  <c:v>651.30028442302387</c:v>
                </c:pt>
                <c:pt idx="418">
                  <c:v>663.00901260020214</c:v>
                </c:pt>
                <c:pt idx="419">
                  <c:v>674.56146864838365</c:v>
                </c:pt>
                <c:pt idx="420">
                  <c:v>685.95922217834709</c:v>
                </c:pt>
                <c:pt idx="421">
                  <c:v>697.20380346951492</c:v>
                </c:pt>
                <c:pt idx="422">
                  <c:v>708.29670464203059</c:v>
                </c:pt>
                <c:pt idx="423">
                  <c:v>719.23938078310209</c:v>
                </c:pt>
                <c:pt idx="424">
                  <c:v>730.03325102971633</c:v>
                </c:pt>
                <c:pt idx="425">
                  <c:v>740.67969960971402</c:v>
                </c:pt>
                <c:pt idx="426">
                  <c:v>751.18007684311101</c:v>
                </c:pt>
                <c:pt idx="427">
                  <c:v>761.53570010545025</c:v>
                </c:pt>
                <c:pt idx="428">
                  <c:v>771.74785475487658</c:v>
                </c:pt>
                <c:pt idx="429">
                  <c:v>781.81779502453719</c:v>
                </c:pt>
                <c:pt idx="430">
                  <c:v>791.74674488182904</c:v>
                </c:pt>
                <c:pt idx="431">
                  <c:v>801.53589885593453</c:v>
                </c:pt>
                <c:pt idx="432">
                  <c:v>811.18642283501651</c:v>
                </c:pt>
                <c:pt idx="433">
                  <c:v>820.69945483437186</c:v>
                </c:pt>
                <c:pt idx="434">
                  <c:v>830.07610573677835</c:v>
                </c:pt>
                <c:pt idx="435">
                  <c:v>839.3174600062091</c:v>
                </c:pt>
                <c:pt idx="436">
                  <c:v>848.42457637603047</c:v>
                </c:pt>
                <c:pt idx="437">
                  <c:v>857.39848851274428</c:v>
                </c:pt>
                <c:pt idx="438">
                  <c:v>866.24020565628416</c:v>
                </c:pt>
                <c:pt idx="439">
                  <c:v>874.9507132378269</c:v>
                </c:pt>
                <c:pt idx="440">
                  <c:v>883.53097347603443</c:v>
                </c:pt>
                <c:pt idx="441">
                  <c:v>891.98192595259786</c:v>
                </c:pt>
                <c:pt idx="442">
                  <c:v>900.30448816791375</c:v>
                </c:pt>
                <c:pt idx="443">
                  <c:v>908.49955607768607</c:v>
                </c:pt>
                <c:pt idx="444">
                  <c:v>916.56800461120793</c:v>
                </c:pt>
                <c:pt idx="445">
                  <c:v>924.51068817204441</c:v>
                </c:pt>
                <c:pt idx="446">
                  <c:v>932.3284411218051</c:v>
                </c:pt>
                <c:pt idx="447">
                  <c:v>940.02207824766208</c:v>
                </c:pt>
                <c:pt idx="448">
                  <c:v>947.5923952142432</c:v>
                </c:pt>
                <c:pt idx="449">
                  <c:v>955.04016900049919</c:v>
                </c:pt>
                <c:pt idx="450">
                  <c:v>962.36615832211965</c:v>
                </c:pt>
                <c:pt idx="451">
                  <c:v>969.57110404004709</c:v>
                </c:pt>
                <c:pt idx="452">
                  <c:v>976.65572955561493</c:v>
                </c:pt>
                <c:pt idx="453">
                  <c:v>983.62074119281351</c:v>
                </c:pt>
                <c:pt idx="454">
                  <c:v>990.4668285681671</c:v>
                </c:pt>
                <c:pt idx="455">
                  <c:v>997.19466494868573</c:v>
                </c:pt>
                <c:pt idx="456">
                  <c:v>1003.8049075983366</c:v>
                </c:pt>
                <c:pt idx="457">
                  <c:v>1010.2981981134626</c:v>
                </c:pt>
                <c:pt idx="458">
                  <c:v>1016.6751627475584</c:v>
                </c:pt>
                <c:pt idx="459">
                  <c:v>1022.9364127258017</c:v>
                </c:pt>
                <c:pt idx="460">
                  <c:v>1029.0825445497189</c:v>
                </c:pt>
                <c:pt idx="461">
                  <c:v>1035.1141402923547</c:v>
                </c:pt>
                <c:pt idx="462">
                  <c:v>1041.0317678842991</c:v>
                </c:pt>
                <c:pt idx="463">
                  <c:v>1046.8359813909183</c:v>
                </c:pt>
                <c:pt idx="464">
                  <c:v>1052.5273212811198</c:v>
                </c:pt>
                <c:pt idx="465">
                  <c:v>1058.1063146879767</c:v>
                </c:pt>
                <c:pt idx="466">
                  <c:v>1063.5734756615241</c:v>
                </c:pt>
                <c:pt idx="467">
                  <c:v>1068.9293054140358</c:v>
                </c:pt>
                <c:pt idx="468">
                  <c:v>1074.1742925580777</c:v>
                </c:pt>
                <c:pt idx="469">
                  <c:v>1079.3089133376338</c:v>
                </c:pt>
                <c:pt idx="470">
                  <c:v>1084.3336318525894</c:v>
                </c:pt>
                <c:pt idx="471">
                  <c:v>1089.2489002768568</c:v>
                </c:pt>
                <c:pt idx="472">
                  <c:v>1094.0551590704233</c:v>
                </c:pt>
                <c:pt idx="473">
                  <c:v>1098.7528371855972</c:v>
                </c:pt>
                <c:pt idx="474">
                  <c:v>1103.3423522677317</c:v>
                </c:pt>
                <c:pt idx="475">
                  <c:v>1107.8241108506998</c:v>
                </c:pt>
                <c:pt idx="476">
                  <c:v>1112.1985085473987</c:v>
                </c:pt>
                <c:pt idx="477">
                  <c:v>1116.4659302355653</c:v>
                </c:pt>
                <c:pt idx="478">
                  <c:v>1120.6267502391852</c:v>
                </c:pt>
                <c:pt idx="479">
                  <c:v>1124.6813325057826</c:v>
                </c:pt>
                <c:pt idx="480">
                  <c:v>1128.630030779892</c:v>
                </c:pt>
                <c:pt idx="481">
                  <c:v>1132.4731887730102</c:v>
                </c:pt>
                <c:pt idx="482">
                  <c:v>1136.2111403303479</c:v>
                </c:pt>
                <c:pt idx="483">
                  <c:v>1139.8442095947053</c:v>
                </c:pt>
                <c:pt idx="484">
                  <c:v>1143.3727111678145</c:v>
                </c:pt>
                <c:pt idx="485">
                  <c:v>1146.7969502695048</c:v>
                </c:pt>
                <c:pt idx="486">
                  <c:v>1150.1172228950697</c:v>
                </c:pt>
                <c:pt idx="487">
                  <c:v>1153.3338159712305</c:v>
                </c:pt>
                <c:pt idx="488">
                  <c:v>1156.4470075111208</c:v>
                </c:pt>
                <c:pt idx="489">
                  <c:v>1159.4570667687378</c:v>
                </c:pt>
                <c:pt idx="490">
                  <c:v>1162.3642543933388</c:v>
                </c:pt>
                <c:pt idx="491">
                  <c:v>1165.1688225842909</c:v>
                </c:pt>
                <c:pt idx="492">
                  <c:v>1167.8710152469173</c:v>
                </c:pt>
                <c:pt idx="493">
                  <c:v>1170.4710681499214</c:v>
                </c:pt>
                <c:pt idx="494">
                  <c:v>1172.9692090850076</c:v>
                </c:pt>
                <c:pt idx="495">
                  <c:v>1175.3656580293584</c:v>
                </c:pt>
                <c:pt idx="496">
                  <c:v>1177.6606273116722</c:v>
                </c:pt>
                <c:pt idx="497">
                  <c:v>1179.8543217825056</c:v>
                </c:pt>
                <c:pt idx="498">
                  <c:v>1181.9469389897085</c:v>
                </c:pt>
                <c:pt idx="499">
                  <c:v>1183.9386693597774</c:v>
                </c:pt>
                <c:pt idx="500">
                  <c:v>1185.8296963859918</c:v>
                </c:pt>
                <c:pt idx="501">
                  <c:v>1187.6201968242265</c:v>
                </c:pt>
                <c:pt idx="502">
                  <c:v>1189.310340897352</c:v>
                </c:pt>
                <c:pt idx="503">
                  <c:v>1190.9002925091531</c:v>
                </c:pt>
                <c:pt idx="504">
                  <c:v>1192.390209468681</c:v>
                </c:pt>
                <c:pt idx="505">
                  <c:v>1193.7802437259411</c:v>
                </c:pt>
                <c:pt idx="506">
                  <c:v>1195.0705416197659</c:v>
                </c:pt>
                <c:pt idx="507">
                  <c:v>1196.2612441386575</c:v>
                </c:pt>
                <c:pt idx="508">
                  <c:v>1197.3524871952798</c:v>
                </c:pt>
                <c:pt idx="509">
                  <c:v>1198.3444019151466</c:v>
                </c:pt>
                <c:pt idx="510">
                  <c:v>1199.2371149398887</c:v>
                </c:pt>
                <c:pt idx="511">
                  <c:v>1200.0307487452706</c:v>
                </c:pt>
                <c:pt idx="512">
                  <c:v>1200.7254219738945</c:v>
                </c:pt>
                <c:pt idx="513">
                  <c:v>1201.3212497822578</c:v>
                </c:pt>
                <c:pt idx="514">
                  <c:v>1201.8183442015265</c:v>
                </c:pt>
                <c:pt idx="515">
                  <c:v>1202.2168145110795</c:v>
                </c:pt>
                <c:pt idx="516">
                  <c:v>1202.5167676235465</c:v>
                </c:pt>
                <c:pt idx="517">
                  <c:v>1202.7183084797482</c:v>
                </c:pt>
                <c:pt idx="518">
                  <c:v>1202.821540451642</c:v>
                </c:pt>
                <c:pt idx="519">
                  <c:v>1202.8265657511088</c:v>
                </c:pt>
                <c:pt idx="520">
                  <c:v>1202.7334858421955</c:v>
                </c:pt>
                <c:pt idx="521">
                  <c:v>1202.5424018542656</c:v>
                </c:pt>
                <c:pt idx="522">
                  <c:v>1202.2534149934113</c:v>
                </c:pt>
                <c:pt idx="523">
                  <c:v>1201.8666269494649</c:v>
                </c:pt>
                <c:pt idx="524">
                  <c:v>1201.3821402960007</c:v>
                </c:pt>
                <c:pt idx="525">
                  <c:v>1200.800058880842</c:v>
                </c:pt>
                <c:pt idx="526">
                  <c:v>1200.120488204785</c:v>
                </c:pt>
                <c:pt idx="527">
                  <c:v>1199.3435357864912</c:v>
                </c:pt>
                <c:pt idx="528">
                  <c:v>1198.4693115117918</c:v>
                </c:pt>
                <c:pt idx="529">
                  <c:v>1197.4979279659581</c:v>
                </c:pt>
                <c:pt idx="530">
                  <c:v>1196.4295007478154</c:v>
                </c:pt>
                <c:pt idx="531">
                  <c:v>1195.2641487649089</c:v>
                </c:pt>
                <c:pt idx="532">
                  <c:v>1194.0019945092306</c:v>
                </c:pt>
                <c:pt idx="533">
                  <c:v>1192.6431643133108</c:v>
                </c:pt>
                <c:pt idx="534">
                  <c:v>1191.1877885867341</c:v>
                </c:pt>
                <c:pt idx="535">
                  <c:v>1189.6360020333595</c:v>
                </c:pt>
                <c:pt idx="536">
                  <c:v>1187.9879438497167</c:v>
                </c:pt>
                <c:pt idx="537">
                  <c:v>1186.2437579051932</c:v>
                </c:pt>
                <c:pt idx="538">
                  <c:v>1184.4035929047532</c:v>
                </c:pt>
                <c:pt idx="539">
                  <c:v>1182.467602535</c:v>
                </c:pt>
                <c:pt idx="540">
                  <c:v>1180.43594559446</c:v>
                </c:pt>
                <c:pt idx="541">
                  <c:v>1178.3087861089884</c:v>
                </c:pt>
                <c:pt idx="542">
                  <c:v>1176.0862934332101</c:v>
                </c:pt>
                <c:pt idx="543">
                  <c:v>1173.7686423389005</c:v>
                </c:pt>
                <c:pt idx="544">
                  <c:v>1171.3560130911885</c:v>
                </c:pt>
                <c:pt idx="545">
                  <c:v>1168.8485915134379</c:v>
                </c:pt>
                <c:pt idx="546">
                  <c:v>1166.2465690416177</c:v>
                </c:pt>
                <c:pt idx="547">
                  <c:v>1163.5501427689358</c:v>
                </c:pt>
                <c:pt idx="548">
                  <c:v>1160.759515481461</c:v>
                </c:pt>
                <c:pt idx="549">
                  <c:v>1157.8748956854113</c:v>
                </c:pt>
                <c:pt idx="550">
                  <c:v>1154.8964976267384</c:v>
                </c:pt>
                <c:pt idx="551">
                  <c:v>1151.8245413035959</c:v>
                </c:pt>
                <c:pt idx="552">
                  <c:v>1148.6592524722269</c:v>
                </c:pt>
                <c:pt idx="553">
                  <c:v>1145.4008626467703</c:v>
                </c:pt>
                <c:pt idx="554">
                  <c:v>1142.0496090934423</c:v>
                </c:pt>
                <c:pt idx="555">
                  <c:v>1138.6057348195091</c:v>
                </c:pt>
                <c:pt idx="556">
                  <c:v>1135.069488557436</c:v>
                </c:pt>
                <c:pt idx="557">
                  <c:v>1131.4411247445644</c:v>
                </c:pt>
                <c:pt idx="558">
                  <c:v>1127.7209034986347</c:v>
                </c:pt>
                <c:pt idx="559">
                  <c:v>1123.9090905894507</c:v>
                </c:pt>
                <c:pt idx="560">
                  <c:v>1120.0059574069537</c:v>
                </c:pt>
                <c:pt idx="561">
                  <c:v>1116.0117809259514</c:v>
                </c:pt>
                <c:pt idx="562">
                  <c:v>1111.9268436677255</c:v>
                </c:pt>
                <c:pt idx="563">
                  <c:v>1107.7514336587274</c:v>
                </c:pt>
                <c:pt idx="564">
                  <c:v>1103.4858443865476</c:v>
                </c:pt>
                <c:pt idx="565">
                  <c:v>1099.1303747533354</c:v>
                </c:pt>
                <c:pt idx="566">
                  <c:v>1094.6853290268284</c:v>
                </c:pt>
                <c:pt idx="567">
                  <c:v>1090.1510167891377</c:v>
                </c:pt>
                <c:pt idx="568">
                  <c:v>1085.527752883429</c:v>
                </c:pt>
                <c:pt idx="569">
                  <c:v>1080.8158573586227</c:v>
                </c:pt>
                <c:pt idx="570">
                  <c:v>1076.015655412232</c:v>
                </c:pt>
                <c:pt idx="571">
                  <c:v>1071.1274773314476</c:v>
                </c:pt>
                <c:pt idx="572">
                  <c:v>1066.15165843257</c:v>
                </c:pt>
                <c:pt idx="573">
                  <c:v>1061.0885389988871</c:v>
                </c:pt>
                <c:pt idx="574">
                  <c:v>1055.9384642170824</c:v>
                </c:pt>
                <c:pt idx="575">
                  <c:v>1050.7017841122613</c:v>
                </c:pt>
                <c:pt idx="576">
                  <c:v>1045.3788534816717</c:v>
                </c:pt>
                <c:pt idx="577">
                  <c:v>1039.9700318271941</c:v>
                </c:pt>
                <c:pt idx="578">
                  <c:v>1034.4756832866726</c:v>
                </c:pt>
                <c:pt idx="579">
                  <c:v>1028.8961765641523</c:v>
                </c:pt>
                <c:pt idx="580">
                  <c:v>1023.2318848590878</c:v>
                </c:pt>
                <c:pt idx="581">
                  <c:v>1017.4831857945832</c:v>
                </c:pt>
                <c:pt idx="582">
                  <c:v>1011.6504613447207</c:v>
                </c:pt>
                <c:pt idx="583">
                  <c:v>1005.7340977610356</c:v>
                </c:pt>
                <c:pt idx="584">
                  <c:v>999.73448549818852</c:v>
                </c:pt>
                <c:pt idx="585">
                  <c:v>993.65201913888757</c:v>
                </c:pt>
                <c:pt idx="586">
                  <c:v>987.48709731811005</c:v>
                </c:pt>
                <c:pt idx="587">
                  <c:v>981.2401226466709</c:v>
                </c:pt>
                <c:pt idx="588">
                  <c:v>974.91150163418411</c:v>
                </c:pt>
                <c:pt idx="589">
                  <c:v>968.50164461146232</c:v>
                </c:pt>
                <c:pt idx="590">
                  <c:v>962.01096565239732</c:v>
                </c:pt>
                <c:pt idx="591">
                  <c:v>955.43988249536471</c:v>
                </c:pt>
                <c:pt idx="592">
                  <c:v>948.78881646419256</c:v>
                </c:pt>
                <c:pt idx="593">
                  <c:v>942.05819238873448</c:v>
                </c:pt>
                <c:pt idx="594">
                  <c:v>935.24843852508661</c:v>
                </c:pt>
                <c:pt idx="595">
                  <c:v>928.35998647548558</c:v>
                </c:pt>
                <c:pt idx="596">
                  <c:v>921.39327110792499</c:v>
                </c:pt>
                <c:pt idx="597">
                  <c:v>914.34873047552674</c:v>
                </c:pt>
                <c:pt idx="598">
                  <c:v>907.22680573570256</c:v>
                </c:pt>
                <c:pt idx="599">
                  <c:v>900.02794106913996</c:v>
                </c:pt>
                <c:pt idx="600">
                  <c:v>892.75258359864756</c:v>
                </c:pt>
                <c:pt idx="601">
                  <c:v>885.40118330789153</c:v>
                </c:pt>
                <c:pt idx="602">
                  <c:v>877.97419296005739</c:v>
                </c:pt>
                <c:pt idx="603">
                  <c:v>870.47206801646746</c:v>
                </c:pt>
                <c:pt idx="604">
                  <c:v>862.89526655518603</c:v>
                </c:pt>
                <c:pt idx="605">
                  <c:v>855.2442491896428</c:v>
                </c:pt>
                <c:pt idx="606">
                  <c:v>847.51947898730441</c:v>
                </c:pt>
                <c:pt idx="607">
                  <c:v>839.72142138842344</c:v>
                </c:pt>
                <c:pt idx="608">
                  <c:v>831.85054412489353</c:v>
                </c:pt>
                <c:pt idx="609">
                  <c:v>823.90731713923924</c:v>
                </c:pt>
                <c:pt idx="610">
                  <c:v>815.89221250376795</c:v>
                </c:pt>
                <c:pt idx="611">
                  <c:v>807.8057043399109</c:v>
                </c:pt>
                <c:pt idx="612">
                  <c:v>799.64826873778031</c:v>
                </c:pt>
                <c:pt idx="613">
                  <c:v>791.42038367596774</c:v>
                </c:pt>
                <c:pt idx="614">
                  <c:v>783.12252894160997</c:v>
                </c:pt>
                <c:pt idx="615">
                  <c:v>774.75518605074672</c:v>
                </c:pt>
                <c:pt idx="616">
                  <c:v>766.3188381689946</c:v>
                </c:pt>
                <c:pt idx="617">
                  <c:v>757.81397003256177</c:v>
                </c:pt>
                <c:pt idx="618">
                  <c:v>749.241067869625</c:v>
                </c:pt>
                <c:pt idx="619">
                  <c:v>740.60061932209373</c:v>
                </c:pt>
                <c:pt idx="620">
                  <c:v>731.89311336778235</c:v>
                </c:pt>
                <c:pt idx="621">
                  <c:v>723.11904024301168</c:v>
                </c:pt>
                <c:pt idx="622">
                  <c:v>714.27889136566262</c:v>
                </c:pt>
                <c:pt idx="623">
                  <c:v>705.37315925870053</c:v>
                </c:pt>
                <c:pt idx="624">
                  <c:v>696.40233747419234</c:v>
                </c:pt>
                <c:pt idx="625">
                  <c:v>687.36692051783371</c:v>
                </c:pt>
                <c:pt idx="626">
                  <c:v>678.26740377400779</c:v>
                </c:pt>
                <c:pt idx="627">
                  <c:v>669.10428343139188</c:v>
                </c:pt>
                <c:pt idx="628">
                  <c:v>659.87805640913098</c:v>
                </c:pt>
                <c:pt idx="629">
                  <c:v>650.58922028359609</c:v>
                </c:pt>
                <c:pt idx="630">
                  <c:v>641.23827321574277</c:v>
                </c:pt>
                <c:pt idx="631">
                  <c:v>631.82571387908774</c:v>
                </c:pt>
                <c:pt idx="632">
                  <c:v>622.35204138831853</c:v>
                </c:pt>
                <c:pt idx="633">
                  <c:v>612.81775522855196</c:v>
                </c:pt>
                <c:pt idx="634">
                  <c:v>603.22335518525631</c:v>
                </c:pt>
                <c:pt idx="635">
                  <c:v>593.5693412748509</c:v>
                </c:pt>
                <c:pt idx="636">
                  <c:v>583.85621367599776</c:v>
                </c:pt>
                <c:pt idx="637">
                  <c:v>574.08447266159783</c:v>
                </c:pt>
                <c:pt idx="638">
                  <c:v>564.254618531505</c:v>
                </c:pt>
                <c:pt idx="639">
                  <c:v>554.3671515459705</c:v>
                </c:pt>
                <c:pt idx="640">
                  <c:v>544.42257185982839</c:v>
                </c:pt>
                <c:pt idx="641">
                  <c:v>534.42137945743445</c:v>
                </c:pt>
                <c:pt idx="642">
                  <c:v>524.36407408836908</c:v>
                </c:pt>
                <c:pt idx="643">
                  <c:v>514.25115520391353</c:v>
                </c:pt>
                <c:pt idx="644">
                  <c:v>504.08312189431086</c:v>
                </c:pt>
                <c:pt idx="645">
                  <c:v>493.86047282681943</c:v>
                </c:pt>
                <c:pt idx="646">
                  <c:v>483.58370618456848</c:v>
                </c:pt>
                <c:pt idx="647">
                  <c:v>473.25331960622424</c:v>
                </c:pt>
                <c:pt idx="648">
                  <c:v>462.86981012647391</c:v>
                </c:pt>
                <c:pt idx="649">
                  <c:v>452.43367411733522</c:v>
                </c:pt>
                <c:pt idx="650">
                  <c:v>441.94540723029877</c:v>
                </c:pt>
                <c:pt idx="651">
                  <c:v>431.40550433930878</c:v>
                </c:pt>
                <c:pt idx="652">
                  <c:v>420.81445948458929</c:v>
                </c:pt>
                <c:pt idx="653">
                  <c:v>410.1727658173204</c:v>
                </c:pt>
                <c:pt idx="654">
                  <c:v>399.48091554517043</c:v>
                </c:pt>
                <c:pt idx="655">
                  <c:v>388.73939987868823</c:v>
                </c:pt>
                <c:pt idx="656">
                  <c:v>377.94870897856003</c:v>
                </c:pt>
                <c:pt idx="657">
                  <c:v>367.10933190373447</c:v>
                </c:pt>
                <c:pt idx="658">
                  <c:v>356.22175656041952</c:v>
                </c:pt>
                <c:pt idx="659">
                  <c:v>345.28646965195395</c:v>
                </c:pt>
                <c:pt idx="660">
                  <c:v>334.30395662955607</c:v>
                </c:pt>
                <c:pt idx="661">
                  <c:v>323.27470164395174</c:v>
                </c:pt>
                <c:pt idx="662">
                  <c:v>312.19918749788371</c:v>
                </c:pt>
                <c:pt idx="663">
                  <c:v>301.07789559950339</c:v>
                </c:pt>
                <c:pt idx="664">
                  <c:v>289.91130591664592</c:v>
                </c:pt>
                <c:pt idx="665">
                  <c:v>278.69989693198966</c:v>
                </c:pt>
                <c:pt idx="666">
                  <c:v>267.44414559909978</c:v>
                </c:pt>
                <c:pt idx="667">
                  <c:v>256.14452729935624</c:v>
                </c:pt>
                <c:pt idx="668">
                  <c:v>244.80151579976518</c:v>
                </c:pt>
                <c:pt idx="669">
                  <c:v>233.4155832116536</c:v>
                </c:pt>
                <c:pt idx="670">
                  <c:v>221.98719995024544</c:v>
                </c:pt>
                <c:pt idx="671">
                  <c:v>210.51683469511815</c:v>
                </c:pt>
                <c:pt idx="672">
                  <c:v>199.00495435153738</c:v>
                </c:pt>
                <c:pt idx="673">
                  <c:v>187.45202401266806</c:v>
                </c:pt>
                <c:pt idx="674">
                  <c:v>175.85850692265925</c:v>
                </c:pt>
                <c:pt idx="675">
                  <c:v>164.22486444059982</c:v>
                </c:pt>
                <c:pt idx="676">
                  <c:v>152.55155600534229</c:v>
                </c:pt>
                <c:pt idx="677">
                  <c:v>140.83903910119108</c:v>
                </c:pt>
                <c:pt idx="678">
                  <c:v>129.08776922445168</c:v>
                </c:pt>
                <c:pt idx="679">
                  <c:v>117.29819985083694</c:v>
                </c:pt>
                <c:pt idx="680">
                  <c:v>105.47078240372616</c:v>
                </c:pt>
                <c:pt idx="681">
                  <c:v>93.605966223272546</c:v>
                </c:pt>
                <c:pt idx="682">
                  <c:v>81.70419853635434</c:v>
                </c:pt>
                <c:pt idx="683">
                  <c:v>69.765924427364823</c:v>
                </c:pt>
                <c:pt idx="684">
                  <c:v>57.791586809835806</c:v>
                </c:pt>
                <c:pt idx="685">
                  <c:v>45.781626398889401</c:v>
                </c:pt>
                <c:pt idx="686">
                  <c:v>33.736481684512292</c:v>
                </c:pt>
                <c:pt idx="687">
                  <c:v>21.656588905646775</c:v>
                </c:pt>
                <c:pt idx="688">
                  <c:v>9.5423820250924543</c:v>
                </c:pt>
                <c:pt idx="689">
                  <c:v>-2.605707294787603</c:v>
                </c:pt>
                <c:pt idx="690">
                  <c:v>-2.6178722343201106</c:v>
                </c:pt>
                <c:pt idx="691">
                  <c:v>-2.6300372070914215</c:v>
                </c:pt>
                <c:pt idx="692">
                  <c:v>-2.6422022131011111</c:v>
                </c:pt>
                <c:pt idx="693">
                  <c:v>-2.6543672523487545</c:v>
                </c:pt>
                <c:pt idx="694">
                  <c:v>-2.6665323248339265</c:v>
                </c:pt>
                <c:pt idx="695">
                  <c:v>-2.6786974305562028</c:v>
                </c:pt>
                <c:pt idx="696">
                  <c:v>-2.6908625695151587</c:v>
                </c:pt>
                <c:pt idx="697">
                  <c:v>-2.7030277417103692</c:v>
                </c:pt>
                <c:pt idx="698">
                  <c:v>-2.7151929471414098</c:v>
                </c:pt>
                <c:pt idx="699">
                  <c:v>-2.7273581858078559</c:v>
                </c:pt>
                <c:pt idx="700">
                  <c:v>-2.7395234577092826</c:v>
                </c:pt>
                <c:pt idx="701">
                  <c:v>-2.7516887628452653</c:v>
                </c:pt>
                <c:pt idx="702">
                  <c:v>-2.763854101215379</c:v>
                </c:pt>
                <c:pt idx="703">
                  <c:v>-2.7760194728191991</c:v>
                </c:pt>
                <c:pt idx="704">
                  <c:v>-2.7881848776563012</c:v>
                </c:pt>
                <c:pt idx="705">
                  <c:v>-2.8003503157262601</c:v>
                </c:pt>
                <c:pt idx="706">
                  <c:v>-2.8125157870286515</c:v>
                </c:pt>
                <c:pt idx="707">
                  <c:v>-2.8246812915630501</c:v>
                </c:pt>
                <c:pt idx="708">
                  <c:v>-2.8368468293290321</c:v>
                </c:pt>
                <c:pt idx="709">
                  <c:v>-2.8490124003261723</c:v>
                </c:pt>
                <c:pt idx="710">
                  <c:v>-2.8611780045540458</c:v>
                </c:pt>
                <c:pt idx="711">
                  <c:v>-2.873343642012228</c:v>
                </c:pt>
                <c:pt idx="712">
                  <c:v>-2.8855093127002944</c:v>
                </c:pt>
                <c:pt idx="713">
                  <c:v>-2.8976750166178205</c:v>
                </c:pt>
                <c:pt idx="714">
                  <c:v>-2.9098407537643811</c:v>
                </c:pt>
                <c:pt idx="715">
                  <c:v>-2.9220065241395519</c:v>
                </c:pt>
                <c:pt idx="716">
                  <c:v>-2.9341723277429081</c:v>
                </c:pt>
                <c:pt idx="717">
                  <c:v>-2.946338164574025</c:v>
                </c:pt>
                <c:pt idx="718">
                  <c:v>-2.9585040346324778</c:v>
                </c:pt>
                <c:pt idx="719">
                  <c:v>-2.9706699379178421</c:v>
                </c:pt>
                <c:pt idx="720">
                  <c:v>-2.9828358744296928</c:v>
                </c:pt>
                <c:pt idx="721">
                  <c:v>-2.9950018441676058</c:v>
                </c:pt>
                <c:pt idx="722">
                  <c:v>-3.0071678471311563</c:v>
                </c:pt>
                <c:pt idx="723">
                  <c:v>-3.019333883319919</c:v>
                </c:pt>
                <c:pt idx="724">
                  <c:v>-3.0314999527334701</c:v>
                </c:pt>
                <c:pt idx="725">
                  <c:v>-3.0436660553713843</c:v>
                </c:pt>
                <c:pt idx="726">
                  <c:v>-3.0558321912332373</c:v>
                </c:pt>
                <c:pt idx="727">
                  <c:v>-3.0679983603186041</c:v>
                </c:pt>
                <c:pt idx="728">
                  <c:v>-3.0801645626270604</c:v>
                </c:pt>
                <c:pt idx="729">
                  <c:v>-3.0923307981581813</c:v>
                </c:pt>
                <c:pt idx="730">
                  <c:v>-3.1044970669115424</c:v>
                </c:pt>
                <c:pt idx="731">
                  <c:v>-3.1166633688867189</c:v>
                </c:pt>
                <c:pt idx="732">
                  <c:v>-3.128829704083286</c:v>
                </c:pt>
                <c:pt idx="733">
                  <c:v>-3.1409960725008195</c:v>
                </c:pt>
                <c:pt idx="734">
                  <c:v>-3.1531624741388944</c:v>
                </c:pt>
                <c:pt idx="735">
                  <c:v>-3.1653289089970862</c:v>
                </c:pt>
                <c:pt idx="736">
                  <c:v>-3.1774953770749699</c:v>
                </c:pt>
                <c:pt idx="737">
                  <c:v>-3.1896618783721213</c:v>
                </c:pt>
                <c:pt idx="738">
                  <c:v>-3.2018284128881156</c:v>
                </c:pt>
                <c:pt idx="739">
                  <c:v>-3.2139949806225281</c:v>
                </c:pt>
                <c:pt idx="740">
                  <c:v>-3.2261615815749343</c:v>
                </c:pt>
                <c:pt idx="741">
                  <c:v>-3.2383282157449096</c:v>
                </c:pt>
                <c:pt idx="742">
                  <c:v>-3.2504948831320295</c:v>
                </c:pt>
                <c:pt idx="743">
                  <c:v>-3.262661583735869</c:v>
                </c:pt>
                <c:pt idx="744">
                  <c:v>-3.274828317556004</c:v>
                </c:pt>
                <c:pt idx="745">
                  <c:v>-3.2869950845920095</c:v>
                </c:pt>
                <c:pt idx="746">
                  <c:v>-3.299161884843461</c:v>
                </c:pt>
                <c:pt idx="747">
                  <c:v>-3.3113287183099338</c:v>
                </c:pt>
                <c:pt idx="748">
                  <c:v>-3.3234955849910035</c:v>
                </c:pt>
                <c:pt idx="749">
                  <c:v>-3.3356624848862451</c:v>
                </c:pt>
                <c:pt idx="750">
                  <c:v>-3.3478294179952344</c:v>
                </c:pt>
                <c:pt idx="751">
                  <c:v>-3.3599963843175464</c:v>
                </c:pt>
                <c:pt idx="752">
                  <c:v>-3.3721633838527567</c:v>
                </c:pt>
                <c:pt idx="753">
                  <c:v>-3.3843304166004411</c:v>
                </c:pt>
                <c:pt idx="754">
                  <c:v>-3.3964974825601746</c:v>
                </c:pt>
                <c:pt idx="755">
                  <c:v>-3.4086645817315326</c:v>
                </c:pt>
                <c:pt idx="756">
                  <c:v>-3.4208317141140907</c:v>
                </c:pt>
                <c:pt idx="757">
                  <c:v>-3.4329988797074238</c:v>
                </c:pt>
                <c:pt idx="758">
                  <c:v>-3.4451660785111078</c:v>
                </c:pt>
                <c:pt idx="759">
                  <c:v>-3.4573333105247182</c:v>
                </c:pt>
                <c:pt idx="760">
                  <c:v>-3.4695005757478299</c:v>
                </c:pt>
                <c:pt idx="761">
                  <c:v>-3.4816678741800189</c:v>
                </c:pt>
                <c:pt idx="762">
                  <c:v>-3.4938352058208602</c:v>
                </c:pt>
                <c:pt idx="763">
                  <c:v>-3.5060025706699296</c:v>
                </c:pt>
                <c:pt idx="764">
                  <c:v>-3.5181699687268022</c:v>
                </c:pt>
                <c:pt idx="765">
                  <c:v>-3.5303373999910534</c:v>
                </c:pt>
                <c:pt idx="766">
                  <c:v>-3.5425048644622588</c:v>
                </c:pt>
                <c:pt idx="767">
                  <c:v>-3.554672362139994</c:v>
                </c:pt>
                <c:pt idx="768">
                  <c:v>-3.5668398930238343</c:v>
                </c:pt>
                <c:pt idx="769">
                  <c:v>-3.579007457113355</c:v>
                </c:pt>
                <c:pt idx="770">
                  <c:v>-3.5911750544081316</c:v>
                </c:pt>
                <c:pt idx="771">
                  <c:v>-3.6033426849077395</c:v>
                </c:pt>
                <c:pt idx="772">
                  <c:v>-3.6155103486117541</c:v>
                </c:pt>
                <c:pt idx="773">
                  <c:v>-3.6276780455197515</c:v>
                </c:pt>
                <c:pt idx="774">
                  <c:v>-3.6398457756313065</c:v>
                </c:pt>
                <c:pt idx="775">
                  <c:v>-3.6520135389459947</c:v>
                </c:pt>
                <c:pt idx="776">
                  <c:v>-3.6641813354633914</c:v>
                </c:pt>
                <c:pt idx="777">
                  <c:v>-3.6763491651830722</c:v>
                </c:pt>
                <c:pt idx="778">
                  <c:v>-3.6885170281046125</c:v>
                </c:pt>
                <c:pt idx="779">
                  <c:v>-3.7006849242275881</c:v>
                </c:pt>
                <c:pt idx="780">
                  <c:v>-3.7128528535515741</c:v>
                </c:pt>
                <c:pt idx="781">
                  <c:v>-3.725020816076146</c:v>
                </c:pt>
                <c:pt idx="782">
                  <c:v>-3.7371888118008796</c:v>
                </c:pt>
                <c:pt idx="783">
                  <c:v>-3.7493568407253499</c:v>
                </c:pt>
                <c:pt idx="784">
                  <c:v>-3.7615249028491324</c:v>
                </c:pt>
                <c:pt idx="785">
                  <c:v>-3.773692998171803</c:v>
                </c:pt>
                <c:pt idx="786">
                  <c:v>-3.7858611266929372</c:v>
                </c:pt>
                <c:pt idx="787">
                  <c:v>-3.7980292884121098</c:v>
                </c:pt>
                <c:pt idx="788">
                  <c:v>-3.810197483328897</c:v>
                </c:pt>
                <c:pt idx="789">
                  <c:v>-3.822365711442874</c:v>
                </c:pt>
                <c:pt idx="790">
                  <c:v>-3.8345339727536163</c:v>
                </c:pt>
                <c:pt idx="791">
                  <c:v>-3.8467022672606994</c:v>
                </c:pt>
                <c:pt idx="792">
                  <c:v>-3.8588705949636988</c:v>
                </c:pt>
                <c:pt idx="793">
                  <c:v>-3.8710389558621898</c:v>
                </c:pt>
                <c:pt idx="794">
                  <c:v>-3.883207349955748</c:v>
                </c:pt>
                <c:pt idx="795">
                  <c:v>-3.8953757772439492</c:v>
                </c:pt>
                <c:pt idx="796">
                  <c:v>-3.9075442377263685</c:v>
                </c:pt>
                <c:pt idx="797">
                  <c:v>-3.9197127314025817</c:v>
                </c:pt>
                <c:pt idx="798">
                  <c:v>-3.9318812582721643</c:v>
                </c:pt>
                <c:pt idx="799">
                  <c:v>-3.9440498183346917</c:v>
                </c:pt>
                <c:pt idx="800">
                  <c:v>-3.9562184115897394</c:v>
                </c:pt>
                <c:pt idx="801">
                  <c:v>-3.9683870380368829</c:v>
                </c:pt>
                <c:pt idx="802">
                  <c:v>-3.9805556976756975</c:v>
                </c:pt>
                <c:pt idx="803">
                  <c:v>-3.9927243905057592</c:v>
                </c:pt>
                <c:pt idx="804">
                  <c:v>-4.0048931165266435</c:v>
                </c:pt>
                <c:pt idx="805">
                  <c:v>-4.0170618757379257</c:v>
                </c:pt>
                <c:pt idx="806">
                  <c:v>-4.0292306681391814</c:v>
                </c:pt>
                <c:pt idx="807">
                  <c:v>-4.041399493729986</c:v>
                </c:pt>
                <c:pt idx="808">
                  <c:v>-4.0535683525099149</c:v>
                </c:pt>
                <c:pt idx="809">
                  <c:v>-4.0657372444785436</c:v>
                </c:pt>
                <c:pt idx="810">
                  <c:v>-4.0779061696354484</c:v>
                </c:pt>
                <c:pt idx="811">
                  <c:v>-4.0900751279802039</c:v>
                </c:pt>
                <c:pt idx="812">
                  <c:v>-4.1022441195123864</c:v>
                </c:pt>
                <c:pt idx="813">
                  <c:v>-4.1144131442315706</c:v>
                </c:pt>
                <c:pt idx="814">
                  <c:v>-4.1265822021373326</c:v>
                </c:pt>
                <c:pt idx="815">
                  <c:v>-4.1387512932292481</c:v>
                </c:pt>
                <c:pt idx="816">
                  <c:v>-4.1509204175068923</c:v>
                </c:pt>
                <c:pt idx="817">
                  <c:v>-4.1630895749698409</c:v>
                </c:pt>
                <c:pt idx="818">
                  <c:v>-4.1752587656176692</c:v>
                </c:pt>
                <c:pt idx="819">
                  <c:v>-4.1874279894499535</c:v>
                </c:pt>
                <c:pt idx="820">
                  <c:v>-4.1995972464662685</c:v>
                </c:pt>
                <c:pt idx="821">
                  <c:v>-4.2117665366661905</c:v>
                </c:pt>
                <c:pt idx="822">
                  <c:v>-4.2239358600492949</c:v>
                </c:pt>
                <c:pt idx="823">
                  <c:v>-4.2361052166151572</c:v>
                </c:pt>
                <c:pt idx="824">
                  <c:v>-4.2482746063633527</c:v>
                </c:pt>
                <c:pt idx="825">
                  <c:v>-4.2604440292934571</c:v>
                </c:pt>
                <c:pt idx="826">
                  <c:v>-4.2726134854050457</c:v>
                </c:pt>
                <c:pt idx="827">
                  <c:v>-4.284782974697694</c:v>
                </c:pt>
                <c:pt idx="828">
                  <c:v>-4.2969524971709783</c:v>
                </c:pt>
                <c:pt idx="829">
                  <c:v>-4.309122052824474</c:v>
                </c:pt>
                <c:pt idx="830">
                  <c:v>-4.3212916416577567</c:v>
                </c:pt>
                <c:pt idx="831">
                  <c:v>-4.3334612636704017</c:v>
                </c:pt>
                <c:pt idx="832">
                  <c:v>-4.3456309188619846</c:v>
                </c:pt>
                <c:pt idx="833">
                  <c:v>-4.3578006072320807</c:v>
                </c:pt>
                <c:pt idx="834">
                  <c:v>-4.3699703287802665</c:v>
                </c:pt>
                <c:pt idx="835">
                  <c:v>-4.3821400835061164</c:v>
                </c:pt>
                <c:pt idx="836">
                  <c:v>-4.3943098714092068</c:v>
                </c:pt>
                <c:pt idx="837">
                  <c:v>-4.4064796924891132</c:v>
                </c:pt>
                <c:pt idx="838">
                  <c:v>-4.418649546745411</c:v>
                </c:pt>
                <c:pt idx="839">
                  <c:v>-4.4308194341776765</c:v>
                </c:pt>
                <c:pt idx="840">
                  <c:v>-4.4429893547854844</c:v>
                </c:pt>
                <c:pt idx="841">
                  <c:v>-4.4551593085684109</c:v>
                </c:pt>
                <c:pt idx="842">
                  <c:v>-4.4673292955260315</c:v>
                </c:pt>
                <c:pt idx="843">
                  <c:v>-4.4794993156579217</c:v>
                </c:pt>
                <c:pt idx="844">
                  <c:v>-4.4916693689636569</c:v>
                </c:pt>
                <c:pt idx="845">
                  <c:v>-4.5038394554428125</c:v>
                </c:pt>
                <c:pt idx="846">
                  <c:v>-4.5160095750949649</c:v>
                </c:pt>
                <c:pt idx="847">
                  <c:v>-4.5281797279196896</c:v>
                </c:pt>
                <c:pt idx="848">
                  <c:v>-4.540349913916562</c:v>
                </c:pt>
                <c:pt idx="849">
                  <c:v>-4.5525201330851575</c:v>
                </c:pt>
                <c:pt idx="850">
                  <c:v>-4.5646903854250516</c:v>
                </c:pt>
                <c:pt idx="851">
                  <c:v>-4.5768606709358206</c:v>
                </c:pt>
                <c:pt idx="852">
                  <c:v>-4.58903098961704</c:v>
                </c:pt>
                <c:pt idx="853">
                  <c:v>-4.6012013414682853</c:v>
                </c:pt>
                <c:pt idx="854">
                  <c:v>-4.6133717264891319</c:v>
                </c:pt>
                <c:pt idx="855">
                  <c:v>-4.625542144679156</c:v>
                </c:pt>
                <c:pt idx="856">
                  <c:v>-4.6377125960379324</c:v>
                </c:pt>
                <c:pt idx="857">
                  <c:v>-4.6498830805650373</c:v>
                </c:pt>
                <c:pt idx="858">
                  <c:v>-4.6620535982600462</c:v>
                </c:pt>
                <c:pt idx="859">
                  <c:v>-4.6742241491225354</c:v>
                </c:pt>
                <c:pt idx="860">
                  <c:v>-4.6863947331520794</c:v>
                </c:pt>
                <c:pt idx="861">
                  <c:v>-4.6985653503482547</c:v>
                </c:pt>
                <c:pt idx="862">
                  <c:v>-4.7107360007106367</c:v>
                </c:pt>
                <c:pt idx="863">
                  <c:v>-4.7229066842388008</c:v>
                </c:pt>
                <c:pt idx="864">
                  <c:v>-4.7350774009323233</c:v>
                </c:pt>
                <c:pt idx="865">
                  <c:v>-4.7472481507907798</c:v>
                </c:pt>
                <c:pt idx="866">
                  <c:v>-4.7594189338137456</c:v>
                </c:pt>
                <c:pt idx="867">
                  <c:v>-4.7715897500007962</c:v>
                </c:pt>
                <c:pt idx="868">
                  <c:v>-4.7837605993515071</c:v>
                </c:pt>
                <c:pt idx="869">
                  <c:v>-4.7959314818654546</c:v>
                </c:pt>
                <c:pt idx="870">
                  <c:v>-4.8081023975422141</c:v>
                </c:pt>
                <c:pt idx="871">
                  <c:v>-4.8202733463813612</c:v>
                </c:pt>
                <c:pt idx="872">
                  <c:v>-4.8324443283824721</c:v>
                </c:pt>
                <c:pt idx="873">
                  <c:v>-4.8446153435451222</c:v>
                </c:pt>
                <c:pt idx="874">
                  <c:v>-4.8567863918688872</c:v>
                </c:pt>
                <c:pt idx="875">
                  <c:v>-4.8689574733533423</c:v>
                </c:pt>
                <c:pt idx="876">
                  <c:v>-4.8811285879980639</c:v>
                </c:pt>
                <c:pt idx="877">
                  <c:v>-4.8932997358026276</c:v>
                </c:pt>
                <c:pt idx="878">
                  <c:v>-4.9054709167666086</c:v>
                </c:pt>
                <c:pt idx="879">
                  <c:v>-4.9176421308895826</c:v>
                </c:pt>
                <c:pt idx="880">
                  <c:v>-4.9298133781711257</c:v>
                </c:pt>
                <c:pt idx="881">
                  <c:v>-4.9419846586108136</c:v>
                </c:pt>
                <c:pt idx="882">
                  <c:v>-4.9541559722082216</c:v>
                </c:pt>
                <c:pt idx="883">
                  <c:v>-4.966327318962926</c:v>
                </c:pt>
                <c:pt idx="884">
                  <c:v>-4.9784986988745015</c:v>
                </c:pt>
                <c:pt idx="885">
                  <c:v>-4.9906701119425252</c:v>
                </c:pt>
                <c:pt idx="886">
                  <c:v>-5.0028415581665717</c:v>
                </c:pt>
                <c:pt idx="887">
                  <c:v>-5.0150130375462174</c:v>
                </c:pt>
                <c:pt idx="888">
                  <c:v>-5.0271845500810377</c:v>
                </c:pt>
                <c:pt idx="889">
                  <c:v>-5.0393560957706081</c:v>
                </c:pt>
                <c:pt idx="890">
                  <c:v>-5.0515276746145048</c:v>
                </c:pt>
                <c:pt idx="891">
                  <c:v>-5.0636992866123034</c:v>
                </c:pt>
                <c:pt idx="892">
                  <c:v>-5.0758709317635793</c:v>
                </c:pt>
                <c:pt idx="893">
                  <c:v>-5.0880426100679088</c:v>
                </c:pt>
                <c:pt idx="894">
                  <c:v>-5.1002143215248674</c:v>
                </c:pt>
                <c:pt idx="895">
                  <c:v>-5.1123860661340306</c:v>
                </c:pt>
                <c:pt idx="896">
                  <c:v>-5.1245578438949737</c:v>
                </c:pt>
                <c:pt idx="897">
                  <c:v>-5.1367296548072732</c:v>
                </c:pt>
                <c:pt idx="898">
                  <c:v>-5.1489014988705053</c:v>
                </c:pt>
                <c:pt idx="899">
                  <c:v>-5.1610733760842447</c:v>
                </c:pt>
                <c:pt idx="900">
                  <c:v>-5.1732452864480676</c:v>
                </c:pt>
                <c:pt idx="901">
                  <c:v>-5.1854172299615495</c:v>
                </c:pt>
                <c:pt idx="902">
                  <c:v>-5.1975892066242668</c:v>
                </c:pt>
                <c:pt idx="903">
                  <c:v>-5.2097612164357949</c:v>
                </c:pt>
                <c:pt idx="904">
                  <c:v>-5.2219332593957093</c:v>
                </c:pt>
                <c:pt idx="905">
                  <c:v>-5.2341053355035863</c:v>
                </c:pt>
                <c:pt idx="906">
                  <c:v>-5.2462774447590004</c:v>
                </c:pt>
                <c:pt idx="907">
                  <c:v>-5.2584495871615289</c:v>
                </c:pt>
                <c:pt idx="908">
                  <c:v>-5.2706217627107463</c:v>
                </c:pt>
                <c:pt idx="909">
                  <c:v>-5.2827939714062291</c:v>
                </c:pt>
                <c:pt idx="910">
                  <c:v>-5.2949662132475535</c:v>
                </c:pt>
                <c:pt idx="911">
                  <c:v>-5.3071384882342949</c:v>
                </c:pt>
                <c:pt idx="912">
                  <c:v>-5.3193107963660289</c:v>
                </c:pt>
                <c:pt idx="913">
                  <c:v>-5.3314831376423308</c:v>
                </c:pt>
                <c:pt idx="914">
                  <c:v>-5.3436555120627771</c:v>
                </c:pt>
                <c:pt idx="915">
                  <c:v>-5.3558279196269432</c:v>
                </c:pt>
                <c:pt idx="916">
                  <c:v>-5.3680003603344053</c:v>
                </c:pt>
                <c:pt idx="917">
                  <c:v>-5.380172834184739</c:v>
                </c:pt>
                <c:pt idx="918">
                  <c:v>-5.3923453411775197</c:v>
                </c:pt>
                <c:pt idx="919">
                  <c:v>-5.4045178813123238</c:v>
                </c:pt>
                <c:pt idx="920">
                  <c:v>-5.4166904545887267</c:v>
                </c:pt>
                <c:pt idx="921">
                  <c:v>-5.4288630610063038</c:v>
                </c:pt>
                <c:pt idx="922">
                  <c:v>-5.4410357005646315</c:v>
                </c:pt>
                <c:pt idx="923">
                  <c:v>-5.4532083732632861</c:v>
                </c:pt>
                <c:pt idx="924">
                  <c:v>-5.4653810791018422</c:v>
                </c:pt>
                <c:pt idx="925">
                  <c:v>-5.4775538180798762</c:v>
                </c:pt>
                <c:pt idx="926">
                  <c:v>-5.4897265901969643</c:v>
                </c:pt>
                <c:pt idx="927">
                  <c:v>-5.501899395452682</c:v>
                </c:pt>
                <c:pt idx="928">
                  <c:v>-5.5140722338466048</c:v>
                </c:pt>
                <c:pt idx="929">
                  <c:v>-5.526245105378309</c:v>
                </c:pt>
                <c:pt idx="930">
                  <c:v>-5.5384180100473701</c:v>
                </c:pt>
                <c:pt idx="931">
                  <c:v>-5.5505909478533635</c:v>
                </c:pt>
                <c:pt idx="932">
                  <c:v>-5.5627639187958655</c:v>
                </c:pt>
                <c:pt idx="933">
                  <c:v>-5.5749369228744525</c:v>
                </c:pt>
                <c:pt idx="934">
                  <c:v>-5.5871099600887</c:v>
                </c:pt>
                <c:pt idx="935">
                  <c:v>-5.5992830304381833</c:v>
                </c:pt>
                <c:pt idx="936">
                  <c:v>-5.6114561339224789</c:v>
                </c:pt>
                <c:pt idx="937">
                  <c:v>-5.6236292705411621</c:v>
                </c:pt>
                <c:pt idx="938">
                  <c:v>-5.6358024402938085</c:v>
                </c:pt>
                <c:pt idx="939">
                  <c:v>-5.6479756431799943</c:v>
                </c:pt>
                <c:pt idx="940">
                  <c:v>-5.660148879199296</c:v>
                </c:pt>
                <c:pt idx="941">
                  <c:v>-5.672322148351288</c:v>
                </c:pt>
                <c:pt idx="942">
                  <c:v>-5.6844954506355476</c:v>
                </c:pt>
                <c:pt idx="943">
                  <c:v>-5.6966687860516494</c:v>
                </c:pt>
                <c:pt idx="944">
                  <c:v>-5.7088421545991705</c:v>
                </c:pt>
                <c:pt idx="945">
                  <c:v>-5.7210155562776857</c:v>
                </c:pt>
                <c:pt idx="946">
                  <c:v>-5.733188991086771</c:v>
                </c:pt>
                <c:pt idx="947">
                  <c:v>-5.7453624590260031</c:v>
                </c:pt>
                <c:pt idx="948">
                  <c:v>-5.7575359600949572</c:v>
                </c:pt>
                <c:pt idx="949">
                  <c:v>-5.7697094942932097</c:v>
                </c:pt>
                <c:pt idx="950">
                  <c:v>-5.7818830616203352</c:v>
                </c:pt>
                <c:pt idx="951">
                  <c:v>-5.7940566620759109</c:v>
                </c:pt>
                <c:pt idx="952">
                  <c:v>-5.8062302956595122</c:v>
                </c:pt>
                <c:pt idx="953">
                  <c:v>-5.8184039623707147</c:v>
                </c:pt>
                <c:pt idx="954">
                  <c:v>-5.8305776622090946</c:v>
                </c:pt>
                <c:pt idx="955">
                  <c:v>-5.8427513951742274</c:v>
                </c:pt>
                <c:pt idx="956">
                  <c:v>-5.8549251612656894</c:v>
                </c:pt>
                <c:pt idx="957">
                  <c:v>-5.8670989604830561</c:v>
                </c:pt>
                <c:pt idx="958">
                  <c:v>-5.8792727928259039</c:v>
                </c:pt>
                <c:pt idx="959">
                  <c:v>-5.891446658293809</c:v>
                </c:pt>
                <c:pt idx="960">
                  <c:v>-5.903620556886346</c:v>
                </c:pt>
                <c:pt idx="961">
                  <c:v>-5.9157944886030922</c:v>
                </c:pt>
                <c:pt idx="962">
                  <c:v>-5.9279684534436221</c:v>
                </c:pt>
                <c:pt idx="963">
                  <c:v>-5.940142451407513</c:v>
                </c:pt>
                <c:pt idx="964">
                  <c:v>-5.9523164824943393</c:v>
                </c:pt>
                <c:pt idx="965">
                  <c:v>-5.9644905467036784</c:v>
                </c:pt>
                <c:pt idx="966">
                  <c:v>-5.9766646440351048</c:v>
                </c:pt>
                <c:pt idx="967">
                  <c:v>-5.9888387744881957</c:v>
                </c:pt>
                <c:pt idx="968">
                  <c:v>-6.0010129380625257</c:v>
                </c:pt>
                <c:pt idx="969">
                  <c:v>-6.013187134757672</c:v>
                </c:pt>
                <c:pt idx="970">
                  <c:v>-6.02536136457321</c:v>
                </c:pt>
                <c:pt idx="971">
                  <c:v>-6.0375356275087153</c:v>
                </c:pt>
                <c:pt idx="972">
                  <c:v>-6.0497099235637641</c:v>
                </c:pt>
                <c:pt idx="973">
                  <c:v>-6.061884252737932</c:v>
                </c:pt>
                <c:pt idx="974">
                  <c:v>-6.0740586150307951</c:v>
                </c:pt>
                <c:pt idx="975">
                  <c:v>-6.08623301044193</c:v>
                </c:pt>
                <c:pt idx="976">
                  <c:v>-6.098407438970912</c:v>
                </c:pt>
                <c:pt idx="977">
                  <c:v>-6.1105819006173165</c:v>
                </c:pt>
                <c:pt idx="978">
                  <c:v>-6.12275639538072</c:v>
                </c:pt>
                <c:pt idx="979">
                  <c:v>-6.1349309232606988</c:v>
                </c:pt>
                <c:pt idx="980">
                  <c:v>-6.1471054842568282</c:v>
                </c:pt>
                <c:pt idx="981">
                  <c:v>-6.1592800783686847</c:v>
                </c:pt>
                <c:pt idx="982">
                  <c:v>-6.1714547055958437</c:v>
                </c:pt>
                <c:pt idx="983">
                  <c:v>-6.1836293659378816</c:v>
                </c:pt>
                <c:pt idx="984">
                  <c:v>-6.1958040593943737</c:v>
                </c:pt>
                <c:pt idx="985">
                  <c:v>-6.2079787859648965</c:v>
                </c:pt>
                <c:pt idx="986">
                  <c:v>-6.2201535456490262</c:v>
                </c:pt>
                <c:pt idx="987">
                  <c:v>-6.2323283384463384</c:v>
                </c:pt>
                <c:pt idx="988">
                  <c:v>-6.2445031643564084</c:v>
                </c:pt>
                <c:pt idx="989">
                  <c:v>-6.2566780233788135</c:v>
                </c:pt>
                <c:pt idx="990">
                  <c:v>-6.2688529155131283</c:v>
                </c:pt>
                <c:pt idx="991">
                  <c:v>-6.2810278407589299</c:v>
                </c:pt>
                <c:pt idx="992">
                  <c:v>-6.2932027991157939</c:v>
                </c:pt>
                <c:pt idx="993">
                  <c:v>-6.3053777905832957</c:v>
                </c:pt>
                <c:pt idx="994">
                  <c:v>-6.3175528151610116</c:v>
                </c:pt>
                <c:pt idx="995">
                  <c:v>-6.329727872848518</c:v>
                </c:pt>
                <c:pt idx="996">
                  <c:v>-6.3419029636453903</c:v>
                </c:pt>
                <c:pt idx="997">
                  <c:v>-6.3540780875512048</c:v>
                </c:pt>
                <c:pt idx="998">
                  <c:v>-6.3662532445655371</c:v>
                </c:pt>
                <c:pt idx="999">
                  <c:v>-6.3784284346879634</c:v>
                </c:pt>
                <c:pt idx="1000">
                  <c:v>-6.3906036579180601</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122.18339983431602</c:v>
                </c:pt>
                <c:pt idx="1">
                  <c:v>122.18339983431602</c:v>
                </c:pt>
                <c:pt idx="2">
                  <c:v>122.18339983431602</c:v>
                </c:pt>
                <c:pt idx="3">
                  <c:v>134.97585238452191</c:v>
                </c:pt>
                <c:pt idx="4">
                  <c:v>122.18339983431602</c:v>
                </c:pt>
                <c:pt idx="5">
                  <c:v>109.39094728411013</c:v>
                </c:pt>
                <c:pt idx="6">
                  <c:v>122.18339983431602</c:v>
                </c:pt>
              </c:numCache>
            </c:numRef>
          </c:xVal>
          <c:yVal>
            <c:numRef>
              <c:f>Trajecto!$C$141:$C$147</c:f>
              <c:numCache>
                <c:formatCode>0</c:formatCode>
                <c:ptCount val="7"/>
                <c:pt idx="0">
                  <c:v>511.69810200823588</c:v>
                </c:pt>
                <c:pt idx="1">
                  <c:v>127.92452550205897</c:v>
                </c:pt>
                <c:pt idx="2">
                  <c:v>0</c:v>
                </c:pt>
                <c:pt idx="3">
                  <c:v>25.584905100411795</c:v>
                </c:pt>
                <c:pt idx="4">
                  <c:v>0</c:v>
                </c:pt>
                <c:pt idx="5">
                  <c:v>25.584905100411795</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0</c:v>
                </c:pt>
                <c:pt idx="2">
                  <c:v>1.4631124912517832E-4</c:v>
                </c:pt>
                <c:pt idx="3">
                  <c:v>7.3879112668404556E-4</c:v>
                </c:pt>
                <c:pt idx="4">
                  <c:v>2.0846470154389273E-3</c:v>
                </c:pt>
                <c:pt idx="5">
                  <c:v>4.4913563369472897E-3</c:v>
                </c:pt>
                <c:pt idx="6">
                  <c:v>8.1889632571906113E-3</c:v>
                </c:pt>
                <c:pt idx="7">
                  <c:v>1.3252206926429555E-2</c:v>
                </c:pt>
                <c:pt idx="8">
                  <c:v>1.967810335754798E-2</c:v>
                </c:pt>
                <c:pt idx="9">
                  <c:v>2.7463656000268989E-2</c:v>
                </c:pt>
                <c:pt idx="10">
                  <c:v>3.6605855789553401E-2</c:v>
                </c:pt>
                <c:pt idx="11">
                  <c:v>4.7101681194384896E-2</c:v>
                </c:pt>
                <c:pt idx="12">
                  <c:v>5.8948098266938323E-2</c:v>
                </c:pt>
                <c:pt idx="13">
                  <c:v>7.2142060692127807E-2</c:v>
                </c:pt>
                <c:pt idx="14">
                  <c:v>8.6680509837531103E-2</c:v>
                </c:pt>
                <c:pt idx="15">
                  <c:v>0.10256037480368663</c:v>
                </c:pt>
                <c:pt idx="16">
                  <c:v>0.11977857247475979</c:v>
                </c:pt>
                <c:pt idx="17">
                  <c:v>0.13833200756957489</c:v>
                </c:pt>
                <c:pt idx="18">
                  <c:v>0.1582175726930091</c:v>
                </c:pt>
                <c:pt idx="19">
                  <c:v>0.17943214838774477</c:v>
                </c:pt>
                <c:pt idx="20">
                  <c:v>0.20197260318637664</c:v>
                </c:pt>
                <c:pt idx="21">
                  <c:v>0.22583579366387013</c:v>
                </c:pt>
                <c:pt idx="22">
                  <c:v>0.25101856449036691</c:v>
                </c:pt>
                <c:pt idx="23">
                  <c:v>0.27751774848433447</c:v>
                </c:pt>
                <c:pt idx="24">
                  <c:v>0.30533016666605528</c:v>
                </c:pt>
                <c:pt idx="25">
                  <c:v>0.33445262831145262</c:v>
                </c:pt>
                <c:pt idx="26">
                  <c:v>0.36488193100624838</c:v>
                </c:pt>
                <c:pt idx="27">
                  <c:v>0.39661486070044988</c:v>
                </c:pt>
                <c:pt idx="28">
                  <c:v>0.42964819176316127</c:v>
                </c:pt>
                <c:pt idx="29">
                  <c:v>0.46397868703771605</c:v>
                </c:pt>
                <c:pt idx="30">
                  <c:v>0.49960309789712659</c:v>
                </c:pt>
                <c:pt idx="31">
                  <c:v>0.536518164299847</c:v>
                </c:pt>
                <c:pt idx="32">
                  <c:v>0.57472061484584525</c:v>
                </c:pt>
                <c:pt idx="33">
                  <c:v>0.61420716683298071</c:v>
                </c:pt>
                <c:pt idx="34">
                  <c:v>0.65497452631368325</c:v>
                </c:pt>
                <c:pt idx="35">
                  <c:v>0.69701938815192999</c:v>
                </c:pt>
                <c:pt idx="36">
                  <c:v>0.74042235153833103</c:v>
                </c:pt>
                <c:pt idx="37">
                  <c:v>0.7852667081105702</c:v>
                </c:pt>
                <c:pt idx="38">
                  <c:v>0.83155448517773523</c:v>
                </c:pt>
                <c:pt idx="39">
                  <c:v>0.87928758201703627</c:v>
                </c:pt>
                <c:pt idx="40">
                  <c:v>0.92846773929587156</c:v>
                </c:pt>
                <c:pt idx="41">
                  <c:v>0.97909654622055775</c:v>
                </c:pt>
                <c:pt idx="42">
                  <c:v>1.0311754471480734</c:v>
                </c:pt>
                <c:pt idx="43">
                  <c:v>1.0847057477144619</c:v>
                </c:pt>
                <c:pt idx="44">
                  <c:v>1.1396886205269618</c:v>
                </c:pt>
                <c:pt idx="45">
                  <c:v>1.1961251104613044</c:v>
                </c:pt>
                <c:pt idx="46">
                  <c:v>1.2540161396007803</c:v>
                </c:pt>
                <c:pt idx="47">
                  <c:v>1.3133625118495054</c:v>
                </c:pt>
                <c:pt idx="48">
                  <c:v>1.3741649172487052</c:v>
                </c:pt>
                <c:pt idx="49">
                  <c:v>1.4364239360216997</c:v>
                </c:pt>
                <c:pt idx="50">
                  <c:v>1.5001400423705344</c:v>
                </c:pt>
                <c:pt idx="51">
                  <c:v>1.5653140366194382</c:v>
                </c:pt>
                <c:pt idx="52">
                  <c:v>1.6319474811291574</c:v>
                </c:pt>
                <c:pt idx="53">
                  <c:v>1.7000422800880695</c:v>
                </c:pt>
                <c:pt idx="54">
                  <c:v>1.7696002549825902</c:v>
                </c:pt>
                <c:pt idx="55">
                  <c:v>1.8406231471060521</c:v>
                </c:pt>
                <c:pt idx="56">
                  <c:v>1.9131126199339217</c:v>
                </c:pt>
                <c:pt idx="57">
                  <c:v>1.9870702613749296</c:v>
                </c:pt>
                <c:pt idx="58">
                  <c:v>2.0624975859068448</c:v>
                </c:pt>
                <c:pt idx="59">
                  <c:v>2.1393960366048641</c:v>
                </c:pt>
                <c:pt idx="60">
                  <c:v>2.2177669870699095</c:v>
                </c:pt>
                <c:pt idx="61">
                  <c:v>2.2976117432635155</c:v>
                </c:pt>
                <c:pt idx="62">
                  <c:v>2.3789315452554356</c:v>
                </c:pt>
                <c:pt idx="63">
                  <c:v>2.461727568889605</c:v>
                </c:pt>
                <c:pt idx="64">
                  <c:v>2.5460009273736426</c:v>
                </c:pt>
                <c:pt idx="65">
                  <c:v>2.6317526727966727</c:v>
                </c:pt>
                <c:pt idx="66">
                  <c:v>2.7189837975798747</c:v>
                </c:pt>
                <c:pt idx="67">
                  <c:v>2.8076952358638403</c:v>
                </c:pt>
                <c:pt idx="68">
                  <c:v>2.8978878648365032</c:v>
                </c:pt>
                <c:pt idx="69">
                  <c:v>2.9895625060051381</c:v>
                </c:pt>
                <c:pt idx="70">
                  <c:v>3.0827199264156691</c:v>
                </c:pt>
                <c:pt idx="71">
                  <c:v>3.1773608398222892</c:v>
                </c:pt>
                <c:pt idx="72">
                  <c:v>3.2734859078101959</c:v>
                </c:pt>
                <c:pt idx="73">
                  <c:v>3.3710957408740359</c:v>
                </c:pt>
                <c:pt idx="74">
                  <c:v>3.4701908994544888</c:v>
                </c:pt>
                <c:pt idx="75">
                  <c:v>3.5707718949352456</c:v>
                </c:pt>
                <c:pt idx="76">
                  <c:v>3.6728391906024931</c:v>
                </c:pt>
                <c:pt idx="77">
                  <c:v>3.7763932025688756</c:v>
                </c:pt>
                <c:pt idx="78">
                  <c:v>3.881434300663773</c:v>
                </c:pt>
                <c:pt idx="79">
                  <c:v>3.9879628092916271</c:v>
                </c:pt>
                <c:pt idx="80">
                  <c:v>4.0959790082599223</c:v>
                </c:pt>
                <c:pt idx="81">
                  <c:v>4.2054831335783467</c:v>
                </c:pt>
                <c:pt idx="82">
                  <c:v>4.3164753782305452</c:v>
                </c:pt>
                <c:pt idx="83">
                  <c:v>4.4289558929198085</c:v>
                </c:pt>
                <c:pt idx="84">
                  <c:v>4.5429247867899472</c:v>
                </c:pt>
                <c:pt idx="85">
                  <c:v>4.6583821281225326</c:v>
                </c:pt>
                <c:pt idx="86">
                  <c:v>4.7753279450116208</c:v>
                </c:pt>
                <c:pt idx="87">
                  <c:v>4.8937622260169977</c:v>
                </c:pt>
                <c:pt idx="88">
                  <c:v>5.0136849207969378</c:v>
                </c:pt>
                <c:pt idx="89">
                  <c:v>5.135095940721409</c:v>
                </c:pt>
                <c:pt idx="90">
                  <c:v>5.2579951594665992</c:v>
                </c:pt>
                <c:pt idx="91">
                  <c:v>5.3823824135915963</c:v>
                </c:pt>
                <c:pt idx="92">
                  <c:v>5.5082575030980019</c:v>
                </c:pt>
                <c:pt idx="93">
                  <c:v>5.6356201919732296</c:v>
                </c:pt>
                <c:pt idx="94">
                  <c:v>5.7644702087181852</c:v>
                </c:pt>
                <c:pt idx="95">
                  <c:v>5.8948072468599912</c:v>
                </c:pt>
                <c:pt idx="96">
                  <c:v>6.0266309654503933</c:v>
                </c:pt>
                <c:pt idx="97">
                  <c:v>6.1599409895504387</c:v>
                </c:pt>
                <c:pt idx="98">
                  <c:v>6.2947369107019986</c:v>
                </c:pt>
                <c:pt idx="99">
                  <c:v>6.4310182873866726</c:v>
                </c:pt>
                <c:pt idx="100">
                  <c:v>6.5687846454725838</c:v>
                </c:pt>
                <c:pt idx="101">
                  <c:v>6.708035262002408</c:v>
                </c:pt>
                <c:pt idx="102">
                  <c:v>6.8487689478733662</c:v>
                </c:pt>
                <c:pt idx="103">
                  <c:v>6.9909842634848358</c:v>
                </c:pt>
                <c:pt idx="104">
                  <c:v>7.1346797354995237</c:v>
                </c:pt>
                <c:pt idx="105">
                  <c:v>7.2798538572898694</c:v>
                </c:pt>
                <c:pt idx="106">
                  <c:v>7.4265050893736824</c:v>
                </c:pt>
                <c:pt idx="107">
                  <c:v>7.5746318598394291</c:v>
                </c:pt>
                <c:pt idx="108">
                  <c:v>7.7242325647615635</c:v>
                </c:pt>
                <c:pt idx="109">
                  <c:v>7.8753055686062767</c:v>
                </c:pt>
                <c:pt idx="110">
                  <c:v>8.0278492046280263</c:v>
                </c:pt>
                <c:pt idx="111">
                  <c:v>8.1818617752571914</c:v>
                </c:pt>
                <c:pt idx="112">
                  <c:v>8.337341552479165</c:v>
                </c:pt>
                <c:pt idx="113">
                  <c:v>8.4942867782052165</c:v>
                </c:pt>
                <c:pt idx="114">
                  <c:v>8.6526956646354094</c:v>
                </c:pt>
                <c:pt idx="115">
                  <c:v>8.8125663946138495</c:v>
                </c:pt>
                <c:pt idx="116">
                  <c:v>8.9738971219765542</c:v>
                </c:pt>
                <c:pt idx="117">
                  <c:v>9.1366859718921933</c:v>
                </c:pt>
                <c:pt idx="118">
                  <c:v>9.3009310411959394</c:v>
                </c:pt>
                <c:pt idx="119">
                  <c:v>9.4666303987166831</c:v>
                </c:pt>
                <c:pt idx="120">
                  <c:v>9.633782085597824</c:v>
                </c:pt>
                <c:pt idx="121">
                  <c:v>9.8023841156118685</c:v>
                </c:pt>
                <c:pt idx="122">
                  <c:v>9.9724344754690257</c:v>
                </c:pt>
                <c:pt idx="123">
                  <c:v>10.143931125120019</c:v>
                </c:pt>
                <c:pt idx="124">
                  <c:v>10.316871998053289</c:v>
                </c:pt>
                <c:pt idx="125">
                  <c:v>10.491255001586774</c:v>
                </c:pt>
                <c:pt idx="126">
                  <c:v>10.667078017154459</c:v>
                </c:pt>
                <c:pt idx="127">
                  <c:v>10.844338900587834</c:v>
                </c:pt>
                <c:pt idx="128">
                  <c:v>11.023035482392444</c:v>
                </c:pt>
                <c:pt idx="129">
                  <c:v>11.203165568019674</c:v>
                </c:pt>
                <c:pt idx="130">
                  <c:v>11.384726938133932</c:v>
                </c:pt>
                <c:pt idx="131">
                  <c:v>11.56771734887535</c:v>
                </c:pt>
                <c:pt idx="132">
                  <c:v>11.752134532118165</c:v>
                </c:pt>
                <c:pt idx="133">
                  <c:v>11.937976195724888</c:v>
                </c:pt>
                <c:pt idx="134">
                  <c:v>12.125240023796412</c:v>
                </c:pt>
                <c:pt idx="135">
                  <c:v>12.313923676918154</c:v>
                </c:pt>
                <c:pt idx="136">
                  <c:v>12.504024792402378</c:v>
                </c:pt>
                <c:pt idx="137">
                  <c:v>12.695540984526776</c:v>
                </c:pt>
                <c:pt idx="138">
                  <c:v>12.888469844769453</c:v>
                </c:pt>
                <c:pt idx="139">
                  <c:v>13.082808942040392</c:v>
                </c:pt>
                <c:pt idx="140">
                  <c:v>13.278555822909505</c:v>
                </c:pt>
                <c:pt idx="141">
                  <c:v>13.475708011831381</c:v>
                </c:pt>
                <c:pt idx="142">
                  <c:v>13.674263011366808</c:v>
                </c:pt>
                <c:pt idx="143">
                  <c:v>13.874218302401163</c:v>
                </c:pt>
                <c:pt idx="144">
                  <c:v>14.075571344359759</c:v>
                </c:pt>
                <c:pt idx="145">
                  <c:v>14.27831957542023</c:v>
                </c:pt>
                <c:pt idx="146">
                  <c:v>14.482460412722032</c:v>
                </c:pt>
                <c:pt idx="147">
                  <c:v>14.687991252573143</c:v>
                </c:pt>
                <c:pt idx="148">
                  <c:v>14.894909470654033</c:v>
                </c:pt>
                <c:pt idx="149">
                  <c:v>15.10321242221897</c:v>
                </c:pt>
                <c:pt idx="150">
                  <c:v>15.312897442294746</c:v>
                </c:pt>
                <c:pt idx="151">
                  <c:v>15.523961923737161</c:v>
                </c:pt>
                <c:pt idx="152">
                  <c:v>15.73640339555109</c:v>
                </c:pt>
                <c:pt idx="153">
                  <c:v>15.95021944554621</c:v>
                </c:pt>
                <c:pt idx="154">
                  <c:v>16.165407642718623</c:v>
                </c:pt>
                <c:pt idx="155">
                  <c:v>16.381965537426197</c:v>
                </c:pt>
                <c:pt idx="156">
                  <c:v>16.599890661561844</c:v>
                </c:pt>
                <c:pt idx="157">
                  <c:v>16.819180528724765</c:v>
                </c:pt>
                <c:pt idx="158">
                  <c:v>17.039832634389732</c:v>
                </c:pt>
                <c:pt idx="159">
                  <c:v>17.261844456074435</c:v>
                </c:pt>
                <c:pt idx="160">
                  <c:v>17.48521345350494</c:v>
                </c:pt>
                <c:pt idx="161">
                  <c:v>17.709937068779343</c:v>
                </c:pt>
                <c:pt idx="162">
                  <c:v>17.936012726529587</c:v>
                </c:pt>
                <c:pt idx="163">
                  <c:v>18.163437834081556</c:v>
                </c:pt>
                <c:pt idx="164">
                  <c:v>18.392209781613456</c:v>
                </c:pt>
                <c:pt idx="165">
                  <c:v>18.6223259423125</c:v>
                </c:pt>
                <c:pt idx="166">
                  <c:v>18.853783672529978</c:v>
                </c:pt>
                <c:pt idx="167">
                  <c:v>19.086580311934721</c:v>
                </c:pt>
                <c:pt idx="168">
                  <c:v>19.320713183664992</c:v>
                </c:pt>
                <c:pt idx="169">
                  <c:v>19.556179594478859</c:v>
                </c:pt>
                <c:pt idx="170">
                  <c:v>19.792976834903062</c:v>
                </c:pt>
                <c:pt idx="171">
                  <c:v>20.031102179380404</c:v>
                </c:pt>
                <c:pt idx="172">
                  <c:v>20.270552886415732</c:v>
                </c:pt>
                <c:pt idx="173">
                  <c:v>20.511326198720486</c:v>
                </c:pt>
                <c:pt idx="174">
                  <c:v>20.753419343355883</c:v>
                </c:pt>
                <c:pt idx="175">
                  <c:v>20.996829531874756</c:v>
                </c:pt>
                <c:pt idx="176">
                  <c:v>21.241553960462063</c:v>
                </c:pt>
                <c:pt idx="177">
                  <c:v>21.487589810074102</c:v>
                </c:pt>
                <c:pt idx="178">
                  <c:v>21.734934246576461</c:v>
                </c:pt>
                <c:pt idx="179">
                  <c:v>21.983584420880725</c:v>
                </c:pt>
                <c:pt idx="180">
                  <c:v>22.233537469079945</c:v>
                </c:pt>
                <c:pt idx="181">
                  <c:v>22.484790512582933</c:v>
                </c:pt>
                <c:pt idx="182">
                  <c:v>22.737340658247362</c:v>
                </c:pt>
                <c:pt idx="183">
                  <c:v>22.99118499851172</c:v>
                </c:pt>
                <c:pt idx="184">
                  <c:v>23.246320611526141</c:v>
                </c:pt>
                <c:pt idx="185">
                  <c:v>23.502744561282103</c:v>
                </c:pt>
                <c:pt idx="186">
                  <c:v>23.760453897741055</c:v>
                </c:pt>
                <c:pt idx="187">
                  <c:v>24.019445656961956</c:v>
                </c:pt>
                <c:pt idx="188">
                  <c:v>24.279716861227772</c:v>
                </c:pt>
                <c:pt idx="189">
                  <c:v>24.541264519170934</c:v>
                </c:pt>
                <c:pt idx="190">
                  <c:v>24.804085625897773</c:v>
                </c:pt>
                <c:pt idx="191">
                  <c:v>25.068177163111955</c:v>
                </c:pt>
                <c:pt idx="192">
                  <c:v>25.333536099236941</c:v>
                </c:pt>
                <c:pt idx="193">
                  <c:v>25.600159389537474</c:v>
                </c:pt>
                <c:pt idx="194">
                  <c:v>25.868043976240106</c:v>
                </c:pt>
                <c:pt idx="195">
                  <c:v>26.137186788652798</c:v>
                </c:pt>
                <c:pt idx="196">
                  <c:v>26.407584743283593</c:v>
                </c:pt>
                <c:pt idx="197">
                  <c:v>26.679234743958389</c:v>
                </c:pt>
                <c:pt idx="198">
                  <c:v>26.952133681937806</c:v>
                </c:pt>
                <c:pt idx="199">
                  <c:v>27.226278436033173</c:v>
                </c:pt>
                <c:pt idx="200">
                  <c:v>27.501665872721667</c:v>
                </c:pt>
                <c:pt idx="201">
                  <c:v>27.77829284626057</c:v>
                </c:pt>
                <c:pt idx="202">
                  <c:v>28.056156198800707</c:v>
                </c:pt>
                <c:pt idx="203">
                  <c:v>28.335252760499042</c:v>
                </c:pt>
                <c:pt idx="204">
                  <c:v>28.615579349630448</c:v>
                </c:pt>
                <c:pt idx="205">
                  <c:v>28.897132772698697</c:v>
                </c:pt>
                <c:pt idx="206">
                  <c:v>29.179909824546623</c:v>
                </c:pt>
                <c:pt idx="207">
                  <c:v>29.463907288465524</c:v>
                </c:pt>
                <c:pt idx="208">
                  <c:v>29.749121936303769</c:v>
                </c:pt>
                <c:pt idx="209">
                  <c:v>30.035550528574657</c:v>
                </c:pt>
                <c:pt idx="210">
                  <c:v>30.323189814563513</c:v>
                </c:pt>
                <c:pt idx="211">
                  <c:v>30.61203653243404</c:v>
                </c:pt>
                <c:pt idx="212">
                  <c:v>30.902087409333941</c:v>
                </c:pt>
                <c:pt idx="213">
                  <c:v>31.193339161499797</c:v>
                </c:pt>
                <c:pt idx="214">
                  <c:v>31.485788494361245</c:v>
                </c:pt>
                <c:pt idx="215">
                  <c:v>31.779432102644446</c:v>
                </c:pt>
                <c:pt idx="216">
                  <c:v>32.074266670474842</c:v>
                </c:pt>
                <c:pt idx="217">
                  <c:v>32.370288871479211</c:v>
                </c:pt>
                <c:pt idx="218">
                  <c:v>32.667495368887074</c:v>
                </c:pt>
                <c:pt idx="219">
                  <c:v>32.965882815631375</c:v>
                </c:pt>
                <c:pt idx="220">
                  <c:v>33.265447854448539</c:v>
                </c:pt>
                <c:pt idx="221">
                  <c:v>33.566187117977833</c:v>
                </c:pt>
                <c:pt idx="222">
                  <c:v>33.86809722886008</c:v>
                </c:pt>
                <c:pt idx="223">
                  <c:v>34.171174799835732</c:v>
                </c:pt>
                <c:pt idx="224">
                  <c:v>34.475416433842291</c:v>
                </c:pt>
                <c:pt idx="225">
                  <c:v>34.7808187241111</c:v>
                </c:pt>
                <c:pt idx="226">
                  <c:v>35.087378254263506</c:v>
                </c:pt>
                <c:pt idx="227">
                  <c:v>35.395091598406403</c:v>
                </c:pt>
                <c:pt idx="228">
                  <c:v>35.703955321227127</c:v>
                </c:pt>
                <c:pt idx="229">
                  <c:v>36.013965978087796</c:v>
                </c:pt>
                <c:pt idx="230">
                  <c:v>36.325120115118992</c:v>
                </c:pt>
                <c:pt idx="231">
                  <c:v>36.637414269312863</c:v>
                </c:pt>
                <c:pt idx="232">
                  <c:v>36.950844968615641</c:v>
                </c:pt>
                <c:pt idx="233">
                  <c:v>37.265408732019552</c:v>
                </c:pt>
                <c:pt idx="234">
                  <c:v>37.581102069654143</c:v>
                </c:pt>
                <c:pt idx="235">
                  <c:v>37.897921482877052</c:v>
                </c:pt>
                <c:pt idx="236">
                  <c:v>38.215863464364169</c:v>
                </c:pt>
                <c:pt idx="237">
                  <c:v>38.53492449819926</c:v>
                </c:pt>
                <c:pt idx="238">
                  <c:v>38.85510105996299</c:v>
                </c:pt>
                <c:pt idx="239">
                  <c:v>39.176389616821425</c:v>
                </c:pt>
                <c:pt idx="240">
                  <c:v>39.498786627613953</c:v>
                </c:pt>
                <c:pt idx="241">
                  <c:v>39.82228854294064</c:v>
                </c:pt>
                <c:pt idx="242">
                  <c:v>40.146891805249069</c:v>
                </c:pt>
                <c:pt idx="243">
                  <c:v>40.472592848920634</c:v>
                </c:pt>
                <c:pt idx="244">
                  <c:v>40.799388100356246</c:v>
                </c:pt>
                <c:pt idx="245">
                  <c:v>41.127273978061567</c:v>
                </c:pt>
                <c:pt idx="246">
                  <c:v>41.456246892731663</c:v>
                </c:pt>
                <c:pt idx="247">
                  <c:v>41.786303247335162</c:v>
                </c:pt>
                <c:pt idx="248">
                  <c:v>42.117439437197845</c:v>
                </c:pt>
                <c:pt idx="249">
                  <c:v>42.449651850085772</c:v>
                </c:pt>
                <c:pt idx="250">
                  <c:v>42.782936866287834</c:v>
                </c:pt>
                <c:pt idx="251">
                  <c:v>43.117290497370384</c:v>
                </c:pt>
                <c:pt idx="252">
                  <c:v>43.452708024281613</c:v>
                </c:pt>
                <c:pt idx="253">
                  <c:v>43.789184358143594</c:v>
                </c:pt>
                <c:pt idx="254">
                  <c:v>44.12671440170876</c:v>
                </c:pt>
                <c:pt idx="255">
                  <c:v>44.46529304947024</c:v>
                </c:pt>
                <c:pt idx="256">
                  <c:v>44.804915187771378</c:v>
                </c:pt>
                <c:pt idx="257">
                  <c:v>45.145575694914434</c:v>
                </c:pt>
                <c:pt idx="258">
                  <c:v>45.487269441268467</c:v>
                </c:pt>
                <c:pt idx="259">
                  <c:v>45.829991289376444</c:v>
                </c:pt>
                <c:pt idx="260">
                  <c:v>46.173736094061525</c:v>
                </c:pt>
                <c:pt idx="261">
                  <c:v>46.518498702532554</c:v>
                </c:pt>
                <c:pt idx="262">
                  <c:v>46.86427395448878</c:v>
                </c:pt>
                <c:pt idx="263">
                  <c:v>47.211056682223756</c:v>
                </c:pt>
                <c:pt idx="264">
                  <c:v>47.558841710728501</c:v>
                </c:pt>
                <c:pt idx="265">
                  <c:v>47.907623857793844</c:v>
                </c:pt>
                <c:pt idx="266">
                  <c:v>48.257397934111999</c:v>
                </c:pt>
                <c:pt idx="267">
                  <c:v>48.608158743377409</c:v>
                </c:pt>
                <c:pt idx="268">
                  <c:v>48.959901082386757</c:v>
                </c:pt>
                <c:pt idx="269">
                  <c:v>49.312619741138256</c:v>
                </c:pt>
                <c:pt idx="270">
                  <c:v>49.666309502930183</c:v>
                </c:pt>
                <c:pt idx="271">
                  <c:v>50.020965144458621</c:v>
                </c:pt>
                <c:pt idx="272">
                  <c:v>50.376581435914488</c:v>
                </c:pt>
                <c:pt idx="273">
                  <c:v>50.733153141079761</c:v>
                </c:pt>
                <c:pt idx="274">
                  <c:v>51.090675017423024</c:v>
                </c:pt>
                <c:pt idx="275">
                  <c:v>51.449141816194206</c:v>
                </c:pt>
                <c:pt idx="276">
                  <c:v>51.808548282518622</c:v>
                </c:pt>
                <c:pt idx="277">
                  <c:v>52.168889155490234</c:v>
                </c:pt>
                <c:pt idx="278">
                  <c:v>52.530159168264227</c:v>
                </c:pt>
                <c:pt idx="279">
                  <c:v>52.892353048148813</c:v>
                </c:pt>
                <c:pt idx="280">
                  <c:v>53.255465516696319</c:v>
                </c:pt>
                <c:pt idx="281">
                  <c:v>53.619491289793551</c:v>
                </c:pt>
                <c:pt idx="282">
                  <c:v>53.984425077751432</c:v>
                </c:pt>
                <c:pt idx="283">
                  <c:v>54.350261585393909</c:v>
                </c:pt>
                <c:pt idx="284">
                  <c:v>54.716995512146148</c:v>
                </c:pt>
                <c:pt idx="285">
                  <c:v>55.084621552122037</c:v>
                </c:pt>
                <c:pt idx="286">
                  <c:v>55.45313439421092</c:v>
                </c:pt>
                <c:pt idx="287">
                  <c:v>55.822528722163675</c:v>
                </c:pt>
                <c:pt idx="288">
                  <c:v>56.192799214678061</c:v>
                </c:pt>
                <c:pt idx="289">
                  <c:v>56.563940545483355</c:v>
                </c:pt>
                <c:pt idx="290">
                  <c:v>56.935947383424285</c:v>
                </c:pt>
                <c:pt idx="291">
                  <c:v>57.308814392544285</c:v>
                </c:pt>
                <c:pt idx="292">
                  <c:v>57.682536232168005</c:v>
                </c:pt>
                <c:pt idx="293">
                  <c:v>58.057107556983183</c:v>
                </c:pt>
                <c:pt idx="294">
                  <c:v>58.432523017121781</c:v>
                </c:pt>
                <c:pt idx="295">
                  <c:v>58.808777258240433</c:v>
                </c:pt>
                <c:pt idx="296">
                  <c:v>59.185864921600235</c:v>
                </c:pt>
                <c:pt idx="297">
                  <c:v>59.563780644145808</c:v>
                </c:pt>
                <c:pt idx="298">
                  <c:v>59.942514983942125</c:v>
                </c:pt>
                <c:pt idx="299">
                  <c:v>60.322050340454979</c:v>
                </c:pt>
                <c:pt idx="300">
                  <c:v>60.70236502576433</c:v>
                </c:pt>
                <c:pt idx="301">
                  <c:v>61.083437341146762</c:v>
                </c:pt>
                <c:pt idx="302">
                  <c:v>61.465245577575494</c:v>
                </c:pt>
                <c:pt idx="303">
                  <c:v>61.847768016211774</c:v>
                </c:pt>
                <c:pt idx="304">
                  <c:v>62.230982928887798</c:v>
                </c:pt>
                <c:pt idx="305">
                  <c:v>62.614868578581074</c:v>
                </c:pt>
                <c:pt idx="306">
                  <c:v>62.9994032198803</c:v>
                </c:pt>
                <c:pt idx="307">
                  <c:v>63.384565099442746</c:v>
                </c:pt>
                <c:pt idx="308">
                  <c:v>63.770332456443192</c:v>
                </c:pt>
                <c:pt idx="309">
                  <c:v>64.156683523014422</c:v>
                </c:pt>
                <c:pt idx="310">
                  <c:v>64.543596524679273</c:v>
                </c:pt>
                <c:pt idx="311">
                  <c:v>64.931049680774279</c:v>
                </c:pt>
                <c:pt idx="312">
                  <c:v>65.319021204864953</c:v>
                </c:pt>
                <c:pt idx="313">
                  <c:v>65.707489305152649</c:v>
                </c:pt>
                <c:pt idx="314">
                  <c:v>66.096432184873109</c:v>
                </c:pt>
                <c:pt idx="315">
                  <c:v>66.485828042686578</c:v>
                </c:pt>
                <c:pt idx="316">
                  <c:v>66.875655073059718</c:v>
                </c:pt>
                <c:pt idx="317">
                  <c:v>67.265891466639076</c:v>
                </c:pt>
                <c:pt idx="318">
                  <c:v>67.656515410616336</c:v>
                </c:pt>
                <c:pt idx="319">
                  <c:v>68.047505089085234</c:v>
                </c:pt>
                <c:pt idx="320">
                  <c:v>68.43883868339023</c:v>
                </c:pt>
                <c:pt idx="321">
                  <c:v>68.830496013640712</c:v>
                </c:pt>
                <c:pt idx="322">
                  <c:v>69.22246018148364</c:v>
                </c:pt>
                <c:pt idx="323">
                  <c:v>69.614715929442525</c:v>
                </c:pt>
                <c:pt idx="324">
                  <c:v>70.007247998904688</c:v>
                </c:pt>
                <c:pt idx="325">
                  <c:v>70.400041130276932</c:v>
                </c:pt>
                <c:pt idx="326">
                  <c:v>70.793080063137097</c:v>
                </c:pt>
                <c:pt idx="327">
                  <c:v>71.186349536381655</c:v>
                </c:pt>
                <c:pt idx="328">
                  <c:v>71.579834288369227</c:v>
                </c:pt>
                <c:pt idx="329">
                  <c:v>71.973519057060145</c:v>
                </c:pt>
                <c:pt idx="330">
                  <c:v>72.367388580151925</c:v>
                </c:pt>
                <c:pt idx="331">
                  <c:v>72.76142759521079</c:v>
                </c:pt>
                <c:pt idx="332">
                  <c:v>73.155620839799141</c:v>
                </c:pt>
                <c:pt idx="333">
                  <c:v>73.54995305159909</c:v>
                </c:pt>
                <c:pt idx="334">
                  <c:v>73.944408968531974</c:v>
                </c:pt>
                <c:pt idx="335">
                  <c:v>74.338973328873891</c:v>
                </c:pt>
                <c:pt idx="336">
                  <c:v>74.733630871367254</c:v>
                </c:pt>
                <c:pt idx="337">
                  <c:v>75.128366335328352</c:v>
                </c:pt>
                <c:pt idx="338">
                  <c:v>75.523164460751005</c:v>
                </c:pt>
                <c:pt idx="339">
                  <c:v>75.918009988406197</c:v>
                </c:pt>
                <c:pt idx="340">
                  <c:v>76.312887659937743</c:v>
                </c:pt>
                <c:pt idx="341">
                  <c:v>76.707782217954062</c:v>
                </c:pt>
                <c:pt idx="342">
                  <c:v>77.102678406115942</c:v>
                </c:pt>
                <c:pt idx="343">
                  <c:v>77.497560969220388</c:v>
                </c:pt>
                <c:pt idx="344">
                  <c:v>77.892414653280497</c:v>
                </c:pt>
                <c:pt idx="345">
                  <c:v>78.287224205601404</c:v>
                </c:pt>
                <c:pt idx="346">
                  <c:v>78.681974374852331</c:v>
                </c:pt>
                <c:pt idx="347">
                  <c:v>79.076649911134623</c:v>
                </c:pt>
                <c:pt idx="348">
                  <c:v>79.471235745762669</c:v>
                </c:pt>
                <c:pt idx="349">
                  <c:v>79.865717171123762</c:v>
                </c:pt>
                <c:pt idx="350">
                  <c:v>80.260079660958411</c:v>
                </c:pt>
                <c:pt idx="351">
                  <c:v>80.654308690549712</c:v>
                </c:pt>
                <c:pt idx="352">
                  <c:v>81.048389736763411</c:v>
                </c:pt>
                <c:pt idx="353">
                  <c:v>81.442308278084411</c:v>
                </c:pt>
                <c:pt idx="354">
                  <c:v>81.836049794649711</c:v>
                </c:pt>
                <c:pt idx="355">
                  <c:v>82.22959976827778</c:v>
                </c:pt>
                <c:pt idx="356">
                  <c:v>82.622943682494352</c:v>
                </c:pt>
                <c:pt idx="357">
                  <c:v>83.016067022554708</c:v>
                </c:pt>
                <c:pt idx="358">
                  <c:v>83.408955275462318</c:v>
                </c:pt>
                <c:pt idx="359">
                  <c:v>83.801593929983952</c:v>
                </c:pt>
                <c:pt idx="360">
                  <c:v>84.193972240617299</c:v>
                </c:pt>
                <c:pt idx="361">
                  <c:v>84.586086992950612</c:v>
                </c:pt>
                <c:pt idx="362">
                  <c:v>84.977938738057915</c:v>
                </c:pt>
                <c:pt idx="363">
                  <c:v>85.369528025498283</c:v>
                </c:pt>
                <c:pt idx="364">
                  <c:v>85.760855403321699</c:v>
                </c:pt>
                <c:pt idx="365">
                  <c:v>86.151921418074821</c:v>
                </c:pt>
                <c:pt idx="366">
                  <c:v>86.542726614806696</c:v>
                </c:pt>
                <c:pt idx="367">
                  <c:v>86.933271537074503</c:v>
                </c:pt>
                <c:pt idx="368">
                  <c:v>87.323556726949263</c:v>
                </c:pt>
                <c:pt idx="369">
                  <c:v>87.713582725021467</c:v>
                </c:pt>
                <c:pt idx="370">
                  <c:v>88.103350070406734</c:v>
                </c:pt>
                <c:pt idx="371">
                  <c:v>88.492859300751419</c:v>
                </c:pt>
                <c:pt idx="372">
                  <c:v>88.882110952238222</c:v>
                </c:pt>
                <c:pt idx="373">
                  <c:v>89.271105559591703</c:v>
                </c:pt>
                <c:pt idx="374">
                  <c:v>89.659843656083851</c:v>
                </c:pt>
                <c:pt idx="375">
                  <c:v>90.04832577353956</c:v>
                </c:pt>
                <c:pt idx="376">
                  <c:v>90.436552442342133</c:v>
                </c:pt>
                <c:pt idx="377">
                  <c:v>90.824524191438726</c:v>
                </c:pt>
                <c:pt idx="378">
                  <c:v>91.212241548345773</c:v>
                </c:pt>
                <c:pt idx="379">
                  <c:v>91.599705039154415</c:v>
                </c:pt>
                <c:pt idx="380">
                  <c:v>91.986915188535832</c:v>
                </c:pt>
                <c:pt idx="381">
                  <c:v>92.373872519746627</c:v>
                </c:pt>
                <c:pt idx="382">
                  <c:v>92.760577554634139</c:v>
                </c:pt>
                <c:pt idx="383">
                  <c:v>93.147030813641763</c:v>
                </c:pt>
                <c:pt idx="384">
                  <c:v>93.533232815814202</c:v>
                </c:pt>
                <c:pt idx="385">
                  <c:v>93.919184078802729</c:v>
                </c:pt>
                <c:pt idx="386">
                  <c:v>94.30488511887043</c:v>
                </c:pt>
                <c:pt idx="387">
                  <c:v>94.690336450897391</c:v>
                </c:pt>
                <c:pt idx="388">
                  <c:v>95.075538588385868</c:v>
                </c:pt>
                <c:pt idx="389">
                  <c:v>95.460492043465479</c:v>
                </c:pt>
                <c:pt idx="390">
                  <c:v>95.845197326898273</c:v>
                </c:pt>
                <c:pt idx="391">
                  <c:v>96.229654948083891</c:v>
                </c:pt>
                <c:pt idx="392">
                  <c:v>96.613865415064637</c:v>
                </c:pt>
                <c:pt idx="393">
                  <c:v>96.997829234530528</c:v>
                </c:pt>
                <c:pt idx="394">
                  <c:v>97.381546911824316</c:v>
                </c:pt>
                <c:pt idx="395">
                  <c:v>97.765018950946526</c:v>
                </c:pt>
                <c:pt idx="396">
                  <c:v>98.148245854560443</c:v>
                </c:pt>
                <c:pt idx="397">
                  <c:v>98.531228123997053</c:v>
                </c:pt>
                <c:pt idx="398">
                  <c:v>98.913966259260008</c:v>
                </c:pt>
                <c:pt idx="399">
                  <c:v>99.296460759030552</c:v>
                </c:pt>
                <c:pt idx="400">
                  <c:v>99.678712120672387</c:v>
                </c:pt>
                <c:pt idx="401">
                  <c:v>103.48789156922977</c:v>
                </c:pt>
                <c:pt idx="402">
                  <c:v>107.27307732392201</c:v>
                </c:pt>
                <c:pt idx="403">
                  <c:v>111.03475448299299</c:v>
                </c:pt>
                <c:pt idx="404">
                  <c:v>114.77339559612533</c:v>
                </c:pt>
                <c:pt idx="405">
                  <c:v>118.48946111677495</c:v>
                </c:pt>
                <c:pt idx="406">
                  <c:v>122.18339983431602</c:v>
                </c:pt>
                <c:pt idx="407">
                  <c:v>125.85564928707213</c:v>
                </c:pt>
                <c:pt idx="408">
                  <c:v>129.50663615724304</c:v>
                </c:pt>
                <c:pt idx="409">
                  <c:v>133.13677664867421</c:v>
                </c:pt>
                <c:pt idx="410">
                  <c:v>136.74647684835816</c:v>
                </c:pt>
                <c:pt idx="411">
                  <c:v>140.33613307250337</c:v>
                </c:pt>
                <c:pt idx="412">
                  <c:v>143.90613219795608</c:v>
                </c:pt>
                <c:pt idx="413">
                  <c:v>147.45685197971338</c:v>
                </c:pt>
                <c:pt idx="414">
                  <c:v>150.9886613552228</c:v>
                </c:pt>
                <c:pt idx="415">
                  <c:v>154.50192073612268</c:v>
                </c:pt>
                <c:pt idx="416">
                  <c:v>157.99698228803953</c:v>
                </c:pt>
                <c:pt idx="417">
                  <c:v>161.4741901990233</c:v>
                </c:pt>
                <c:pt idx="418">
                  <c:v>164.93388093716811</c:v>
                </c:pt>
                <c:pt idx="419">
                  <c:v>168.37638349793471</c:v>
                </c:pt>
                <c:pt idx="420">
                  <c:v>171.80201964166224</c:v>
                </c:pt>
                <c:pt idx="421">
                  <c:v>175.21110412172936</c:v>
                </c:pt>
                <c:pt idx="422">
                  <c:v>178.60394490379912</c:v>
                </c:pt>
                <c:pt idx="423">
                  <c:v>181.98084337655808</c:v>
                </c:pt>
                <c:pt idx="424">
                  <c:v>185.34209455433785</c:v>
                </c:pt>
                <c:pt idx="425">
                  <c:v>188.68798727198563</c:v>
                </c:pt>
                <c:pt idx="426">
                  <c:v>192.01880437233092</c:v>
                </c:pt>
                <c:pt idx="427">
                  <c:v>195.33482288657638</c:v>
                </c:pt>
                <c:pt idx="428">
                  <c:v>198.6363142079237</c:v>
                </c:pt>
                <c:pt idx="429">
                  <c:v>201.92354425872844</c:v>
                </c:pt>
                <c:pt idx="430">
                  <c:v>205.19677365146214</c:v>
                </c:pt>
                <c:pt idx="431">
                  <c:v>208.45625784374559</c:v>
                </c:pt>
                <c:pt idx="432">
                  <c:v>211.70224728770296</c:v>
                </c:pt>
                <c:pt idx="433">
                  <c:v>214.93498757387337</c:v>
                </c:pt>
                <c:pt idx="434">
                  <c:v>218.15471956990422</c:v>
                </c:pt>
                <c:pt idx="435">
                  <c:v>221.36167955423866</c:v>
                </c:pt>
                <c:pt idx="436">
                  <c:v>224.55609934499867</c:v>
                </c:pt>
                <c:pt idx="437">
                  <c:v>227.73820642425443</c:v>
                </c:pt>
                <c:pt idx="438">
                  <c:v>230.90822405786102</c:v>
                </c:pt>
                <c:pt idx="439">
                  <c:v>234.06637141103351</c:v>
                </c:pt>
                <c:pt idx="440">
                  <c:v>237.21286365982291</c:v>
                </c:pt>
                <c:pt idx="441">
                  <c:v>240.34791209864662</c:v>
                </c:pt>
                <c:pt idx="442">
                  <c:v>243.47172424401907</c:v>
                </c:pt>
                <c:pt idx="443">
                  <c:v>246.58450393461999</c:v>
                </c:pt>
                <c:pt idx="444">
                  <c:v>249.68645142783083</c:v>
                </c:pt>
                <c:pt idx="445">
                  <c:v>252.77776349286245</c:v>
                </c:pt>
                <c:pt idx="446">
                  <c:v>255.85863350059009</c:v>
                </c:pt>
                <c:pt idx="447">
                  <c:v>258.92925151020575</c:v>
                </c:pt>
                <c:pt idx="448">
                  <c:v>261.98980435279117</c:v>
                </c:pt>
                <c:pt idx="449">
                  <c:v>265.04047571190864</c:v>
                </c:pt>
                <c:pt idx="450">
                  <c:v>268.08144620130128</c:v>
                </c:pt>
                <c:pt idx="451">
                  <c:v>271.11289343978859</c:v>
                </c:pt>
                <c:pt idx="452">
                  <c:v>274.13499212343714</c:v>
                </c:pt>
                <c:pt idx="453">
                  <c:v>277.1479140950816</c:v>
                </c:pt>
                <c:pt idx="454">
                  <c:v>280.15182841126557</c:v>
                </c:pt>
                <c:pt idx="455">
                  <c:v>283.14690140666653</c:v>
                </c:pt>
                <c:pt idx="456">
                  <c:v>286.13329675606491</c:v>
                </c:pt>
                <c:pt idx="457">
                  <c:v>289.11117553391068</c:v>
                </c:pt>
                <c:pt idx="458">
                  <c:v>292.08069627153816</c:v>
                </c:pt>
                <c:pt idx="459">
                  <c:v>295.0420150120728</c:v>
                </c:pt>
                <c:pt idx="460">
                  <c:v>297.99528536307031</c:v>
                </c:pt>
                <c:pt idx="461">
                  <c:v>300.94065854692286</c:v>
                </c:pt>
                <c:pt idx="462">
                  <c:v>303.87828344906268</c:v>
                </c:pt>
                <c:pt idx="463">
                  <c:v>306.80830666398782</c:v>
                </c:pt>
                <c:pt idx="464">
                  <c:v>309.73087253913121</c:v>
                </c:pt>
                <c:pt idx="465">
                  <c:v>312.64612321658751</c:v>
                </c:pt>
                <c:pt idx="466">
                  <c:v>315.55419867270831</c:v>
                </c:pt>
                <c:pt idx="467">
                  <c:v>318.45523675557115</c:v>
                </c:pt>
                <c:pt idx="468">
                  <c:v>321.34937322032135</c:v>
                </c:pt>
                <c:pt idx="469">
                  <c:v>324.23674176238154</c:v>
                </c:pt>
                <c:pt idx="470">
                  <c:v>327.11747404851764</c:v>
                </c:pt>
                <c:pt idx="471">
                  <c:v>329.99169974574414</c:v>
                </c:pt>
                <c:pt idx="472">
                  <c:v>332.8595465480459</c:v>
                </c:pt>
                <c:pt idx="473">
                  <c:v>335.72114020088765</c:v>
                </c:pt>
                <c:pt idx="474">
                  <c:v>338.57660452347562</c:v>
                </c:pt>
                <c:pt idx="475">
                  <c:v>341.42606142873001</c:v>
                </c:pt>
                <c:pt idx="476">
                  <c:v>344.2696309409194</c:v>
                </c:pt>
                <c:pt idx="477">
                  <c:v>347.10743121090218</c:v>
                </c:pt>
                <c:pt idx="478">
                  <c:v>349.93957852891236</c:v>
                </c:pt>
                <c:pt idx="479">
                  <c:v>352.76618733482019</c:v>
                </c:pt>
                <c:pt idx="480">
                  <c:v>355.58737022579072</c:v>
                </c:pt>
                <c:pt idx="481">
                  <c:v>358.40323796125568</c:v>
                </c:pt>
                <c:pt idx="482">
                  <c:v>361.21389946510686</c:v>
                </c:pt>
                <c:pt idx="483">
                  <c:v>364.01946182501177</c:v>
                </c:pt>
                <c:pt idx="484">
                  <c:v>366.8200302887447</c:v>
                </c:pt>
                <c:pt idx="485">
                  <c:v>369.61570825742007</c:v>
                </c:pt>
                <c:pt idx="486">
                  <c:v>372.40659727550775</c:v>
                </c:pt>
                <c:pt idx="487">
                  <c:v>375.19279701750474</c:v>
                </c:pt>
                <c:pt idx="488">
                  <c:v>377.97440527113241</c:v>
                </c:pt>
                <c:pt idx="489">
                  <c:v>380.75151791692548</c:v>
                </c:pt>
                <c:pt idx="490">
                  <c:v>383.52422890407598</c:v>
                </c:pt>
                <c:pt idx="491">
                  <c:v>386.29263022239644</c:v>
                </c:pt>
                <c:pt idx="492">
                  <c:v>389.05681187026909</c:v>
                </c:pt>
                <c:pt idx="493">
                  <c:v>391.81686181845276</c:v>
                </c:pt>
                <c:pt idx="494">
                  <c:v>394.57286596963081</c:v>
                </c:pt>
                <c:pt idx="495">
                  <c:v>397.32490811359531</c:v>
                </c:pt>
                <c:pt idx="496">
                  <c:v>400.07306987798523</c:v>
                </c:pt>
                <c:pt idx="497">
                  <c:v>402.81743067452038</c:v>
                </c:pt>
                <c:pt idx="498">
                  <c:v>405.55806764070786</c:v>
                </c:pt>
                <c:pt idx="499">
                  <c:v>408.29505557703965</c:v>
                </c:pt>
                <c:pt idx="500">
                  <c:v>411.02846687975097</c:v>
                </c:pt>
                <c:pt idx="501">
                  <c:v>413.75837146927103</c:v>
                </c:pt>
                <c:pt idx="502">
                  <c:v>416.48483671457024</c:v>
                </c:pt>
                <c:pt idx="503">
                  <c:v>419.20792735369218</c:v>
                </c:pt>
                <c:pt idx="504">
                  <c:v>421.92770541085332</c:v>
                </c:pt>
                <c:pt idx="505">
                  <c:v>424.6442301106008</c:v>
                </c:pt>
                <c:pt idx="506">
                  <c:v>427.35755778963357</c:v>
                </c:pt>
                <c:pt idx="507">
                  <c:v>430.06774180701706</c:v>
                </c:pt>
                <c:pt idx="508">
                  <c:v>432.77483245364886</c:v>
                </c:pt>
                <c:pt idx="509">
                  <c:v>435.47887686196407</c:v>
                </c:pt>
                <c:pt idx="510">
                  <c:v>438.17991891699234</c:v>
                </c:pt>
                <c:pt idx="511">
                  <c:v>440.87799916999489</c:v>
                </c:pt>
                <c:pt idx="512">
                  <c:v>443.57315475600666</c:v>
                </c:pt>
                <c:pt idx="513">
                  <c:v>446.26541931668254</c:v>
                </c:pt>
                <c:pt idx="514">
                  <c:v>448.95482292988743</c:v>
                </c:pt>
                <c:pt idx="515">
                  <c:v>451.64139204747312</c:v>
                </c:pt>
                <c:pt idx="516">
                  <c:v>454.32514944264233</c:v>
                </c:pt>
                <c:pt idx="517">
                  <c:v>457.00611416821192</c:v>
                </c:pt>
                <c:pt idx="518">
                  <c:v>459.68430152694737</c:v>
                </c:pt>
                <c:pt idx="519">
                  <c:v>462.35972305495574</c:v>
                </c:pt>
                <c:pt idx="520">
                  <c:v>465.03238651889575</c:v>
                </c:pt>
                <c:pt idx="521">
                  <c:v>467.70229592750252</c:v>
                </c:pt>
                <c:pt idx="522">
                  <c:v>470.3694515576388</c:v>
                </c:pt>
                <c:pt idx="523">
                  <c:v>473.0338499947905</c:v>
                </c:pt>
                <c:pt idx="524">
                  <c:v>475.69548418763094</c:v>
                </c:pt>
                <c:pt idx="525">
                  <c:v>478.3543435160048</c:v>
                </c:pt>
                <c:pt idx="526">
                  <c:v>481.01041387143431</c:v>
                </c:pt>
                <c:pt idx="527">
                  <c:v>483.66367774904342</c:v>
                </c:pt>
                <c:pt idx="528">
                  <c:v>486.31411434963223</c:v>
                </c:pt>
                <c:pt idx="529">
                  <c:v>488.96169969052073</c:v>
                </c:pt>
                <c:pt idx="530">
                  <c:v>491.60640672371608</c:v>
                </c:pt>
                <c:pt idx="531">
                  <c:v>494.2482054599414</c:v>
                </c:pt>
                <c:pt idx="532">
                  <c:v>496.88706309708925</c:v>
                </c:pt>
                <c:pt idx="533">
                  <c:v>499.52294415172452</c:v>
                </c:pt>
                <c:pt idx="534">
                  <c:v>502.15581059235183</c:v>
                </c:pt>
                <c:pt idx="535">
                  <c:v>504.785621973275</c:v>
                </c:pt>
                <c:pt idx="536">
                  <c:v>507.412335568</c:v>
                </c:pt>
                <c:pt idx="537">
                  <c:v>510.03590650126739</c:v>
                </c:pt>
                <c:pt idx="538">
                  <c:v>512.65628787893286</c:v>
                </c:pt>
                <c:pt idx="539">
                  <c:v>515.27343091504588</c:v>
                </c:pt>
                <c:pt idx="540">
                  <c:v>517.88728505560027</c:v>
                </c:pt>
                <c:pt idx="541">
                  <c:v>520.49779809854545</c:v>
                </c:pt>
                <c:pt idx="542">
                  <c:v>523.10491630975048</c:v>
                </c:pt>
                <c:pt idx="543">
                  <c:v>525.7085845347043</c:v>
                </c:pt>
                <c:pt idx="544">
                  <c:v>528.30874630581729</c:v>
                </c:pt>
                <c:pt idx="545">
                  <c:v>530.90534394525514</c:v>
                </c:pt>
                <c:pt idx="546">
                  <c:v>533.49831866329544</c:v>
                </c:pt>
                <c:pt idx="547">
                  <c:v>536.08761065224382</c:v>
                </c:pt>
                <c:pt idx="548">
                  <c:v>538.67315917598285</c:v>
                </c:pt>
                <c:pt idx="549">
                  <c:v>541.25490265525991</c:v>
                </c:pt>
                <c:pt idx="550">
                  <c:v>543.8327787488405</c:v>
                </c:pt>
                <c:pt idx="551">
                  <c:v>546.40672443067081</c:v>
                </c:pt>
                <c:pt idx="552">
                  <c:v>548.9766760632059</c:v>
                </c:pt>
                <c:pt idx="553">
                  <c:v>551.54256946706607</c:v>
                </c:pt>
                <c:pt idx="554">
                  <c:v>554.1043399871885</c:v>
                </c:pt>
                <c:pt idx="555">
                  <c:v>556.66192255564192</c:v>
                </c:pt>
                <c:pt idx="556">
                  <c:v>559.21525175127169</c:v>
                </c:pt>
                <c:pt idx="557">
                  <c:v>561.7642618563375</c:v>
                </c:pt>
                <c:pt idx="558">
                  <c:v>564.30888691030452</c:v>
                </c:pt>
                <c:pt idx="559">
                  <c:v>566.84906076094114</c:v>
                </c:pt>
                <c:pt idx="560">
                  <c:v>569.38471711287093</c:v>
                </c:pt>
                <c:pt idx="561">
                  <c:v>571.91578957372042</c:v>
                </c:pt>
                <c:pt idx="562">
                  <c:v>574.44221169799778</c:v>
                </c:pt>
                <c:pt idx="563">
                  <c:v>576.9639170288284</c:v>
                </c:pt>
                <c:pt idx="564">
                  <c:v>579.48083913766914</c:v>
                </c:pt>
                <c:pt idx="565">
                  <c:v>581.99291166211492</c:v>
                </c:pt>
                <c:pt idx="566">
                  <c:v>584.50006834190344</c:v>
                </c:pt>
                <c:pt idx="567">
                  <c:v>587.00224305322024</c:v>
                </c:pt>
                <c:pt idx="568">
                  <c:v>589.4993698413964</c:v>
                </c:pt>
                <c:pt idx="569">
                  <c:v>591.99138295208888</c:v>
                </c:pt>
                <c:pt idx="570">
                  <c:v>594.47821686102486</c:v>
                </c:pt>
                <c:pt idx="571">
                  <c:v>596.95980630238762</c:v>
                </c:pt>
                <c:pt idx="572">
                  <c:v>599.4360862959162</c:v>
                </c:pt>
                <c:pt idx="573">
                  <c:v>601.90699217278564</c:v>
                </c:pt>
                <c:pt idx="574">
                  <c:v>604.37245960033181</c:v>
                </c:pt>
                <c:pt idx="575">
                  <c:v>606.83242460567749</c:v>
                </c:pt>
                <c:pt idx="576">
                  <c:v>609.28682359831623</c:v>
                </c:pt>
                <c:pt idx="577">
                  <c:v>611.73559339170401</c:v>
                </c:pt>
                <c:pt idx="578">
                  <c:v>614.17867122390658</c:v>
                </c:pt>
                <c:pt idx="579">
                  <c:v>616.61599477734649</c:v>
                </c:pt>
                <c:pt idx="580">
                  <c:v>619.04750219769176</c:v>
                </c:pt>
                <c:pt idx="581">
                  <c:v>621.47313211192454</c:v>
                </c:pt>
                <c:pt idx="582">
                  <c:v>623.89282364562621</c:v>
                </c:pt>
                <c:pt idx="583">
                  <c:v>626.3065164395116</c:v>
                </c:pt>
                <c:pt idx="584">
                  <c:v>628.71415066524548</c:v>
                </c:pt>
                <c:pt idx="585">
                  <c:v>631.11566704056975</c:v>
                </c:pt>
                <c:pt idx="586">
                  <c:v>633.51100684376854</c:v>
                </c:pt>
                <c:pt idx="587">
                  <c:v>635.90011192749853</c:v>
                </c:pt>
                <c:pt idx="588">
                  <c:v>638.28292473200713</c:v>
                </c:pt>
                <c:pt idx="589">
                  <c:v>640.65938829776212</c:v>
                </c:pt>
                <c:pt idx="590">
                  <c:v>643.0294462775139</c:v>
                </c:pt>
                <c:pt idx="591">
                  <c:v>645.3930429478105</c:v>
                </c:pt>
                <c:pt idx="592">
                  <c:v>647.75012321998349</c:v>
                </c:pt>
                <c:pt idx="593">
                  <c:v>650.10063265062342</c:v>
                </c:pt>
                <c:pt idx="594">
                  <c:v>652.44451745156096</c:v>
                </c:pt>
                <c:pt idx="595">
                  <c:v>654.78172449936994</c:v>
                </c:pt>
                <c:pt idx="596">
                  <c:v>657.11220134440646</c:v>
                </c:pt>
                <c:pt idx="597">
                  <c:v>659.43589621939839</c:v>
                </c:pt>
                <c:pt idx="598">
                  <c:v>661.7527580475994</c:v>
                </c:pt>
                <c:pt idx="599">
                  <c:v>664.06273645051897</c:v>
                </c:pt>
                <c:pt idx="600">
                  <c:v>666.36578175524096</c:v>
                </c:pt>
                <c:pt idx="601">
                  <c:v>668.66184500134239</c:v>
                </c:pt>
                <c:pt idx="602">
                  <c:v>670.95087794742199</c:v>
                </c:pt>
                <c:pt idx="603">
                  <c:v>673.23283307725114</c:v>
                </c:pt>
                <c:pt idx="604">
                  <c:v>675.50766360555428</c:v>
                </c:pt>
                <c:pt idx="605">
                  <c:v>677.77532348343072</c:v>
                </c:pt>
                <c:pt idx="606">
                  <c:v>680.03576740342521</c:v>
                </c:pt>
                <c:pt idx="607">
                  <c:v>682.28895080425661</c:v>
                </c:pt>
                <c:pt idx="608">
                  <c:v>684.53482987521272</c:v>
                </c:pt>
                <c:pt idx="609">
                  <c:v>686.77336156021943</c:v>
                </c:pt>
                <c:pt idx="610">
                  <c:v>689.00450356159183</c:v>
                </c:pt>
                <c:pt idx="611">
                  <c:v>691.22821434347463</c:v>
                </c:pt>
                <c:pt idx="612">
                  <c:v>693.44445313497863</c:v>
                </c:pt>
                <c:pt idx="613">
                  <c:v>695.65317993302131</c:v>
                </c:pt>
                <c:pt idx="614">
                  <c:v>697.85435550487659</c:v>
                </c:pt>
                <c:pt idx="615">
                  <c:v>700.04794139044191</c:v>
                </c:pt>
                <c:pt idx="616">
                  <c:v>702.23389990422731</c:v>
                </c:pt>
                <c:pt idx="617">
                  <c:v>704.41219413707427</c:v>
                </c:pt>
                <c:pt idx="618">
                  <c:v>706.58278795760873</c:v>
                </c:pt>
                <c:pt idx="619">
                  <c:v>708.74564601343559</c:v>
                </c:pt>
                <c:pt idx="620">
                  <c:v>710.90073373207849</c:v>
                </c:pt>
                <c:pt idx="621">
                  <c:v>713.04801732167266</c:v>
                </c:pt>
                <c:pt idx="622">
                  <c:v>715.18746377141383</c:v>
                </c:pt>
                <c:pt idx="623">
                  <c:v>717.31904085177086</c:v>
                </c:pt>
                <c:pt idx="624">
                  <c:v>719.44271711446527</c:v>
                </c:pt>
                <c:pt idx="625">
                  <c:v>721.55846189222416</c:v>
                </c:pt>
                <c:pt idx="626">
                  <c:v>723.66624529831063</c:v>
                </c:pt>
                <c:pt idx="627">
                  <c:v>725.76603822583695</c:v>
                </c:pt>
                <c:pt idx="628">
                  <c:v>727.85781234686567</c:v>
                </c:pt>
                <c:pt idx="629">
                  <c:v>729.94154011130217</c:v>
                </c:pt>
                <c:pt idx="630">
                  <c:v>732.01719474558536</c:v>
                </c:pt>
                <c:pt idx="631">
                  <c:v>734.08475025117878</c:v>
                </c:pt>
                <c:pt idx="632">
                  <c:v>736.14418140286853</c:v>
                </c:pt>
                <c:pt idx="633">
                  <c:v>738.1954637468715</c:v>
                </c:pt>
                <c:pt idx="634">
                  <c:v>740.23857359875853</c:v>
                </c:pt>
                <c:pt idx="635">
                  <c:v>742.27348804119697</c:v>
                </c:pt>
                <c:pt idx="636">
                  <c:v>744.30018492151703</c:v>
                </c:pt>
                <c:pt idx="637">
                  <c:v>746.31864284910569</c:v>
                </c:pt>
                <c:pt idx="638">
                  <c:v>748.32884119263269</c:v>
                </c:pt>
                <c:pt idx="639">
                  <c:v>750.33076007711338</c:v>
                </c:pt>
                <c:pt idx="640">
                  <c:v>752.32438038081102</c:v>
                </c:pt>
                <c:pt idx="641">
                  <c:v>754.30968373198402</c:v>
                </c:pt>
                <c:pt idx="642">
                  <c:v>756.28665250548158</c:v>
                </c:pt>
                <c:pt idx="643">
                  <c:v>758.25526981919154</c:v>
                </c:pt>
                <c:pt idx="644">
                  <c:v>760.21551953034475</c:v>
                </c:pt>
                <c:pt idx="645">
                  <c:v>762.16738623167942</c:v>
                </c:pt>
                <c:pt idx="646">
                  <c:v>764.11085524747011</c:v>
                </c:pt>
                <c:pt idx="647">
                  <c:v>766.0459126294237</c:v>
                </c:pt>
                <c:pt idx="648">
                  <c:v>767.97254515244799</c:v>
                </c:pt>
                <c:pt idx="649">
                  <c:v>769.8907403102952</c:v>
                </c:pt>
                <c:pt idx="650">
                  <c:v>771.80048631108446</c:v>
                </c:pt>
                <c:pt idx="651">
                  <c:v>773.70177207270763</c:v>
                </c:pt>
                <c:pt idx="652">
                  <c:v>775.59458721812109</c:v>
                </c:pt>
                <c:pt idx="653">
                  <c:v>777.47892207052757</c:v>
                </c:pt>
                <c:pt idx="654">
                  <c:v>779.35476764845191</c:v>
                </c:pt>
                <c:pt idx="655">
                  <c:v>781.22211566071303</c:v>
                </c:pt>
                <c:pt idx="656">
                  <c:v>783.08095850129769</c:v>
                </c:pt>
                <c:pt idx="657">
                  <c:v>784.93128924413713</c:v>
                </c:pt>
                <c:pt idx="658">
                  <c:v>786.77310163779146</c:v>
                </c:pt>
                <c:pt idx="659">
                  <c:v>788.60639010004525</c:v>
                </c:pt>
                <c:pt idx="660">
                  <c:v>790.43114971241641</c:v>
                </c:pt>
                <c:pt idx="661">
                  <c:v>792.24737621458326</c:v>
                </c:pt>
                <c:pt idx="662">
                  <c:v>794.05506599873127</c:v>
                </c:pt>
                <c:pt idx="663">
                  <c:v>795.8542161038248</c:v>
                </c:pt>
                <c:pt idx="664">
                  <c:v>797.64482420980471</c:v>
                </c:pt>
                <c:pt idx="665">
                  <c:v>799.42688863171713</c:v>
                </c:pt>
                <c:pt idx="666">
                  <c:v>801.20040831377469</c:v>
                </c:pt>
                <c:pt idx="667">
                  <c:v>802.96538282335439</c:v>
                </c:pt>
                <c:pt idx="668">
                  <c:v>804.72181234493507</c:v>
                </c:pt>
                <c:pt idx="669">
                  <c:v>806.46969767397661</c:v>
                </c:pt>
                <c:pt idx="670">
                  <c:v>808.209040210745</c:v>
                </c:pt>
                <c:pt idx="671">
                  <c:v>809.93984195408495</c:v>
                </c:pt>
                <c:pt idx="672">
                  <c:v>811.66210549514415</c:v>
                </c:pt>
                <c:pt idx="673">
                  <c:v>813.37583401105076</c:v>
                </c:pt>
                <c:pt idx="674">
                  <c:v>815.08103125854814</c:v>
                </c:pt>
                <c:pt idx="675">
                  <c:v>816.77770156758845</c:v>
                </c:pt>
                <c:pt idx="676">
                  <c:v>818.46584983488856</c:v>
                </c:pt>
                <c:pt idx="677">
                  <c:v>820.14548151745055</c:v>
                </c:pt>
                <c:pt idx="678">
                  <c:v>821.81660262604942</c:v>
                </c:pt>
                <c:pt idx="679">
                  <c:v>823.4792197186913</c:v>
                </c:pt>
                <c:pt idx="680">
                  <c:v>825.13333989404339</c:v>
                </c:pt>
                <c:pt idx="681">
                  <c:v>826.7789707848392</c:v>
                </c:pt>
                <c:pt idx="682">
                  <c:v>828.41612055126109</c:v>
                </c:pt>
                <c:pt idx="683">
                  <c:v>830.0447978743025</c:v>
                </c:pt>
                <c:pt idx="684">
                  <c:v>831.66501194911268</c:v>
                </c:pt>
                <c:pt idx="685">
                  <c:v>833.27677247832537</c:v>
                </c:pt>
                <c:pt idx="686">
                  <c:v>834.88008966537461</c:v>
                </c:pt>
                <c:pt idx="687">
                  <c:v>836.47497420779962</c:v>
                </c:pt>
                <c:pt idx="688">
                  <c:v>838.06143729054043</c:v>
                </c:pt>
                <c:pt idx="689">
                  <c:v>839.63949057922719</c:v>
                </c:pt>
                <c:pt idx="690">
                  <c:v>839.63949057922719</c:v>
                </c:pt>
                <c:pt idx="691">
                  <c:v>839.63949057922719</c:v>
                </c:pt>
                <c:pt idx="692">
                  <c:v>839.63949057922719</c:v>
                </c:pt>
                <c:pt idx="693">
                  <c:v>839.63949057922719</c:v>
                </c:pt>
                <c:pt idx="694">
                  <c:v>839.63949057922719</c:v>
                </c:pt>
                <c:pt idx="695">
                  <c:v>839.63949057922719</c:v>
                </c:pt>
                <c:pt idx="696">
                  <c:v>839.63949057922719</c:v>
                </c:pt>
                <c:pt idx="697">
                  <c:v>839.63949057922719</c:v>
                </c:pt>
                <c:pt idx="698">
                  <c:v>839.63949057922719</c:v>
                </c:pt>
                <c:pt idx="699">
                  <c:v>839.63949057922719</c:v>
                </c:pt>
                <c:pt idx="700">
                  <c:v>839.63949057922719</c:v>
                </c:pt>
                <c:pt idx="701">
                  <c:v>839.63949057922719</c:v>
                </c:pt>
                <c:pt idx="702">
                  <c:v>839.63949057922719</c:v>
                </c:pt>
                <c:pt idx="703">
                  <c:v>839.63949057922719</c:v>
                </c:pt>
                <c:pt idx="704">
                  <c:v>839.63949057922719</c:v>
                </c:pt>
                <c:pt idx="705">
                  <c:v>839.63949057922719</c:v>
                </c:pt>
                <c:pt idx="706">
                  <c:v>839.63949057922719</c:v>
                </c:pt>
                <c:pt idx="707">
                  <c:v>839.63949057922719</c:v>
                </c:pt>
                <c:pt idx="708">
                  <c:v>839.63949057922719</c:v>
                </c:pt>
                <c:pt idx="709">
                  <c:v>839.63949057922719</c:v>
                </c:pt>
                <c:pt idx="710">
                  <c:v>839.63949057922719</c:v>
                </c:pt>
                <c:pt idx="711">
                  <c:v>839.63949057922719</c:v>
                </c:pt>
                <c:pt idx="712">
                  <c:v>839.63949057922719</c:v>
                </c:pt>
                <c:pt idx="713">
                  <c:v>839.63949057922719</c:v>
                </c:pt>
                <c:pt idx="714">
                  <c:v>839.63949057922719</c:v>
                </c:pt>
                <c:pt idx="715">
                  <c:v>839.63949057922719</c:v>
                </c:pt>
                <c:pt idx="716">
                  <c:v>839.63949057922719</c:v>
                </c:pt>
                <c:pt idx="717">
                  <c:v>839.63949057922719</c:v>
                </c:pt>
                <c:pt idx="718">
                  <c:v>839.63949057922719</c:v>
                </c:pt>
                <c:pt idx="719">
                  <c:v>839.63949057922719</c:v>
                </c:pt>
                <c:pt idx="720">
                  <c:v>839.63949057922719</c:v>
                </c:pt>
                <c:pt idx="721">
                  <c:v>839.63949057922719</c:v>
                </c:pt>
                <c:pt idx="722">
                  <c:v>839.63949057922719</c:v>
                </c:pt>
                <c:pt idx="723">
                  <c:v>839.63949057922719</c:v>
                </c:pt>
                <c:pt idx="724">
                  <c:v>839.63949057922719</c:v>
                </c:pt>
                <c:pt idx="725">
                  <c:v>839.63949057922719</c:v>
                </c:pt>
                <c:pt idx="726">
                  <c:v>839.63949057922719</c:v>
                </c:pt>
                <c:pt idx="727">
                  <c:v>839.63949057922719</c:v>
                </c:pt>
                <c:pt idx="728">
                  <c:v>839.63949057922719</c:v>
                </c:pt>
                <c:pt idx="729">
                  <c:v>839.63949057922719</c:v>
                </c:pt>
                <c:pt idx="730">
                  <c:v>839.63949057922719</c:v>
                </c:pt>
                <c:pt idx="731">
                  <c:v>839.63949057922719</c:v>
                </c:pt>
                <c:pt idx="732">
                  <c:v>839.63949057922719</c:v>
                </c:pt>
                <c:pt idx="733">
                  <c:v>839.63949057922719</c:v>
                </c:pt>
                <c:pt idx="734">
                  <c:v>839.63949057922719</c:v>
                </c:pt>
                <c:pt idx="735">
                  <c:v>839.63949057922719</c:v>
                </c:pt>
                <c:pt idx="736">
                  <c:v>839.63949057922719</c:v>
                </c:pt>
                <c:pt idx="737">
                  <c:v>839.63949057922719</c:v>
                </c:pt>
                <c:pt idx="738">
                  <c:v>839.63949057922719</c:v>
                </c:pt>
                <c:pt idx="739">
                  <c:v>839.63949057922719</c:v>
                </c:pt>
                <c:pt idx="740">
                  <c:v>839.63949057922719</c:v>
                </c:pt>
                <c:pt idx="741">
                  <c:v>839.63949057922719</c:v>
                </c:pt>
                <c:pt idx="742">
                  <c:v>839.63949057922719</c:v>
                </c:pt>
                <c:pt idx="743">
                  <c:v>839.63949057922719</c:v>
                </c:pt>
                <c:pt idx="744">
                  <c:v>839.63949057922719</c:v>
                </c:pt>
                <c:pt idx="745">
                  <c:v>839.63949057922719</c:v>
                </c:pt>
                <c:pt idx="746">
                  <c:v>839.63949057922719</c:v>
                </c:pt>
                <c:pt idx="747">
                  <c:v>839.63949057922719</c:v>
                </c:pt>
                <c:pt idx="748">
                  <c:v>839.63949057922719</c:v>
                </c:pt>
                <c:pt idx="749">
                  <c:v>839.63949057922719</c:v>
                </c:pt>
                <c:pt idx="750">
                  <c:v>839.63949057922719</c:v>
                </c:pt>
                <c:pt idx="751">
                  <c:v>839.63949057922719</c:v>
                </c:pt>
                <c:pt idx="752">
                  <c:v>839.63949057922719</c:v>
                </c:pt>
                <c:pt idx="753">
                  <c:v>839.63949057922719</c:v>
                </c:pt>
                <c:pt idx="754">
                  <c:v>839.63949057922719</c:v>
                </c:pt>
                <c:pt idx="755">
                  <c:v>839.63949057922719</c:v>
                </c:pt>
                <c:pt idx="756">
                  <c:v>839.63949057922719</c:v>
                </c:pt>
                <c:pt idx="757">
                  <c:v>839.63949057922719</c:v>
                </c:pt>
                <c:pt idx="758">
                  <c:v>839.63949057922719</c:v>
                </c:pt>
                <c:pt idx="759">
                  <c:v>839.63949057922719</c:v>
                </c:pt>
                <c:pt idx="760">
                  <c:v>839.63949057922719</c:v>
                </c:pt>
                <c:pt idx="761">
                  <c:v>839.63949057922719</c:v>
                </c:pt>
                <c:pt idx="762">
                  <c:v>839.63949057922719</c:v>
                </c:pt>
                <c:pt idx="763">
                  <c:v>839.63949057922719</c:v>
                </c:pt>
                <c:pt idx="764">
                  <c:v>839.63949057922719</c:v>
                </c:pt>
                <c:pt idx="765">
                  <c:v>839.63949057922719</c:v>
                </c:pt>
                <c:pt idx="766">
                  <c:v>839.63949057922719</c:v>
                </c:pt>
                <c:pt idx="767">
                  <c:v>839.63949057922719</c:v>
                </c:pt>
                <c:pt idx="768">
                  <c:v>839.63949057922719</c:v>
                </c:pt>
                <c:pt idx="769">
                  <c:v>839.63949057922719</c:v>
                </c:pt>
                <c:pt idx="770">
                  <c:v>839.63949057922719</c:v>
                </c:pt>
                <c:pt idx="771">
                  <c:v>839.63949057922719</c:v>
                </c:pt>
                <c:pt idx="772">
                  <c:v>839.63949057922719</c:v>
                </c:pt>
                <c:pt idx="773">
                  <c:v>839.63949057922719</c:v>
                </c:pt>
                <c:pt idx="774">
                  <c:v>839.63949057922719</c:v>
                </c:pt>
                <c:pt idx="775">
                  <c:v>839.63949057922719</c:v>
                </c:pt>
                <c:pt idx="776">
                  <c:v>839.63949057922719</c:v>
                </c:pt>
                <c:pt idx="777">
                  <c:v>839.63949057922719</c:v>
                </c:pt>
                <c:pt idx="778">
                  <c:v>839.63949057922719</c:v>
                </c:pt>
                <c:pt idx="779">
                  <c:v>839.63949057922719</c:v>
                </c:pt>
                <c:pt idx="780">
                  <c:v>839.63949057922719</c:v>
                </c:pt>
                <c:pt idx="781">
                  <c:v>839.63949057922719</c:v>
                </c:pt>
                <c:pt idx="782">
                  <c:v>839.63949057922719</c:v>
                </c:pt>
                <c:pt idx="783">
                  <c:v>839.63949057922719</c:v>
                </c:pt>
                <c:pt idx="784">
                  <c:v>839.63949057922719</c:v>
                </c:pt>
                <c:pt idx="785">
                  <c:v>839.63949057922719</c:v>
                </c:pt>
                <c:pt idx="786">
                  <c:v>839.63949057922719</c:v>
                </c:pt>
                <c:pt idx="787">
                  <c:v>839.63949057922719</c:v>
                </c:pt>
                <c:pt idx="788">
                  <c:v>839.63949057922719</c:v>
                </c:pt>
                <c:pt idx="789">
                  <c:v>839.63949057922719</c:v>
                </c:pt>
                <c:pt idx="790">
                  <c:v>839.63949057922719</c:v>
                </c:pt>
                <c:pt idx="791">
                  <c:v>839.63949057922719</c:v>
                </c:pt>
                <c:pt idx="792">
                  <c:v>839.63949057922719</c:v>
                </c:pt>
                <c:pt idx="793">
                  <c:v>839.63949057922719</c:v>
                </c:pt>
                <c:pt idx="794">
                  <c:v>839.63949057922719</c:v>
                </c:pt>
                <c:pt idx="795">
                  <c:v>839.63949057922719</c:v>
                </c:pt>
                <c:pt idx="796">
                  <c:v>839.63949057922719</c:v>
                </c:pt>
                <c:pt idx="797">
                  <c:v>839.63949057922719</c:v>
                </c:pt>
                <c:pt idx="798">
                  <c:v>839.63949057922719</c:v>
                </c:pt>
                <c:pt idx="799">
                  <c:v>839.63949057922719</c:v>
                </c:pt>
                <c:pt idx="800">
                  <c:v>839.63949057922719</c:v>
                </c:pt>
                <c:pt idx="801">
                  <c:v>839.63949057922719</c:v>
                </c:pt>
                <c:pt idx="802">
                  <c:v>839.63949057922719</c:v>
                </c:pt>
                <c:pt idx="803">
                  <c:v>839.63949057922719</c:v>
                </c:pt>
                <c:pt idx="804">
                  <c:v>839.63949057922719</c:v>
                </c:pt>
                <c:pt idx="805">
                  <c:v>839.63949057922719</c:v>
                </c:pt>
                <c:pt idx="806">
                  <c:v>839.63949057922719</c:v>
                </c:pt>
                <c:pt idx="807">
                  <c:v>839.63949057922719</c:v>
                </c:pt>
                <c:pt idx="808">
                  <c:v>839.63949057922719</c:v>
                </c:pt>
                <c:pt idx="809">
                  <c:v>839.63949057922719</c:v>
                </c:pt>
                <c:pt idx="810">
                  <c:v>839.63949057922719</c:v>
                </c:pt>
                <c:pt idx="811">
                  <c:v>839.63949057922719</c:v>
                </c:pt>
                <c:pt idx="812">
                  <c:v>839.63949057922719</c:v>
                </c:pt>
                <c:pt idx="813">
                  <c:v>839.63949057922719</c:v>
                </c:pt>
                <c:pt idx="814">
                  <c:v>839.63949057922719</c:v>
                </c:pt>
                <c:pt idx="815">
                  <c:v>839.63949057922719</c:v>
                </c:pt>
                <c:pt idx="816">
                  <c:v>839.63949057922719</c:v>
                </c:pt>
                <c:pt idx="817">
                  <c:v>839.63949057922719</c:v>
                </c:pt>
                <c:pt idx="818">
                  <c:v>839.63949057922719</c:v>
                </c:pt>
                <c:pt idx="819">
                  <c:v>839.63949057922719</c:v>
                </c:pt>
                <c:pt idx="820">
                  <c:v>839.63949057922719</c:v>
                </c:pt>
                <c:pt idx="821">
                  <c:v>839.63949057922719</c:v>
                </c:pt>
                <c:pt idx="822">
                  <c:v>839.63949057922719</c:v>
                </c:pt>
                <c:pt idx="823">
                  <c:v>839.63949057922719</c:v>
                </c:pt>
                <c:pt idx="824">
                  <c:v>839.63949057922719</c:v>
                </c:pt>
                <c:pt idx="825">
                  <c:v>839.63949057922719</c:v>
                </c:pt>
                <c:pt idx="826">
                  <c:v>839.63949057922719</c:v>
                </c:pt>
                <c:pt idx="827">
                  <c:v>839.63949057922719</c:v>
                </c:pt>
                <c:pt idx="828">
                  <c:v>839.63949057922719</c:v>
                </c:pt>
                <c:pt idx="829">
                  <c:v>839.63949057922719</c:v>
                </c:pt>
                <c:pt idx="830">
                  <c:v>839.63949057922719</c:v>
                </c:pt>
                <c:pt idx="831">
                  <c:v>839.63949057922719</c:v>
                </c:pt>
                <c:pt idx="832">
                  <c:v>839.63949057922719</c:v>
                </c:pt>
                <c:pt idx="833">
                  <c:v>839.63949057922719</c:v>
                </c:pt>
                <c:pt idx="834">
                  <c:v>839.63949057922719</c:v>
                </c:pt>
                <c:pt idx="835">
                  <c:v>839.63949057922719</c:v>
                </c:pt>
                <c:pt idx="836">
                  <c:v>839.63949057922719</c:v>
                </c:pt>
                <c:pt idx="837">
                  <c:v>839.63949057922719</c:v>
                </c:pt>
                <c:pt idx="838">
                  <c:v>839.63949057922719</c:v>
                </c:pt>
                <c:pt idx="839">
                  <c:v>839.63949057922719</c:v>
                </c:pt>
                <c:pt idx="840">
                  <c:v>839.63949057922719</c:v>
                </c:pt>
                <c:pt idx="841">
                  <c:v>839.63949057922719</c:v>
                </c:pt>
                <c:pt idx="842">
                  <c:v>839.63949057922719</c:v>
                </c:pt>
                <c:pt idx="843">
                  <c:v>839.63949057922719</c:v>
                </c:pt>
                <c:pt idx="844">
                  <c:v>839.63949057922719</c:v>
                </c:pt>
                <c:pt idx="845">
                  <c:v>839.63949057922719</c:v>
                </c:pt>
                <c:pt idx="846">
                  <c:v>839.63949057922719</c:v>
                </c:pt>
                <c:pt idx="847">
                  <c:v>839.63949057922719</c:v>
                </c:pt>
                <c:pt idx="848">
                  <c:v>839.63949057922719</c:v>
                </c:pt>
                <c:pt idx="849">
                  <c:v>839.63949057922719</c:v>
                </c:pt>
                <c:pt idx="850">
                  <c:v>839.63949057922719</c:v>
                </c:pt>
                <c:pt idx="851">
                  <c:v>839.63949057922719</c:v>
                </c:pt>
                <c:pt idx="852">
                  <c:v>839.63949057922719</c:v>
                </c:pt>
                <c:pt idx="853">
                  <c:v>839.63949057922719</c:v>
                </c:pt>
                <c:pt idx="854">
                  <c:v>839.63949057922719</c:v>
                </c:pt>
                <c:pt idx="855">
                  <c:v>839.63949057922719</c:v>
                </c:pt>
                <c:pt idx="856">
                  <c:v>839.63949057922719</c:v>
                </c:pt>
                <c:pt idx="857">
                  <c:v>839.63949057922719</c:v>
                </c:pt>
                <c:pt idx="858">
                  <c:v>839.63949057922719</c:v>
                </c:pt>
                <c:pt idx="859">
                  <c:v>839.63949057922719</c:v>
                </c:pt>
                <c:pt idx="860">
                  <c:v>839.63949057922719</c:v>
                </c:pt>
                <c:pt idx="861">
                  <c:v>839.63949057922719</c:v>
                </c:pt>
                <c:pt idx="862">
                  <c:v>839.63949057922719</c:v>
                </c:pt>
                <c:pt idx="863">
                  <c:v>839.63949057922719</c:v>
                </c:pt>
                <c:pt idx="864">
                  <c:v>839.63949057922719</c:v>
                </c:pt>
                <c:pt idx="865">
                  <c:v>839.63949057922719</c:v>
                </c:pt>
                <c:pt idx="866">
                  <c:v>839.63949057922719</c:v>
                </c:pt>
                <c:pt idx="867">
                  <c:v>839.63949057922719</c:v>
                </c:pt>
                <c:pt idx="868">
                  <c:v>839.63949057922719</c:v>
                </c:pt>
                <c:pt idx="869">
                  <c:v>839.63949057922719</c:v>
                </c:pt>
                <c:pt idx="870">
                  <c:v>839.63949057922719</c:v>
                </c:pt>
                <c:pt idx="871">
                  <c:v>839.63949057922719</c:v>
                </c:pt>
                <c:pt idx="872">
                  <c:v>839.63949057922719</c:v>
                </c:pt>
                <c:pt idx="873">
                  <c:v>839.63949057922719</c:v>
                </c:pt>
                <c:pt idx="874">
                  <c:v>839.63949057922719</c:v>
                </c:pt>
                <c:pt idx="875">
                  <c:v>839.63949057922719</c:v>
                </c:pt>
                <c:pt idx="876">
                  <c:v>839.63949057922719</c:v>
                </c:pt>
                <c:pt idx="877">
                  <c:v>839.63949057922719</c:v>
                </c:pt>
                <c:pt idx="878">
                  <c:v>839.63949057922719</c:v>
                </c:pt>
                <c:pt idx="879">
                  <c:v>839.63949057922719</c:v>
                </c:pt>
                <c:pt idx="880">
                  <c:v>839.63949057922719</c:v>
                </c:pt>
                <c:pt idx="881">
                  <c:v>839.63949057922719</c:v>
                </c:pt>
                <c:pt idx="882">
                  <c:v>839.63949057922719</c:v>
                </c:pt>
                <c:pt idx="883">
                  <c:v>839.63949057922719</c:v>
                </c:pt>
                <c:pt idx="884">
                  <c:v>839.63949057922719</c:v>
                </c:pt>
                <c:pt idx="885">
                  <c:v>839.63949057922719</c:v>
                </c:pt>
                <c:pt idx="886">
                  <c:v>839.63949057922719</c:v>
                </c:pt>
                <c:pt idx="887">
                  <c:v>839.63949057922719</c:v>
                </c:pt>
                <c:pt idx="888">
                  <c:v>839.63949057922719</c:v>
                </c:pt>
                <c:pt idx="889">
                  <c:v>839.63949057922719</c:v>
                </c:pt>
                <c:pt idx="890">
                  <c:v>839.63949057922719</c:v>
                </c:pt>
                <c:pt idx="891">
                  <c:v>839.63949057922719</c:v>
                </c:pt>
                <c:pt idx="892">
                  <c:v>839.63949057922719</c:v>
                </c:pt>
                <c:pt idx="893">
                  <c:v>839.63949057922719</c:v>
                </c:pt>
                <c:pt idx="894">
                  <c:v>839.63949057922719</c:v>
                </c:pt>
                <c:pt idx="895">
                  <c:v>839.63949057922719</c:v>
                </c:pt>
                <c:pt idx="896">
                  <c:v>839.63949057922719</c:v>
                </c:pt>
                <c:pt idx="897">
                  <c:v>839.63949057922719</c:v>
                </c:pt>
                <c:pt idx="898">
                  <c:v>839.63949057922719</c:v>
                </c:pt>
                <c:pt idx="899">
                  <c:v>839.63949057922719</c:v>
                </c:pt>
                <c:pt idx="900">
                  <c:v>839.63949057922719</c:v>
                </c:pt>
                <c:pt idx="901">
                  <c:v>839.63949057922719</c:v>
                </c:pt>
                <c:pt idx="902">
                  <c:v>839.63949057922719</c:v>
                </c:pt>
                <c:pt idx="903">
                  <c:v>839.63949057922719</c:v>
                </c:pt>
                <c:pt idx="904">
                  <c:v>839.63949057922719</c:v>
                </c:pt>
                <c:pt idx="905">
                  <c:v>839.63949057922719</c:v>
                </c:pt>
                <c:pt idx="906">
                  <c:v>839.63949057922719</c:v>
                </c:pt>
                <c:pt idx="907">
                  <c:v>839.63949057922719</c:v>
                </c:pt>
                <c:pt idx="908">
                  <c:v>839.63949057922719</c:v>
                </c:pt>
                <c:pt idx="909">
                  <c:v>839.63949057922719</c:v>
                </c:pt>
                <c:pt idx="910">
                  <c:v>839.63949057922719</c:v>
                </c:pt>
                <c:pt idx="911">
                  <c:v>839.63949057922719</c:v>
                </c:pt>
                <c:pt idx="912">
                  <c:v>839.63949057922719</c:v>
                </c:pt>
                <c:pt idx="913">
                  <c:v>839.63949057922719</c:v>
                </c:pt>
                <c:pt idx="914">
                  <c:v>839.63949057922719</c:v>
                </c:pt>
                <c:pt idx="915">
                  <c:v>839.63949057922719</c:v>
                </c:pt>
                <c:pt idx="916">
                  <c:v>839.63949057922719</c:v>
                </c:pt>
                <c:pt idx="917">
                  <c:v>839.63949057922719</c:v>
                </c:pt>
                <c:pt idx="918">
                  <c:v>839.63949057922719</c:v>
                </c:pt>
                <c:pt idx="919">
                  <c:v>839.63949057922719</c:v>
                </c:pt>
                <c:pt idx="920">
                  <c:v>839.63949057922719</c:v>
                </c:pt>
                <c:pt idx="921">
                  <c:v>839.63949057922719</c:v>
                </c:pt>
                <c:pt idx="922">
                  <c:v>839.63949057922719</c:v>
                </c:pt>
                <c:pt idx="923">
                  <c:v>839.63949057922719</c:v>
                </c:pt>
                <c:pt idx="924">
                  <c:v>839.63949057922719</c:v>
                </c:pt>
                <c:pt idx="925">
                  <c:v>839.63949057922719</c:v>
                </c:pt>
                <c:pt idx="926">
                  <c:v>839.63949057922719</c:v>
                </c:pt>
                <c:pt idx="927">
                  <c:v>839.63949057922719</c:v>
                </c:pt>
                <c:pt idx="928">
                  <c:v>839.63949057922719</c:v>
                </c:pt>
                <c:pt idx="929">
                  <c:v>839.63949057922719</c:v>
                </c:pt>
                <c:pt idx="930">
                  <c:v>839.63949057922719</c:v>
                </c:pt>
                <c:pt idx="931">
                  <c:v>839.63949057922719</c:v>
                </c:pt>
                <c:pt idx="932">
                  <c:v>839.63949057922719</c:v>
                </c:pt>
                <c:pt idx="933">
                  <c:v>839.63949057922719</c:v>
                </c:pt>
                <c:pt idx="934">
                  <c:v>839.63949057922719</c:v>
                </c:pt>
                <c:pt idx="935">
                  <c:v>839.63949057922719</c:v>
                </c:pt>
                <c:pt idx="936">
                  <c:v>839.63949057922719</c:v>
                </c:pt>
                <c:pt idx="937">
                  <c:v>839.63949057922719</c:v>
                </c:pt>
                <c:pt idx="938">
                  <c:v>839.63949057922719</c:v>
                </c:pt>
                <c:pt idx="939">
                  <c:v>839.63949057922719</c:v>
                </c:pt>
                <c:pt idx="940">
                  <c:v>839.63949057922719</c:v>
                </c:pt>
                <c:pt idx="941">
                  <c:v>839.63949057922719</c:v>
                </c:pt>
                <c:pt idx="942">
                  <c:v>839.63949057922719</c:v>
                </c:pt>
                <c:pt idx="943">
                  <c:v>839.63949057922719</c:v>
                </c:pt>
                <c:pt idx="944">
                  <c:v>839.63949057922719</c:v>
                </c:pt>
                <c:pt idx="945">
                  <c:v>839.63949057922719</c:v>
                </c:pt>
                <c:pt idx="946">
                  <c:v>839.63949057922719</c:v>
                </c:pt>
                <c:pt idx="947">
                  <c:v>839.63949057922719</c:v>
                </c:pt>
                <c:pt idx="948">
                  <c:v>839.63949057922719</c:v>
                </c:pt>
                <c:pt idx="949">
                  <c:v>839.63949057922719</c:v>
                </c:pt>
                <c:pt idx="950">
                  <c:v>839.63949057922719</c:v>
                </c:pt>
                <c:pt idx="951">
                  <c:v>839.63949057922719</c:v>
                </c:pt>
                <c:pt idx="952">
                  <c:v>839.63949057922719</c:v>
                </c:pt>
                <c:pt idx="953">
                  <c:v>839.63949057922719</c:v>
                </c:pt>
                <c:pt idx="954">
                  <c:v>839.63949057922719</c:v>
                </c:pt>
                <c:pt idx="955">
                  <c:v>839.63949057922719</c:v>
                </c:pt>
                <c:pt idx="956">
                  <c:v>839.63949057922719</c:v>
                </c:pt>
                <c:pt idx="957">
                  <c:v>839.63949057922719</c:v>
                </c:pt>
                <c:pt idx="958">
                  <c:v>839.63949057922719</c:v>
                </c:pt>
                <c:pt idx="959">
                  <c:v>839.63949057922719</c:v>
                </c:pt>
                <c:pt idx="960">
                  <c:v>839.63949057922719</c:v>
                </c:pt>
                <c:pt idx="961">
                  <c:v>839.63949057922719</c:v>
                </c:pt>
                <c:pt idx="962">
                  <c:v>839.63949057922719</c:v>
                </c:pt>
                <c:pt idx="963">
                  <c:v>839.63949057922719</c:v>
                </c:pt>
                <c:pt idx="964">
                  <c:v>839.63949057922719</c:v>
                </c:pt>
                <c:pt idx="965">
                  <c:v>839.63949057922719</c:v>
                </c:pt>
                <c:pt idx="966">
                  <c:v>839.63949057922719</c:v>
                </c:pt>
                <c:pt idx="967">
                  <c:v>839.63949057922719</c:v>
                </c:pt>
                <c:pt idx="968">
                  <c:v>839.63949057922719</c:v>
                </c:pt>
                <c:pt idx="969">
                  <c:v>839.63949057922719</c:v>
                </c:pt>
                <c:pt idx="970">
                  <c:v>839.63949057922719</c:v>
                </c:pt>
                <c:pt idx="971">
                  <c:v>839.63949057922719</c:v>
                </c:pt>
                <c:pt idx="972">
                  <c:v>839.63949057922719</c:v>
                </c:pt>
                <c:pt idx="973">
                  <c:v>839.63949057922719</c:v>
                </c:pt>
                <c:pt idx="974">
                  <c:v>839.63949057922719</c:v>
                </c:pt>
                <c:pt idx="975">
                  <c:v>839.63949057922719</c:v>
                </c:pt>
                <c:pt idx="976">
                  <c:v>839.63949057922719</c:v>
                </c:pt>
                <c:pt idx="977">
                  <c:v>839.63949057922719</c:v>
                </c:pt>
                <c:pt idx="978">
                  <c:v>839.63949057922719</c:v>
                </c:pt>
                <c:pt idx="979">
                  <c:v>839.63949057922719</c:v>
                </c:pt>
                <c:pt idx="980">
                  <c:v>839.63949057922719</c:v>
                </c:pt>
                <c:pt idx="981">
                  <c:v>839.63949057922719</c:v>
                </c:pt>
                <c:pt idx="982">
                  <c:v>839.63949057922719</c:v>
                </c:pt>
                <c:pt idx="983">
                  <c:v>839.63949057922719</c:v>
                </c:pt>
                <c:pt idx="984">
                  <c:v>839.63949057922719</c:v>
                </c:pt>
                <c:pt idx="985">
                  <c:v>839.63949057922719</c:v>
                </c:pt>
                <c:pt idx="986">
                  <c:v>839.63949057922719</c:v>
                </c:pt>
                <c:pt idx="987">
                  <c:v>839.63949057922719</c:v>
                </c:pt>
                <c:pt idx="988">
                  <c:v>839.63949057922719</c:v>
                </c:pt>
                <c:pt idx="989">
                  <c:v>839.63949057922719</c:v>
                </c:pt>
                <c:pt idx="990">
                  <c:v>839.63949057922719</c:v>
                </c:pt>
                <c:pt idx="991">
                  <c:v>839.63949057922719</c:v>
                </c:pt>
                <c:pt idx="992">
                  <c:v>839.63949057922719</c:v>
                </c:pt>
                <c:pt idx="993">
                  <c:v>839.63949057922719</c:v>
                </c:pt>
                <c:pt idx="994">
                  <c:v>839.63949057922719</c:v>
                </c:pt>
                <c:pt idx="995">
                  <c:v>839.63949057922719</c:v>
                </c:pt>
                <c:pt idx="996">
                  <c:v>839.63949057922719</c:v>
                </c:pt>
                <c:pt idx="997">
                  <c:v>839.63949057922719</c:v>
                </c:pt>
                <c:pt idx="998">
                  <c:v>839.63949057922719</c:v>
                </c:pt>
                <c:pt idx="999">
                  <c:v>839.63949057922719</c:v>
                </c:pt>
                <c:pt idx="1000">
                  <c:v>839.63949057922719</c:v>
                </c:pt>
              </c:numCache>
            </c:numRef>
          </c:xVal>
          <c:yVal>
            <c:numRef>
              <c:f>Calculs!$AE$4:$AE$1004</c:f>
              <c:numCache>
                <c:formatCode>0</c:formatCode>
                <c:ptCount val="1001"/>
                <c:pt idx="0">
                  <c:v>0</c:v>
                </c:pt>
                <c:pt idx="1">
                  <c:v>0</c:v>
                </c:pt>
                <c:pt idx="2">
                  <c:v>8.2983759307232881E-4</c:v>
                </c:pt>
                <c:pt idx="3">
                  <c:v>4.1901972836011431E-3</c:v>
                </c:pt>
                <c:pt idx="4">
                  <c:v>1.1823425818599374E-2</c:v>
                </c:pt>
                <c:pt idx="5">
                  <c:v>2.5473401488504514E-2</c:v>
                </c:pt>
                <c:pt idx="6">
                  <c:v>4.6444834816276967E-2</c:v>
                </c:pt>
                <c:pt idx="7">
                  <c:v>7.5161613781776437E-2</c:v>
                </c:pt>
                <c:pt idx="8">
                  <c:v>0.11160681451471773</c:v>
                </c:pt>
                <c:pt idx="9">
                  <c:v>0.15576344189439312</c:v>
                </c:pt>
                <c:pt idx="10">
                  <c:v>0.2076144298241549</c:v>
                </c:pt>
                <c:pt idx="11">
                  <c:v>0.26714264150809064</c:v>
                </c:pt>
                <c:pt idx="12">
                  <c:v>0.33433086972987175</c:v>
                </c:pt>
                <c:pt idx="13">
                  <c:v>0.4091618371337557</c:v>
                </c:pt>
                <c:pt idx="14">
                  <c:v>0.49161819650772215</c:v>
                </c:pt>
                <c:pt idx="15">
                  <c:v>0.58168253106872303</c:v>
                </c:pt>
                <c:pt idx="16">
                  <c:v>0.67933735475002632</c:v>
                </c:pt>
                <c:pt idx="17">
                  <c:v>0.78456511249063376</c:v>
                </c:pt>
                <c:pt idx="18">
                  <c:v>0.89734818052675136</c:v>
                </c:pt>
                <c:pt idx="19">
                  <c:v>1.0176688666852929</c:v>
                </c:pt>
                <c:pt idx="20">
                  <c:v>1.1455094106793957</c:v>
                </c:pt>
                <c:pt idx="21">
                  <c:v>1.280851984405927</c:v>
                </c:pt>
                <c:pt idx="22">
                  <c:v>1.4236786922449611</c:v>
                </c:pt>
                <c:pt idx="23">
                  <c:v>1.5739715713612061</c:v>
                </c:pt>
                <c:pt idx="24">
                  <c:v>1.7317125920073582</c:v>
                </c:pt>
                <c:pt idx="25">
                  <c:v>1.8968836578293629</c:v>
                </c:pt>
                <c:pt idx="26">
                  <c:v>2.0694666061735614</c:v>
                </c:pt>
                <c:pt idx="27">
                  <c:v>2.2494432083957023</c:v>
                </c:pt>
                <c:pt idx="28">
                  <c:v>2.4367951701717923</c:v>
                </c:pt>
                <c:pt idx="29">
                  <c:v>2.6315041318107708</c:v>
                </c:pt>
                <c:pt idx="30">
                  <c:v>2.8335516685689801</c:v>
                </c:pt>
                <c:pt idx="31">
                  <c:v>3.0429192909664144</c:v>
                </c:pt>
                <c:pt idx="32">
                  <c:v>3.2595884451047215</c:v>
                </c:pt>
                <c:pt idx="33">
                  <c:v>3.483540512986937</c:v>
                </c:pt>
                <c:pt idx="34">
                  <c:v>3.714756812838929</c:v>
                </c:pt>
                <c:pt idx="35">
                  <c:v>3.9532185994325291</c:v>
                </c:pt>
                <c:pt idx="36">
                  <c:v>4.1988922678510185</c:v>
                </c:pt>
                <c:pt idx="37">
                  <c:v>4.4517436727406654</c:v>
                </c:pt>
                <c:pt idx="38">
                  <c:v>4.7117529306791814</c:v>
                </c:pt>
                <c:pt idx="39">
                  <c:v>4.978900113252922</c:v>
                </c:pt>
                <c:pt idx="40">
                  <c:v>5.2531652530564443</c:v>
                </c:pt>
                <c:pt idx="41">
                  <c:v>5.5345283430173007</c:v>
                </c:pt>
                <c:pt idx="42">
                  <c:v>5.8229693357955208</c:v>
                </c:pt>
                <c:pt idx="43">
                  <c:v>6.1184681432506851</c:v>
                </c:pt>
                <c:pt idx="44">
                  <c:v>6.421004635970327</c:v>
                </c:pt>
                <c:pt idx="45">
                  <c:v>6.7305586428541426</c:v>
                </c:pt>
                <c:pt idx="46">
                  <c:v>7.0471099507490989</c:v>
                </c:pt>
                <c:pt idx="47">
                  <c:v>7.3706383041310914</c:v>
                </c:pt>
                <c:pt idx="48">
                  <c:v>7.7011234048292501</c:v>
                </c:pt>
                <c:pt idx="49">
                  <c:v>8.0385449117894279</c:v>
                </c:pt>
                <c:pt idx="50">
                  <c:v>8.3828824408737415</c:v>
                </c:pt>
                <c:pt idx="51">
                  <c:v>8.7341178775915083</c:v>
                </c:pt>
                <c:pt idx="52">
                  <c:v>9.0922376922843036</c:v>
                </c:pt>
                <c:pt idx="53">
                  <c:v>9.4572306304819627</c:v>
                </c:pt>
                <c:pt idx="54">
                  <c:v>9.8290854007894684</c:v>
                </c:pt>
                <c:pt idx="55">
                  <c:v>10.207790674684089</c:v>
                </c:pt>
                <c:pt idx="56">
                  <c:v>10.593335086332546</c:v>
                </c:pt>
                <c:pt idx="57">
                  <c:v>10.985707232426899</c:v>
                </c:pt>
                <c:pt idx="58">
                  <c:v>11.384895672037953</c:v>
                </c:pt>
                <c:pt idx="59">
                  <c:v>11.790888926485117</c:v>
                </c:pt>
                <c:pt idx="60">
                  <c:v>12.203675479221676</c:v>
                </c:pt>
                <c:pt idx="61">
                  <c:v>12.623243775734588</c:v>
                </c:pt>
                <c:pt idx="62">
                  <c:v>13.04958222345793</c:v>
                </c:pt>
                <c:pt idx="63">
                  <c:v>13.482679191699237</c:v>
                </c:pt>
                <c:pt idx="64">
                  <c:v>13.922523011577985</c:v>
                </c:pt>
                <c:pt idx="65">
                  <c:v>14.369101975975569</c:v>
                </c:pt>
                <c:pt idx="66">
                  <c:v>14.822404339496151</c:v>
                </c:pt>
                <c:pt idx="67">
                  <c:v>15.282418318437793</c:v>
                </c:pt>
                <c:pt idx="68">
                  <c:v>15.749132090773363</c:v>
                </c:pt>
                <c:pt idx="69">
                  <c:v>16.222533796140699</c:v>
                </c:pt>
                <c:pt idx="70">
                  <c:v>16.70261153584158</c:v>
                </c:pt>
                <c:pt idx="71">
                  <c:v>17.189353372849073</c:v>
                </c:pt>
                <c:pt idx="72">
                  <c:v>17.682747331822846</c:v>
                </c:pt>
                <c:pt idx="73">
                  <c:v>18.182781399132089</c:v>
                </c:pt>
                <c:pt idx="74">
                  <c:v>18.689443522885668</c:v>
                </c:pt>
                <c:pt idx="75">
                  <c:v>19.20272161296921</c:v>
                </c:pt>
                <c:pt idx="76">
                  <c:v>19.722603541088787</c:v>
                </c:pt>
                <c:pt idx="77">
                  <c:v>20.249077140820933</c:v>
                </c:pt>
                <c:pt idx="78">
                  <c:v>20.782130207668697</c:v>
                </c:pt>
                <c:pt idx="79">
                  <c:v>21.321750499123496</c:v>
                </c:pt>
                <c:pt idx="80">
                  <c:v>21.867925734732527</c:v>
                </c:pt>
                <c:pt idx="81">
                  <c:v>22.420643596171498</c:v>
                </c:pt>
                <c:pt idx="82">
                  <c:v>22.979891727322475</c:v>
                </c:pt>
                <c:pt idx="83">
                  <c:v>23.545657734356634</c:v>
                </c:pt>
                <c:pt idx="84">
                  <c:v>24.117929185821751</c:v>
                </c:pt>
                <c:pt idx="85">
                  <c:v>24.696693612734215</c:v>
                </c:pt>
                <c:pt idx="86">
                  <c:v>25.281938508675417</c:v>
                </c:pt>
                <c:pt idx="87">
                  <c:v>25.873651329892343</c:v>
                </c:pt>
                <c:pt idx="88">
                  <c:v>26.47181949540224</c:v>
                </c:pt>
                <c:pt idx="89">
                  <c:v>27.076430387101158</c:v>
                </c:pt>
                <c:pt idx="90">
                  <c:v>27.687471349876294</c:v>
                </c:pt>
                <c:pt idx="91">
                  <c:v>28.304929691721949</c:v>
                </c:pt>
                <c:pt idx="92">
                  <c:v>28.928792683859022</c:v>
                </c:pt>
                <c:pt idx="93">
                  <c:v>29.559047560857881</c:v>
                </c:pt>
                <c:pt idx="94">
                  <c:v>30.195681520764513</c:v>
                </c:pt>
                <c:pt idx="95">
                  <c:v>30.838681725229865</c:v>
                </c:pt>
                <c:pt idx="96">
                  <c:v>31.488035299642227</c:v>
                </c:pt>
                <c:pt idx="97">
                  <c:v>32.143729333262606</c:v>
                </c:pt>
                <c:pt idx="98">
                  <c:v>32.805750879362961</c:v>
                </c:pt>
                <c:pt idx="99">
                  <c:v>33.474086955367234</c:v>
                </c:pt>
                <c:pt idx="100">
                  <c:v>34.148724542995055</c:v>
                </c:pt>
                <c:pt idx="101">
                  <c:v>34.829649528256837</c:v>
                </c:pt>
                <c:pt idx="102">
                  <c:v>35.51684564062991</c:v>
                </c:pt>
                <c:pt idx="103">
                  <c:v>36.210295512428608</c:v>
                </c:pt>
                <c:pt idx="104">
                  <c:v>36.909981739036489</c:v>
                </c:pt>
                <c:pt idx="105">
                  <c:v>37.615886879138891</c:v>
                </c:pt>
                <c:pt idx="106">
                  <c:v>38.327993454957856</c:v>
                </c:pt>
                <c:pt idx="107">
                  <c:v>39.046283952489205</c:v>
                </c:pt>
                <c:pt idx="108">
                  <c:v>39.770740821741768</c:v>
                </c:pt>
                <c:pt idx="109">
                  <c:v>40.501346476978661</c:v>
                </c:pt>
                <c:pt idx="110">
                  <c:v>41.238083296960568</c:v>
                </c:pt>
                <c:pt idx="111">
                  <c:v>41.980933625190914</c:v>
                </c:pt>
                <c:pt idx="112">
                  <c:v>42.729879770162903</c:v>
                </c:pt>
                <c:pt idx="113">
                  <c:v>43.484904005608314</c:v>
                </c:pt>
                <c:pt idx="114">
                  <c:v>44.245988570748054</c:v>
                </c:pt>
                <c:pt idx="115">
                  <c:v>45.013115670544359</c:v>
                </c:pt>
                <c:pt idx="116">
                  <c:v>45.786267475954567</c:v>
                </c:pt>
                <c:pt idx="117">
                  <c:v>46.565426124186473</c:v>
                </c:pt>
                <c:pt idx="118">
                  <c:v>47.350573718955147</c:v>
                </c:pt>
                <c:pt idx="119">
                  <c:v>48.141692330741193</c:v>
                </c:pt>
                <c:pt idx="120">
                  <c:v>48.938763997050408</c:v>
                </c:pt>
                <c:pt idx="121">
                  <c:v>49.741770722674744</c:v>
                </c:pt>
                <c:pt idx="122">
                  <c:v>50.550694479954558</c:v>
                </c:pt>
                <c:pt idx="123">
                  <c:v>51.365517209042117</c:v>
                </c:pt>
                <c:pt idx="124">
                  <c:v>52.186220818166269</c:v>
                </c:pt>
                <c:pt idx="125">
                  <c:v>53.012787183898261</c:v>
                </c:pt>
                <c:pt idx="126">
                  <c:v>53.845198151418657</c:v>
                </c:pt>
                <c:pt idx="127">
                  <c:v>54.683435534785303</c:v>
                </c:pt>
                <c:pt idx="128">
                  <c:v>55.527481117202321</c:v>
                </c:pt>
                <c:pt idx="129">
                  <c:v>56.377316651290059</c:v>
                </c:pt>
                <c:pt idx="130">
                  <c:v>57.232923859355964</c:v>
                </c:pt>
                <c:pt idx="131">
                  <c:v>58.094284433666374</c:v>
                </c:pt>
                <c:pt idx="132">
                  <c:v>58.961380036719127</c:v>
                </c:pt>
                <c:pt idx="133">
                  <c:v>59.834192301517021</c:v>
                </c:pt>
                <c:pt idx="134">
                  <c:v>60.712702831842037</c:v>
                </c:pt>
                <c:pt idx="135">
                  <c:v>61.596893202530289</c:v>
                </c:pt>
                <c:pt idx="136">
                  <c:v>62.48674495974771</c:v>
                </c:pt>
                <c:pt idx="137">
                  <c:v>63.382239621266407</c:v>
                </c:pt>
                <c:pt idx="138">
                  <c:v>64.283358676741628</c:v>
                </c:pt>
                <c:pt idx="139">
                  <c:v>65.190083587989363</c:v>
                </c:pt>
                <c:pt idx="140">
                  <c:v>66.10239578926452</c:v>
                </c:pt>
                <c:pt idx="141">
                  <c:v>67.020276687539635</c:v>
                </c:pt>
                <c:pt idx="142">
                  <c:v>67.943707662784107</c:v>
                </c:pt>
                <c:pt idx="143">
                  <c:v>68.872670068243849</c:v>
                </c:pt>
                <c:pt idx="144">
                  <c:v>69.807145230721517</c:v>
                </c:pt>
                <c:pt idx="145">
                  <c:v>70.74711445085704</c:v>
                </c:pt>
                <c:pt idx="146">
                  <c:v>71.69255900340859</c:v>
                </c:pt>
                <c:pt idx="147">
                  <c:v>72.643460137533964</c:v>
                </c:pt>
                <c:pt idx="148">
                  <c:v>73.599799077072191</c:v>
                </c:pt>
                <c:pt idx="149">
                  <c:v>74.56155702082556</c:v>
                </c:pt>
                <c:pt idx="150">
                  <c:v>75.528715142841875</c:v>
                </c:pt>
                <c:pt idx="151">
                  <c:v>76.501254951641371</c:v>
                </c:pt>
                <c:pt idx="152">
                  <c:v>77.47915864958938</c:v>
                </c:pt>
                <c:pt idx="153">
                  <c:v>78.462408774301849</c:v>
                </c:pt>
                <c:pt idx="154">
                  <c:v>79.450987839892917</c:v>
                </c:pt>
                <c:pt idx="155">
                  <c:v>80.444878337232851</c:v>
                </c:pt>
                <c:pt idx="156">
                  <c:v>81.444062734206213</c:v>
                </c:pt>
                <c:pt idx="157">
                  <c:v>82.448523475970234</c:v>
                </c:pt>
                <c:pt idx="158">
                  <c:v>83.458242985213332</c:v>
                </c:pt>
                <c:pt idx="159">
                  <c:v>84.473203662413809</c:v>
                </c:pt>
                <c:pt idx="160">
                  <c:v>85.493387886098702</c:v>
                </c:pt>
                <c:pt idx="161">
                  <c:v>86.51877801310269</c:v>
                </c:pt>
                <c:pt idx="162">
                  <c:v>87.549356378827156</c:v>
                </c:pt>
                <c:pt idx="163">
                  <c:v>88.585105297499311</c:v>
                </c:pt>
                <c:pt idx="164">
                  <c:v>89.626007062431327</c:v>
                </c:pt>
                <c:pt idx="165">
                  <c:v>90.672043946279572</c:v>
                </c:pt>
                <c:pt idx="166">
                  <c:v>91.723198201303788</c:v>
                </c:pt>
                <c:pt idx="167">
                  <c:v>92.779452059626323</c:v>
                </c:pt>
                <c:pt idx="168">
                  <c:v>93.840787733491311</c:v>
                </c:pt>
                <c:pt idx="169">
                  <c:v>94.90718741552385</c:v>
                </c:pt>
                <c:pt idx="170">
                  <c:v>95.978633278989037</c:v>
                </c:pt>
                <c:pt idx="171">
                  <c:v>97.055107478051013</c:v>
                </c:pt>
                <c:pt idx="172">
                  <c:v>98.13659214803188</c:v>
                </c:pt>
                <c:pt idx="173">
                  <c:v>99.223069405670472</c:v>
                </c:pt>
                <c:pt idx="174">
                  <c:v>100.31452134938107</c:v>
                </c:pt>
                <c:pt idx="175">
                  <c:v>101.41093005951188</c:v>
                </c:pt>
                <c:pt idx="176">
                  <c:v>102.51227759860345</c:v>
                </c:pt>
                <c:pt idx="177">
                  <c:v>103.61854601164677</c:v>
                </c:pt>
                <c:pt idx="178">
                  <c:v>104.72971732634133</c:v>
                </c:pt>
                <c:pt idx="179">
                  <c:v>105.84577355335283</c:v>
                </c:pt>
                <c:pt idx="180">
                  <c:v>106.96669668657077</c:v>
                </c:pt>
                <c:pt idx="181">
                  <c:v>108.09246870336571</c:v>
                </c:pt>
                <c:pt idx="182">
                  <c:v>109.22307156484628</c:v>
                </c:pt>
                <c:pt idx="183">
                  <c:v>110.35848721611599</c:v>
                </c:pt>
                <c:pt idx="184">
                  <c:v>111.49869758652963</c:v>
                </c:pt>
                <c:pt idx="185">
                  <c:v>112.64368458994947</c:v>
                </c:pt>
                <c:pt idx="186">
                  <c:v>113.79343012500108</c:v>
                </c:pt>
                <c:pt idx="187">
                  <c:v>114.94791607532878</c:v>
                </c:pt>
                <c:pt idx="188">
                  <c:v>116.10712430985085</c:v>
                </c:pt>
                <c:pt idx="189">
                  <c:v>117.27103668301427</c:v>
                </c:pt>
                <c:pt idx="190">
                  <c:v>118.43963503504911</c:v>
                </c:pt>
                <c:pt idx="191">
                  <c:v>119.61290119222254</c:v>
                </c:pt>
                <c:pt idx="192">
                  <c:v>120.79081696709244</c:v>
                </c:pt>
                <c:pt idx="193">
                  <c:v>121.97336415876053</c:v>
                </c:pt>
                <c:pt idx="194">
                  <c:v>123.16052455312513</c:v>
                </c:pt>
                <c:pt idx="195">
                  <c:v>124.35227992313345</c:v>
                </c:pt>
                <c:pt idx="196">
                  <c:v>125.54861202903342</c:v>
                </c:pt>
                <c:pt idx="197">
                  <c:v>126.749502618625</c:v>
                </c:pt>
                <c:pt idx="198">
                  <c:v>127.95493342751107</c:v>
                </c:pt>
                <c:pt idx="199">
                  <c:v>129.16488617934777</c:v>
                </c:pt>
                <c:pt idx="200">
                  <c:v>130.37934258609442</c:v>
                </c:pt>
                <c:pt idx="201">
                  <c:v>131.59828434826272</c:v>
                </c:pt>
                <c:pt idx="202">
                  <c:v>132.82169315516558</c:v>
                </c:pt>
                <c:pt idx="203">
                  <c:v>134.0495506851654</c:v>
                </c:pt>
                <c:pt idx="204">
                  <c:v>135.28183860592168</c:v>
                </c:pt>
                <c:pt idx="205">
                  <c:v>136.51853857463811</c:v>
                </c:pt>
                <c:pt idx="206">
                  <c:v>137.75963223830914</c:v>
                </c:pt>
                <c:pt idx="207">
                  <c:v>139.0051012339658</c:v>
                </c:pt>
                <c:pt idx="208">
                  <c:v>140.2549271889211</c:v>
                </c:pt>
                <c:pt idx="209">
                  <c:v>141.50909172101464</c:v>
                </c:pt>
                <c:pt idx="210">
                  <c:v>142.76757643885668</c:v>
                </c:pt>
                <c:pt idx="211">
                  <c:v>144.03036294207158</c:v>
                </c:pt>
                <c:pt idx="212">
                  <c:v>145.29743282154047</c:v>
                </c:pt>
                <c:pt idx="213">
                  <c:v>146.56876765964344</c:v>
                </c:pt>
                <c:pt idx="214">
                  <c:v>147.84434903050092</c:v>
                </c:pt>
                <c:pt idx="215">
                  <c:v>149.12415850021438</c:v>
                </c:pt>
                <c:pt idx="216">
                  <c:v>150.40817762710643</c:v>
                </c:pt>
                <c:pt idx="217">
                  <c:v>151.69638796196008</c:v>
                </c:pt>
                <c:pt idx="218">
                  <c:v>152.98877104825743</c:v>
                </c:pt>
                <c:pt idx="219">
                  <c:v>154.2853084224175</c:v>
                </c:pt>
                <c:pt idx="220">
                  <c:v>155.58598161403347</c:v>
                </c:pt>
                <c:pt idx="221">
                  <c:v>156.89077214610899</c:v>
                </c:pt>
                <c:pt idx="222">
                  <c:v>158.19966153529393</c:v>
                </c:pt>
                <c:pt idx="223">
                  <c:v>159.51263129211924</c:v>
                </c:pt>
                <c:pt idx="224">
                  <c:v>160.82966292123103</c:v>
                </c:pt>
                <c:pt idx="225">
                  <c:v>162.15073792162406</c:v>
                </c:pt>
                <c:pt idx="226">
                  <c:v>163.47583778687414</c:v>
                </c:pt>
                <c:pt idx="227">
                  <c:v>164.80494400536992</c:v>
                </c:pt>
                <c:pt idx="228">
                  <c:v>166.13803806054392</c:v>
                </c:pt>
                <c:pt idx="229">
                  <c:v>167.47510143110262</c:v>
                </c:pt>
                <c:pt idx="230">
                  <c:v>168.81611559125568</c:v>
                </c:pt>
                <c:pt idx="231">
                  <c:v>170.16106201094453</c:v>
                </c:pt>
                <c:pt idx="232">
                  <c:v>171.50992215607002</c:v>
                </c:pt>
                <c:pt idx="233">
                  <c:v>172.86267748871904</c:v>
                </c:pt>
                <c:pt idx="234">
                  <c:v>174.21930946739067</c:v>
                </c:pt>
                <c:pt idx="235">
                  <c:v>175.57979954722106</c:v>
                </c:pt>
                <c:pt idx="236">
                  <c:v>176.94412918020771</c:v>
                </c:pt>
                <c:pt idx="237">
                  <c:v>178.31227981543279</c:v>
                </c:pt>
                <c:pt idx="238">
                  <c:v>179.68423289928552</c:v>
                </c:pt>
                <c:pt idx="239">
                  <c:v>181.05996987568372</c:v>
                </c:pt>
                <c:pt idx="240">
                  <c:v>182.43947218629444</c:v>
                </c:pt>
                <c:pt idx="241">
                  <c:v>183.82272127075365</c:v>
                </c:pt>
                <c:pt idx="242">
                  <c:v>185.20969856688512</c:v>
                </c:pt>
                <c:pt idx="243">
                  <c:v>186.60038551091822</c:v>
                </c:pt>
                <c:pt idx="244">
                  <c:v>187.99476353770487</c:v>
                </c:pt>
                <c:pt idx="245">
                  <c:v>189.39281408093561</c:v>
                </c:pt>
                <c:pt idx="246">
                  <c:v>190.79451857335465</c:v>
                </c:pt>
                <c:pt idx="247">
                  <c:v>192.19985844697396</c:v>
                </c:pt>
                <c:pt idx="248">
                  <c:v>193.6088151332865</c:v>
                </c:pt>
                <c:pt idx="249">
                  <c:v>195.02137006347832</c:v>
                </c:pt>
                <c:pt idx="250">
                  <c:v>196.43750466863995</c:v>
                </c:pt>
                <c:pt idx="251">
                  <c:v>197.85719884521916</c:v>
                </c:pt>
                <c:pt idx="252">
                  <c:v>199.2804294208872</c:v>
                </c:pt>
                <c:pt idx="253">
                  <c:v>200.70717169110043</c:v>
                </c:pt>
                <c:pt idx="254">
                  <c:v>202.13740095529093</c:v>
                </c:pt>
                <c:pt idx="255">
                  <c:v>203.57109251715983</c:v>
                </c:pt>
                <c:pt idx="256">
                  <c:v>205.0082216849689</c:v>
                </c:pt>
                <c:pt idx="257">
                  <c:v>206.4487637718305</c:v>
                </c:pt>
                <c:pt idx="258">
                  <c:v>207.89269409599558</c:v>
                </c:pt>
                <c:pt idx="259">
                  <c:v>209.33998798113993</c:v>
                </c:pt>
                <c:pt idx="260">
                  <c:v>210.79062075664868</c:v>
                </c:pt>
                <c:pt idx="261">
                  <c:v>212.24456775789889</c:v>
                </c:pt>
                <c:pt idx="262">
                  <c:v>213.70180432654047</c:v>
                </c:pt>
                <c:pt idx="263">
                  <c:v>215.16230581077508</c:v>
                </c:pt>
                <c:pt idx="264">
                  <c:v>216.6260475656334</c:v>
                </c:pt>
                <c:pt idx="265">
                  <c:v>218.09300495325041</c:v>
                </c:pt>
                <c:pt idx="266">
                  <c:v>219.56315334313896</c:v>
                </c:pt>
                <c:pt idx="267">
                  <c:v>221.03646811246134</c:v>
                </c:pt>
                <c:pt idx="268">
                  <c:v>222.51292464629918</c:v>
                </c:pt>
                <c:pt idx="269">
                  <c:v>223.99249833792135</c:v>
                </c:pt>
                <c:pt idx="270">
                  <c:v>225.47516458905002</c:v>
                </c:pt>
                <c:pt idx="271">
                  <c:v>226.96089881012497</c:v>
                </c:pt>
                <c:pt idx="272">
                  <c:v>228.44967642056588</c:v>
                </c:pt>
                <c:pt idx="273">
                  <c:v>229.94147284903281</c:v>
                </c:pt>
                <c:pt idx="274">
                  <c:v>231.43626353368481</c:v>
                </c:pt>
                <c:pt idx="275">
                  <c:v>232.93402392243667</c:v>
                </c:pt>
                <c:pt idx="276">
                  <c:v>234.43472947321371</c:v>
                </c:pt>
                <c:pt idx="277">
                  <c:v>235.93835565420474</c:v>
                </c:pt>
                <c:pt idx="278">
                  <c:v>237.44487794411313</c:v>
                </c:pt>
                <c:pt idx="279">
                  <c:v>238.95427183240591</c:v>
                </c:pt>
                <c:pt idx="280">
                  <c:v>240.46651281956105</c:v>
                </c:pt>
                <c:pt idx="281">
                  <c:v>241.98157641731279</c:v>
                </c:pt>
                <c:pt idx="282">
                  <c:v>243.49943814889517</c:v>
                </c:pt>
                <c:pt idx="283">
                  <c:v>245.02007354928344</c:v>
                </c:pt>
                <c:pt idx="284">
                  <c:v>246.54345816543378</c:v>
                </c:pt>
                <c:pt idx="285">
                  <c:v>248.06956755652098</c:v>
                </c:pt>
                <c:pt idx="286">
                  <c:v>249.59837729417424</c:v>
                </c:pt>
                <c:pt idx="287">
                  <c:v>251.12986296271106</c:v>
                </c:pt>
                <c:pt idx="288">
                  <c:v>252.66400015936921</c:v>
                </c:pt>
                <c:pt idx="289">
                  <c:v>254.20076449453674</c:v>
                </c:pt>
                <c:pt idx="290">
                  <c:v>255.74013159198017</c:v>
                </c:pt>
                <c:pt idx="291">
                  <c:v>257.28207708907064</c:v>
                </c:pt>
                <c:pt idx="292">
                  <c:v>258.8265766370082</c:v>
                </c:pt>
                <c:pt idx="293">
                  <c:v>260.37360590104419</c:v>
                </c:pt>
                <c:pt idx="294">
                  <c:v>261.92314056070165</c:v>
                </c:pt>
                <c:pt idx="295">
                  <c:v>263.47515630999379</c:v>
                </c:pt>
                <c:pt idx="296">
                  <c:v>265.02962885764066</c:v>
                </c:pt>
                <c:pt idx="297">
                  <c:v>266.58653392728377</c:v>
                </c:pt>
                <c:pt idx="298">
                  <c:v>268.1458304766137</c:v>
                </c:pt>
                <c:pt idx="299">
                  <c:v>269.70744392688204</c:v>
                </c:pt>
                <c:pt idx="300">
                  <c:v>271.27128297179883</c:v>
                </c:pt>
                <c:pt idx="301">
                  <c:v>272.83725637677998</c:v>
                </c:pt>
                <c:pt idx="302">
                  <c:v>274.40527298061693</c:v>
                </c:pt>
                <c:pt idx="303">
                  <c:v>275.97524169712165</c:v>
                </c:pt>
                <c:pt idx="304">
                  <c:v>277.5470715167466</c:v>
                </c:pt>
                <c:pt idx="305">
                  <c:v>279.12067150818041</c:v>
                </c:pt>
                <c:pt idx="306">
                  <c:v>280.69595081991849</c:v>
                </c:pt>
                <c:pt idx="307">
                  <c:v>282.27281868180904</c:v>
                </c:pt>
                <c:pt idx="308">
                  <c:v>283.8511844065743</c:v>
                </c:pt>
                <c:pt idx="309">
                  <c:v>285.43095739130712</c:v>
                </c:pt>
                <c:pt idx="310">
                  <c:v>287.01204711894286</c:v>
                </c:pt>
                <c:pt idx="311">
                  <c:v>288.5943631597068</c:v>
                </c:pt>
                <c:pt idx="312">
                  <c:v>290.17781517253655</c:v>
                </c:pt>
                <c:pt idx="313">
                  <c:v>291.76231290648025</c:v>
                </c:pt>
                <c:pt idx="314">
                  <c:v>293.34776620206992</c:v>
                </c:pt>
                <c:pt idx="315">
                  <c:v>294.93408499267053</c:v>
                </c:pt>
                <c:pt idx="316">
                  <c:v>296.52117930580448</c:v>
                </c:pt>
                <c:pt idx="317">
                  <c:v>298.10895926445158</c:v>
                </c:pt>
                <c:pt idx="318">
                  <c:v>299.69733508832485</c:v>
                </c:pt>
                <c:pt idx="319">
                  <c:v>301.2862170951218</c:v>
                </c:pt>
                <c:pt idx="320">
                  <c:v>302.87551570175151</c:v>
                </c:pt>
                <c:pt idx="321">
                  <c:v>304.4651480886788</c:v>
                </c:pt>
                <c:pt idx="322">
                  <c:v>306.05504485705933</c:v>
                </c:pt>
                <c:pt idx="323">
                  <c:v>307.64514335110027</c:v>
                </c:pt>
                <c:pt idx="324">
                  <c:v>309.2353809872896</c:v>
                </c:pt>
                <c:pt idx="325">
                  <c:v>310.82569525492391</c:v>
                </c:pt>
                <c:pt idx="326">
                  <c:v>312.41602371662458</c:v>
                </c:pt>
                <c:pt idx="327">
                  <c:v>314.00630400884199</c:v>
                </c:pt>
                <c:pt idx="328">
                  <c:v>315.59647384234847</c:v>
                </c:pt>
                <c:pt idx="329">
                  <c:v>317.18647100271949</c:v>
                </c:pt>
                <c:pt idx="330">
                  <c:v>318.77623335080312</c:v>
                </c:pt>
                <c:pt idx="331">
                  <c:v>320.36569882317855</c:v>
                </c:pt>
                <c:pt idx="332">
                  <c:v>321.95480543260243</c:v>
                </c:pt>
                <c:pt idx="333">
                  <c:v>323.54349126844448</c:v>
                </c:pt>
                <c:pt idx="334">
                  <c:v>325.13169449711143</c:v>
                </c:pt>
                <c:pt idx="335">
                  <c:v>326.71935336245974</c:v>
                </c:pt>
                <c:pt idx="336">
                  <c:v>328.30640618619714</c:v>
                </c:pt>
                <c:pt idx="337">
                  <c:v>329.89279136827292</c:v>
                </c:pt>
                <c:pt idx="338">
                  <c:v>331.47844738725729</c:v>
                </c:pt>
                <c:pt idx="339">
                  <c:v>333.06331280070924</c:v>
                </c:pt>
                <c:pt idx="340">
                  <c:v>334.64732624553409</c:v>
                </c:pt>
                <c:pt idx="341">
                  <c:v>336.23042643832935</c:v>
                </c:pt>
                <c:pt idx="342">
                  <c:v>337.81255217572021</c:v>
                </c:pt>
                <c:pt idx="343">
                  <c:v>339.3936423346841</c:v>
                </c:pt>
                <c:pt idx="344">
                  <c:v>340.97363587286424</c:v>
                </c:pt>
                <c:pt idx="345">
                  <c:v>342.55247182887274</c:v>
                </c:pt>
                <c:pt idx="346">
                  <c:v>344.13008932258288</c:v>
                </c:pt>
                <c:pt idx="347">
                  <c:v>345.70642755541104</c:v>
                </c:pt>
                <c:pt idx="348">
                  <c:v>347.28142652815507</c:v>
                </c:pt>
                <c:pt idx="349">
                  <c:v>348.85502775781237</c:v>
                </c:pt>
                <c:pt idx="350">
                  <c:v>350.42717355823805</c:v>
                </c:pt>
                <c:pt idx="351">
                  <c:v>351.99780632178528</c:v>
                </c:pt>
                <c:pt idx="352">
                  <c:v>353.56686851949974</c:v>
                </c:pt>
                <c:pt idx="353">
                  <c:v>355.13430270130488</c:v>
                </c:pt>
                <c:pt idx="354">
                  <c:v>356.70005149617788</c:v>
                </c:pt>
                <c:pt idx="355">
                  <c:v>358.26405761231666</c:v>
                </c:pt>
                <c:pt idx="356">
                  <c:v>359.82626383729792</c:v>
                </c:pt>
                <c:pt idx="357">
                  <c:v>361.38661303822585</c:v>
                </c:pt>
                <c:pt idx="358">
                  <c:v>362.94504816187242</c:v>
                </c:pt>
                <c:pt idx="359">
                  <c:v>364.50151223480839</c:v>
                </c:pt>
                <c:pt idx="360">
                  <c:v>366.05596327956852</c:v>
                </c:pt>
                <c:pt idx="361">
                  <c:v>367.60838920808766</c:v>
                </c:pt>
                <c:pt idx="362">
                  <c:v>369.15879286150476</c:v>
                </c:pt>
                <c:pt idx="363">
                  <c:v>370.70717707264816</c:v>
                </c:pt>
                <c:pt idx="364">
                  <c:v>372.25354466606689</c:v>
                </c:pt>
                <c:pt idx="365">
                  <c:v>373.79789845806158</c:v>
                </c:pt>
                <c:pt idx="366">
                  <c:v>375.34024125671567</c:v>
                </c:pt>
                <c:pt idx="367">
                  <c:v>376.88057586192588</c:v>
                </c:pt>
                <c:pt idx="368">
                  <c:v>378.41890506543302</c:v>
                </c:pt>
                <c:pt idx="369">
                  <c:v>379.9552316508524</c:v>
                </c:pt>
                <c:pt idx="370">
                  <c:v>381.48955839370421</c:v>
                </c:pt>
                <c:pt idx="371">
                  <c:v>383.02188806144375</c:v>
                </c:pt>
                <c:pt idx="372">
                  <c:v>384.55222341349139</c:v>
                </c:pt>
                <c:pt idx="373">
                  <c:v>386.08056720126245</c:v>
                </c:pt>
                <c:pt idx="374">
                  <c:v>387.60692216819717</c:v>
                </c:pt>
                <c:pt idx="375">
                  <c:v>389.13129104979004</c:v>
                </c:pt>
                <c:pt idx="376">
                  <c:v>390.65367657361952</c:v>
                </c:pt>
                <c:pt idx="377">
                  <c:v>392.17408145937725</c:v>
                </c:pt>
                <c:pt idx="378">
                  <c:v>393.69250841889726</c:v>
                </c:pt>
                <c:pt idx="379">
                  <c:v>395.20896015618519</c:v>
                </c:pt>
                <c:pt idx="380">
                  <c:v>396.72343936744699</c:v>
                </c:pt>
                <c:pt idx="381">
                  <c:v>398.23594874111785</c:v>
                </c:pt>
                <c:pt idx="382">
                  <c:v>399.74649095789084</c:v>
                </c:pt>
                <c:pt idx="383">
                  <c:v>401.25506869074542</c:v>
                </c:pt>
                <c:pt idx="384">
                  <c:v>402.76168460497576</c:v>
                </c:pt>
                <c:pt idx="385">
                  <c:v>404.26634135821905</c:v>
                </c:pt>
                <c:pt idx="386">
                  <c:v>405.76904160048366</c:v>
                </c:pt>
                <c:pt idx="387">
                  <c:v>407.26978797417706</c:v>
                </c:pt>
                <c:pt idx="388">
                  <c:v>408.76858311413372</c:v>
                </c:pt>
                <c:pt idx="389">
                  <c:v>410.26542964764275</c:v>
                </c:pt>
                <c:pt idx="390">
                  <c:v>411.76033019447567</c:v>
                </c:pt>
                <c:pt idx="391">
                  <c:v>413.25328736691364</c:v>
                </c:pt>
                <c:pt idx="392">
                  <c:v>414.744303769775</c:v>
                </c:pt>
                <c:pt idx="393">
                  <c:v>416.2333820004423</c:v>
                </c:pt>
                <c:pt idx="394">
                  <c:v>417.72052464888964</c:v>
                </c:pt>
                <c:pt idx="395">
                  <c:v>419.20573429770934</c:v>
                </c:pt>
                <c:pt idx="396">
                  <c:v>420.68901352213891</c:v>
                </c:pt>
                <c:pt idx="397">
                  <c:v>422.1703648900878</c:v>
                </c:pt>
                <c:pt idx="398">
                  <c:v>423.64979096216388</c:v>
                </c:pt>
                <c:pt idx="399">
                  <c:v>425.12729429169997</c:v>
                </c:pt>
                <c:pt idx="400">
                  <c:v>426.60287742478016</c:v>
                </c:pt>
                <c:pt idx="401">
                  <c:v>441.25329463116901</c:v>
                </c:pt>
                <c:pt idx="402">
                  <c:v>455.7133279307651</c:v>
                </c:pt>
                <c:pt idx="403">
                  <c:v>469.98545236860218</c:v>
                </c:pt>
                <c:pt idx="404">
                  <c:v>484.07207396233207</c:v>
                </c:pt>
                <c:pt idx="405">
                  <c:v>497.97553212986986</c:v>
                </c:pt>
                <c:pt idx="406">
                  <c:v>511.69810200823588</c:v>
                </c:pt>
                <c:pt idx="407">
                  <c:v>525.24199666939489</c:v>
                </c:pt>
                <c:pt idx="408">
                  <c:v>538.60936923853274</c:v>
                </c:pt>
                <c:pt idx="409">
                  <c:v>551.80231491987706</c:v>
                </c:pt>
                <c:pt idx="410">
                  <c:v>564.82287293485717</c:v>
                </c:pt>
                <c:pt idx="411">
                  <c:v>577.67302837710906</c:v>
                </c:pt>
                <c:pt idx="412">
                  <c:v>590.35471398856157</c:v>
                </c:pt>
                <c:pt idx="413">
                  <c:v>602.86981186058915</c:v>
                </c:pt>
                <c:pt idx="414">
                  <c:v>615.22015506398134</c:v>
                </c:pt>
                <c:pt idx="415">
                  <c:v>627.40752921126091</c:v>
                </c:pt>
                <c:pt idx="416">
                  <c:v>639.43367395467897</c:v>
                </c:pt>
                <c:pt idx="417">
                  <c:v>651.30028442302387</c:v>
                </c:pt>
                <c:pt idx="418">
                  <c:v>663.00901260020214</c:v>
                </c:pt>
                <c:pt idx="419">
                  <c:v>674.56146864838365</c:v>
                </c:pt>
                <c:pt idx="420">
                  <c:v>685.95922217834709</c:v>
                </c:pt>
                <c:pt idx="421">
                  <c:v>697.20380346951492</c:v>
                </c:pt>
                <c:pt idx="422">
                  <c:v>708.29670464203059</c:v>
                </c:pt>
                <c:pt idx="423">
                  <c:v>719.23938078310209</c:v>
                </c:pt>
                <c:pt idx="424">
                  <c:v>730.03325102971633</c:v>
                </c:pt>
                <c:pt idx="425">
                  <c:v>740.67969960971402</c:v>
                </c:pt>
                <c:pt idx="426">
                  <c:v>751.18007684311101</c:v>
                </c:pt>
                <c:pt idx="427">
                  <c:v>761.53570010545025</c:v>
                </c:pt>
                <c:pt idx="428">
                  <c:v>771.74785475487658</c:v>
                </c:pt>
                <c:pt idx="429">
                  <c:v>781.81779502453719</c:v>
                </c:pt>
                <c:pt idx="430">
                  <c:v>791.74674488182904</c:v>
                </c:pt>
                <c:pt idx="431">
                  <c:v>801.53589885593453</c:v>
                </c:pt>
                <c:pt idx="432">
                  <c:v>811.18642283501651</c:v>
                </c:pt>
                <c:pt idx="433">
                  <c:v>820.69945483437186</c:v>
                </c:pt>
                <c:pt idx="434">
                  <c:v>830.07610573677835</c:v>
                </c:pt>
                <c:pt idx="435">
                  <c:v>839.3174600062091</c:v>
                </c:pt>
                <c:pt idx="436">
                  <c:v>848.42457637603047</c:v>
                </c:pt>
                <c:pt idx="437">
                  <c:v>857.39848851274428</c:v>
                </c:pt>
                <c:pt idx="438">
                  <c:v>866.24020565628416</c:v>
                </c:pt>
                <c:pt idx="439">
                  <c:v>874.9507132378269</c:v>
                </c:pt>
                <c:pt idx="440">
                  <c:v>883.53097347603443</c:v>
                </c:pt>
                <c:pt idx="441">
                  <c:v>891.98192595259786</c:v>
                </c:pt>
                <c:pt idx="442">
                  <c:v>900.30448816791375</c:v>
                </c:pt>
                <c:pt idx="443">
                  <c:v>908.49955607768607</c:v>
                </c:pt>
                <c:pt idx="444">
                  <c:v>916.56800461120793</c:v>
                </c:pt>
                <c:pt idx="445">
                  <c:v>924.51068817204441</c:v>
                </c:pt>
                <c:pt idx="446">
                  <c:v>932.3284411218051</c:v>
                </c:pt>
                <c:pt idx="447">
                  <c:v>940.02207824766208</c:v>
                </c:pt>
                <c:pt idx="448">
                  <c:v>947.5923952142432</c:v>
                </c:pt>
                <c:pt idx="449">
                  <c:v>955.04016900049919</c:v>
                </c:pt>
                <c:pt idx="450">
                  <c:v>962.36615832211965</c:v>
                </c:pt>
                <c:pt idx="451">
                  <c:v>969.57110404004709</c:v>
                </c:pt>
                <c:pt idx="452">
                  <c:v>976.65572955561493</c:v>
                </c:pt>
                <c:pt idx="453">
                  <c:v>983.62074119281351</c:v>
                </c:pt>
                <c:pt idx="454">
                  <c:v>990.4668285681671</c:v>
                </c:pt>
                <c:pt idx="455">
                  <c:v>997.19466494868573</c:v>
                </c:pt>
                <c:pt idx="456">
                  <c:v>1003.8049075983366</c:v>
                </c:pt>
                <c:pt idx="457">
                  <c:v>1010.2981981134626</c:v>
                </c:pt>
                <c:pt idx="458">
                  <c:v>1016.6751627475584</c:v>
                </c:pt>
                <c:pt idx="459">
                  <c:v>1022.9364127258017</c:v>
                </c:pt>
                <c:pt idx="460">
                  <c:v>1029.0825445497189</c:v>
                </c:pt>
                <c:pt idx="461">
                  <c:v>1035.1141402923547</c:v>
                </c:pt>
                <c:pt idx="462">
                  <c:v>1041.0317678842991</c:v>
                </c:pt>
                <c:pt idx="463">
                  <c:v>1046.8359813909183</c:v>
                </c:pt>
                <c:pt idx="464">
                  <c:v>1052.5273212811198</c:v>
                </c:pt>
                <c:pt idx="465">
                  <c:v>1058.1063146879767</c:v>
                </c:pt>
                <c:pt idx="466">
                  <c:v>1063.5734756615241</c:v>
                </c:pt>
                <c:pt idx="467">
                  <c:v>1068.9293054140358</c:v>
                </c:pt>
                <c:pt idx="468">
                  <c:v>1074.1742925580777</c:v>
                </c:pt>
                <c:pt idx="469">
                  <c:v>1079.3089133376338</c:v>
                </c:pt>
                <c:pt idx="470">
                  <c:v>1084.3336318525894</c:v>
                </c:pt>
                <c:pt idx="471">
                  <c:v>1089.2489002768568</c:v>
                </c:pt>
                <c:pt idx="472">
                  <c:v>1094.0551590704233</c:v>
                </c:pt>
                <c:pt idx="473">
                  <c:v>1098.7528371855972</c:v>
                </c:pt>
                <c:pt idx="474">
                  <c:v>1103.3423522677317</c:v>
                </c:pt>
                <c:pt idx="475">
                  <c:v>1107.8241108506998</c:v>
                </c:pt>
                <c:pt idx="476">
                  <c:v>1112.1985085473987</c:v>
                </c:pt>
                <c:pt idx="477">
                  <c:v>1116.4659302355653</c:v>
                </c:pt>
                <c:pt idx="478">
                  <c:v>1120.6267502391852</c:v>
                </c:pt>
                <c:pt idx="479">
                  <c:v>1124.6813325057826</c:v>
                </c:pt>
                <c:pt idx="480">
                  <c:v>1128.630030779892</c:v>
                </c:pt>
                <c:pt idx="481">
                  <c:v>1132.4731887730102</c:v>
                </c:pt>
                <c:pt idx="482">
                  <c:v>1136.2111403303479</c:v>
                </c:pt>
                <c:pt idx="483">
                  <c:v>1139.8442095947053</c:v>
                </c:pt>
                <c:pt idx="484">
                  <c:v>1143.3727111678145</c:v>
                </c:pt>
                <c:pt idx="485">
                  <c:v>1146.7969502695048</c:v>
                </c:pt>
                <c:pt idx="486">
                  <c:v>1150.1172228950697</c:v>
                </c:pt>
                <c:pt idx="487">
                  <c:v>1153.3338159712305</c:v>
                </c:pt>
                <c:pt idx="488">
                  <c:v>1156.4470075111208</c:v>
                </c:pt>
                <c:pt idx="489">
                  <c:v>1159.4570667687378</c:v>
                </c:pt>
                <c:pt idx="490">
                  <c:v>1162.3642543933388</c:v>
                </c:pt>
                <c:pt idx="491">
                  <c:v>1165.1688225842909</c:v>
                </c:pt>
                <c:pt idx="492">
                  <c:v>1167.8710152469173</c:v>
                </c:pt>
                <c:pt idx="493">
                  <c:v>1170.4710681499214</c:v>
                </c:pt>
                <c:pt idx="494">
                  <c:v>1172.9692090850076</c:v>
                </c:pt>
                <c:pt idx="495">
                  <c:v>1175.3656580293584</c:v>
                </c:pt>
                <c:pt idx="496">
                  <c:v>1177.6606273116722</c:v>
                </c:pt>
                <c:pt idx="497">
                  <c:v>1179.8543217825056</c:v>
                </c:pt>
                <c:pt idx="498">
                  <c:v>1181.9469389897085</c:v>
                </c:pt>
                <c:pt idx="499">
                  <c:v>1183.9386693597774</c:v>
                </c:pt>
                <c:pt idx="500">
                  <c:v>1185.8296963859918</c:v>
                </c:pt>
                <c:pt idx="501">
                  <c:v>1187.6201968242265</c:v>
                </c:pt>
                <c:pt idx="502">
                  <c:v>1189.310340897352</c:v>
                </c:pt>
                <c:pt idx="503">
                  <c:v>1190.9002925091531</c:v>
                </c:pt>
                <c:pt idx="504">
                  <c:v>1192.390209468681</c:v>
                </c:pt>
                <c:pt idx="505">
                  <c:v>1193.7802437259411</c:v>
                </c:pt>
                <c:pt idx="506">
                  <c:v>1195.0705416197659</c:v>
                </c:pt>
                <c:pt idx="507">
                  <c:v>1196.2612441386575</c:v>
                </c:pt>
                <c:pt idx="508">
                  <c:v>1197.3524871952798</c:v>
                </c:pt>
                <c:pt idx="509">
                  <c:v>1198.3444019151466</c:v>
                </c:pt>
                <c:pt idx="510">
                  <c:v>1199.2371149398887</c:v>
                </c:pt>
                <c:pt idx="511">
                  <c:v>1200.0307487452706</c:v>
                </c:pt>
                <c:pt idx="512">
                  <c:v>1200.7254219738945</c:v>
                </c:pt>
                <c:pt idx="513">
                  <c:v>1201.3212497822578</c:v>
                </c:pt>
                <c:pt idx="514">
                  <c:v>1201.8183442015265</c:v>
                </c:pt>
                <c:pt idx="515">
                  <c:v>1202.2168145110795</c:v>
                </c:pt>
                <c:pt idx="516">
                  <c:v>1202.5167676235465</c:v>
                </c:pt>
                <c:pt idx="517">
                  <c:v>1202.7183084797482</c:v>
                </c:pt>
                <c:pt idx="518">
                  <c:v>1202.821540451642</c:v>
                </c:pt>
                <c:pt idx="519">
                  <c:v>1202.8265657511088</c:v>
                </c:pt>
                <c:pt idx="520">
                  <c:v>1202.7334858421955</c:v>
                </c:pt>
                <c:pt idx="521">
                  <c:v>1202.5424018542656</c:v>
                </c:pt>
                <c:pt idx="522">
                  <c:v>1202.2534149934113</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117.5923628894097</c:v>
                </c:pt>
              </c:numCache>
            </c:numRef>
          </c:xVal>
          <c:yVal>
            <c:numRef>
              <c:f>Trajecto!$C$158</c:f>
              <c:numCache>
                <c:formatCode>0</c:formatCode>
                <c:ptCount val="1"/>
                <c:pt idx="0">
                  <c:v>601.12670749670565</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712.98776089513387</c:v>
                </c:pt>
              </c:numCache>
            </c:numRef>
          </c:xVal>
          <c:yVal>
            <c:numRef>
              <c:f>Trajecto!$C$159</c:f>
              <c:numCache>
                <c:formatCode>0</c:formatCode>
                <c:ptCount val="1"/>
                <c:pt idx="0">
                  <c:v>601.41077022582101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{35693E4C-8478-4076-AA3E-9287317FBE47}</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459.68430152694737</c:v>
                </c:pt>
                <c:pt idx="1">
                  <c:v>482.68430152694737</c:v>
                </c:pt>
                <c:pt idx="2">
                  <c:v>482.68430152694737</c:v>
                </c:pt>
                <c:pt idx="3">
                  <c:v>459.68430152694737</c:v>
                </c:pt>
                <c:pt idx="4">
                  <c:v>482.68430152694737</c:v>
                </c:pt>
                <c:pt idx="5">
                  <c:v>482.68430152694737</c:v>
                </c:pt>
                <c:pt idx="6">
                  <c:v>467.68430152694737</c:v>
                </c:pt>
                <c:pt idx="7">
                  <c:v>467.68430152694737</c:v>
                </c:pt>
                <c:pt idx="8">
                  <c:v>482.68430152694737</c:v>
                </c:pt>
                <c:pt idx="9">
                  <c:v>467.68430152694737</c:v>
                </c:pt>
                <c:pt idx="10">
                  <c:v>467.28430152694739</c:v>
                </c:pt>
                <c:pt idx="11">
                  <c:v>466.48430152694738</c:v>
                </c:pt>
                <c:pt idx="12">
                  <c:v>465.68430152694737</c:v>
                </c:pt>
                <c:pt idx="13">
                  <c:v>464.68430152694737</c:v>
                </c:pt>
                <c:pt idx="14">
                  <c:v>463.48430152694738</c:v>
                </c:pt>
                <c:pt idx="15">
                  <c:v>459.68430152694737</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459.68430152694737</c:v>
                </c:pt>
                <c:pt idx="1">
                  <c:v>436.68430152694737</c:v>
                </c:pt>
                <c:pt idx="2">
                  <c:v>436.68430152694737</c:v>
                </c:pt>
                <c:pt idx="3">
                  <c:v>459.68430152694737</c:v>
                </c:pt>
                <c:pt idx="4">
                  <c:v>436.68430152694737</c:v>
                </c:pt>
                <c:pt idx="5">
                  <c:v>436.68430152694737</c:v>
                </c:pt>
                <c:pt idx="6">
                  <c:v>451.68430152694737</c:v>
                </c:pt>
                <c:pt idx="7">
                  <c:v>451.68430152694737</c:v>
                </c:pt>
                <c:pt idx="8">
                  <c:v>436.68430152694737</c:v>
                </c:pt>
                <c:pt idx="9">
                  <c:v>451.68430152694737</c:v>
                </c:pt>
                <c:pt idx="10">
                  <c:v>452.08430152694734</c:v>
                </c:pt>
                <c:pt idx="11">
                  <c:v>452.88430152694735</c:v>
                </c:pt>
                <c:pt idx="12">
                  <c:v>453.68430152694737</c:v>
                </c:pt>
                <c:pt idx="13">
                  <c:v>454.68430152694737</c:v>
                </c:pt>
                <c:pt idx="14">
                  <c:v>455.88430152694735</c:v>
                </c:pt>
                <c:pt idx="15">
                  <c:v>459.68430152694737</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{F34890E3-5942-44F9-9341-2283860F4466}</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459.68430152694737</c:v>
                </c:pt>
                <c:pt idx="1">
                  <c:v>459.68430152694737</c:v>
                </c:pt>
                <c:pt idx="2">
                  <c:v>469.68430152694737</c:v>
                </c:pt>
                <c:pt idx="3">
                  <c:v>459.68430152694737</c:v>
                </c:pt>
                <c:pt idx="4">
                  <c:v>469.68430152694737</c:v>
                </c:pt>
                <c:pt idx="5">
                  <c:v>472.68430152694737</c:v>
                </c:pt>
                <c:pt idx="6">
                  <c:v>476.68430152694737</c:v>
                </c:pt>
                <c:pt idx="7">
                  <c:v>479.68430152694737</c:v>
                </c:pt>
                <c:pt idx="8">
                  <c:v>484.68430152694737</c:v>
                </c:pt>
                <c:pt idx="9">
                  <c:v>489.68430152694737</c:v>
                </c:pt>
                <c:pt idx="10">
                  <c:v>495.68430152694737</c:v>
                </c:pt>
                <c:pt idx="11">
                  <c:v>507.68430152694737</c:v>
                </c:pt>
                <c:pt idx="12">
                  <c:v>521.68430152694737</c:v>
                </c:pt>
                <c:pt idx="13">
                  <c:v>496.68430152694737</c:v>
                </c:pt>
                <c:pt idx="14">
                  <c:v>489.68430152694737</c:v>
                </c:pt>
                <c:pt idx="15">
                  <c:v>474.68430152694737</c:v>
                </c:pt>
                <c:pt idx="16">
                  <c:v>459.68430152694737</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459.68430152694737</c:v>
                </c:pt>
                <c:pt idx="1">
                  <c:v>459.68430152694737</c:v>
                </c:pt>
                <c:pt idx="2">
                  <c:v>449.68430152694737</c:v>
                </c:pt>
                <c:pt idx="3">
                  <c:v>459.68430152694737</c:v>
                </c:pt>
                <c:pt idx="4">
                  <c:v>449.68430152694737</c:v>
                </c:pt>
                <c:pt idx="5">
                  <c:v>446.68430152694737</c:v>
                </c:pt>
                <c:pt idx="6">
                  <c:v>442.68430152694737</c:v>
                </c:pt>
                <c:pt idx="7">
                  <c:v>439.68430152694737</c:v>
                </c:pt>
                <c:pt idx="8">
                  <c:v>434.68430152694737</c:v>
                </c:pt>
                <c:pt idx="9">
                  <c:v>429.68430152694737</c:v>
                </c:pt>
                <c:pt idx="10">
                  <c:v>423.68430152694737</c:v>
                </c:pt>
                <c:pt idx="11">
                  <c:v>411.68430152694737</c:v>
                </c:pt>
                <c:pt idx="12">
                  <c:v>397.68430152694737</c:v>
                </c:pt>
                <c:pt idx="13">
                  <c:v>422.68430152694737</c:v>
                </c:pt>
                <c:pt idx="14">
                  <c:v>429.68430152694737</c:v>
                </c:pt>
                <c:pt idx="15">
                  <c:v>444.68430152694737</c:v>
                </c:pt>
                <c:pt idx="16">
                  <c:v>459.68430152694737</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459.68430152694737</c:v>
                </c:pt>
                <c:pt idx="1">
                  <c:v>476.68430152694737</c:v>
                </c:pt>
                <c:pt idx="2">
                  <c:v>470.68430152694737</c:v>
                </c:pt>
                <c:pt idx="3">
                  <c:v>459.68430152694737</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459.68430152694737</c:v>
                </c:pt>
                <c:pt idx="1">
                  <c:v>442.68430152694737</c:v>
                </c:pt>
                <c:pt idx="2">
                  <c:v>448.68430152694737</c:v>
                </c:pt>
                <c:pt idx="3">
                  <c:v>459.68430152694737</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{EB8622EE-3D0D-4E14-A22E-364DE9BA5EFD}</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470.3694515576388</c:v>
                </c:pt>
                <c:pt idx="1">
                  <c:v>470.3694515576388</c:v>
                </c:pt>
                <c:pt idx="2">
                  <c:v>470.3694515576388</c:v>
                </c:pt>
                <c:pt idx="3">
                  <c:v>500.42578693247407</c:v>
                </c:pt>
                <c:pt idx="4">
                  <c:v>470.3694515576388</c:v>
                </c:pt>
                <c:pt idx="5">
                  <c:v>440.31311618280353</c:v>
                </c:pt>
                <c:pt idx="6">
                  <c:v>470.3694515576388</c:v>
                </c:pt>
              </c:numCache>
            </c:numRef>
          </c:xVal>
          <c:yVal>
            <c:numRef>
              <c:f>Trajecto!$C$124:$C$130</c:f>
              <c:numCache>
                <c:formatCode>0</c:formatCode>
                <c:ptCount val="7"/>
                <c:pt idx="0">
                  <c:v>1202.2534149934113</c:v>
                </c:pt>
                <c:pt idx="1">
                  <c:v>601.12670749670565</c:v>
                </c:pt>
                <c:pt idx="2">
                  <c:v>0</c:v>
                </c:pt>
                <c:pt idx="3">
                  <c:v>60.112670749670563</c:v>
                </c:pt>
                <c:pt idx="4">
                  <c:v>0</c:v>
                </c:pt>
                <c:pt idx="5">
                  <c:v>60.112670749670563</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1202.821540451642</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c:v>
                </c:pt>
                <c:pt idx="2">
                  <c:v>8.2983759307232881E-4</c:v>
                </c:pt>
                <c:pt idx="3">
                  <c:v>4.1901972836011431E-3</c:v>
                </c:pt>
                <c:pt idx="4">
                  <c:v>1.1823425818599374E-2</c:v>
                </c:pt>
                <c:pt idx="5">
                  <c:v>2.5473401488504514E-2</c:v>
                </c:pt>
                <c:pt idx="6">
                  <c:v>4.6444834816276967E-2</c:v>
                </c:pt>
                <c:pt idx="7">
                  <c:v>7.5161613781776437E-2</c:v>
                </c:pt>
                <c:pt idx="8">
                  <c:v>0.11160681451471773</c:v>
                </c:pt>
                <c:pt idx="9">
                  <c:v>0.15576344189439312</c:v>
                </c:pt>
                <c:pt idx="10">
                  <c:v>0.2076144298241549</c:v>
                </c:pt>
                <c:pt idx="11">
                  <c:v>0.26714264150809064</c:v>
                </c:pt>
                <c:pt idx="12">
                  <c:v>0.33433086972987175</c:v>
                </c:pt>
                <c:pt idx="13">
                  <c:v>0.4091618371337557</c:v>
                </c:pt>
                <c:pt idx="14">
                  <c:v>0.49161819650772215</c:v>
                </c:pt>
                <c:pt idx="15">
                  <c:v>0.58168253106872303</c:v>
                </c:pt>
                <c:pt idx="16">
                  <c:v>0.67933735475002632</c:v>
                </c:pt>
                <c:pt idx="17">
                  <c:v>0.78456511249063376</c:v>
                </c:pt>
                <c:pt idx="18">
                  <c:v>0.89734818052675136</c:v>
                </c:pt>
                <c:pt idx="19">
                  <c:v>1.0176688666852929</c:v>
                </c:pt>
                <c:pt idx="20">
                  <c:v>1.1455094106793957</c:v>
                </c:pt>
                <c:pt idx="21">
                  <c:v>1.280851984405927</c:v>
                </c:pt>
                <c:pt idx="22">
                  <c:v>1.4236786922449611</c:v>
                </c:pt>
                <c:pt idx="23">
                  <c:v>1.5739715713612061</c:v>
                </c:pt>
                <c:pt idx="24">
                  <c:v>1.7317125920073582</c:v>
                </c:pt>
                <c:pt idx="25">
                  <c:v>1.8968836578293629</c:v>
                </c:pt>
                <c:pt idx="26">
                  <c:v>2.0694666061735614</c:v>
                </c:pt>
                <c:pt idx="27">
                  <c:v>2.2494432083957023</c:v>
                </c:pt>
                <c:pt idx="28">
                  <c:v>2.4367951701717923</c:v>
                </c:pt>
                <c:pt idx="29">
                  <c:v>2.6315041318107708</c:v>
                </c:pt>
                <c:pt idx="30">
                  <c:v>2.8335516685689801</c:v>
                </c:pt>
                <c:pt idx="31">
                  <c:v>3.0429192909664144</c:v>
                </c:pt>
                <c:pt idx="32">
                  <c:v>3.2595884451047215</c:v>
                </c:pt>
                <c:pt idx="33">
                  <c:v>3.483540512986937</c:v>
                </c:pt>
                <c:pt idx="34">
                  <c:v>3.714756812838929</c:v>
                </c:pt>
                <c:pt idx="35">
                  <c:v>3.9532185994325291</c:v>
                </c:pt>
                <c:pt idx="36">
                  <c:v>4.1988922678510185</c:v>
                </c:pt>
                <c:pt idx="37">
                  <c:v>4.4517436727406654</c:v>
                </c:pt>
                <c:pt idx="38">
                  <c:v>4.7117529306791814</c:v>
                </c:pt>
                <c:pt idx="39">
                  <c:v>4.978900113252922</c:v>
                </c:pt>
                <c:pt idx="40">
                  <c:v>5.2531652530564443</c:v>
                </c:pt>
                <c:pt idx="41">
                  <c:v>5.5345283430173007</c:v>
                </c:pt>
                <c:pt idx="42">
                  <c:v>5.8229693357955208</c:v>
                </c:pt>
                <c:pt idx="43">
                  <c:v>6.1184681432506851</c:v>
                </c:pt>
                <c:pt idx="44">
                  <c:v>6.421004635970327</c:v>
                </c:pt>
                <c:pt idx="45">
                  <c:v>6.7305586428541426</c:v>
                </c:pt>
                <c:pt idx="46">
                  <c:v>7.0471099507490989</c:v>
                </c:pt>
                <c:pt idx="47">
                  <c:v>7.3706383041310914</c:v>
                </c:pt>
                <c:pt idx="48">
                  <c:v>7.7011234048292501</c:v>
                </c:pt>
                <c:pt idx="49">
                  <c:v>8.0385449117894279</c:v>
                </c:pt>
                <c:pt idx="50">
                  <c:v>8.3828824408737415</c:v>
                </c:pt>
                <c:pt idx="51">
                  <c:v>8.7341178775915083</c:v>
                </c:pt>
                <c:pt idx="52">
                  <c:v>9.0922376922843036</c:v>
                </c:pt>
                <c:pt idx="53">
                  <c:v>9.4572306304819627</c:v>
                </c:pt>
                <c:pt idx="54">
                  <c:v>9.8290854007894684</c:v>
                </c:pt>
                <c:pt idx="55">
                  <c:v>10.207790674684089</c:v>
                </c:pt>
                <c:pt idx="56">
                  <c:v>10.593335086332546</c:v>
                </c:pt>
                <c:pt idx="57">
                  <c:v>10.985707232426899</c:v>
                </c:pt>
                <c:pt idx="58">
                  <c:v>11.384895672037953</c:v>
                </c:pt>
                <c:pt idx="59">
                  <c:v>11.790888926485117</c:v>
                </c:pt>
                <c:pt idx="60">
                  <c:v>12.203675479221676</c:v>
                </c:pt>
                <c:pt idx="61">
                  <c:v>12.623243775734588</c:v>
                </c:pt>
                <c:pt idx="62">
                  <c:v>13.04958222345793</c:v>
                </c:pt>
                <c:pt idx="63">
                  <c:v>13.482679191699237</c:v>
                </c:pt>
                <c:pt idx="64">
                  <c:v>13.922523011577985</c:v>
                </c:pt>
                <c:pt idx="65">
                  <c:v>14.369101975975569</c:v>
                </c:pt>
                <c:pt idx="66">
                  <c:v>14.822404339496151</c:v>
                </c:pt>
                <c:pt idx="67">
                  <c:v>15.282418318437793</c:v>
                </c:pt>
                <c:pt idx="68">
                  <c:v>15.749132090773363</c:v>
                </c:pt>
                <c:pt idx="69">
                  <c:v>16.222533796140699</c:v>
                </c:pt>
                <c:pt idx="70">
                  <c:v>16.70261153584158</c:v>
                </c:pt>
                <c:pt idx="71">
                  <c:v>17.189353372849073</c:v>
                </c:pt>
                <c:pt idx="72">
                  <c:v>17.682747331822846</c:v>
                </c:pt>
                <c:pt idx="73">
                  <c:v>18.182781399132089</c:v>
                </c:pt>
                <c:pt idx="74">
                  <c:v>18.689443522885668</c:v>
                </c:pt>
                <c:pt idx="75">
                  <c:v>19.20272161296921</c:v>
                </c:pt>
                <c:pt idx="76">
                  <c:v>19.722603541088787</c:v>
                </c:pt>
                <c:pt idx="77">
                  <c:v>20.249077140820933</c:v>
                </c:pt>
                <c:pt idx="78">
                  <c:v>20.782130207668697</c:v>
                </c:pt>
                <c:pt idx="79">
                  <c:v>21.321750499123496</c:v>
                </c:pt>
                <c:pt idx="80">
                  <c:v>21.867925734732527</c:v>
                </c:pt>
                <c:pt idx="81">
                  <c:v>22.420643596171498</c:v>
                </c:pt>
                <c:pt idx="82">
                  <c:v>22.979891727322475</c:v>
                </c:pt>
                <c:pt idx="83">
                  <c:v>23.545657734356634</c:v>
                </c:pt>
                <c:pt idx="84">
                  <c:v>24.117929185821751</c:v>
                </c:pt>
                <c:pt idx="85">
                  <c:v>24.696693612734215</c:v>
                </c:pt>
                <c:pt idx="86">
                  <c:v>25.281938508675417</c:v>
                </c:pt>
                <c:pt idx="87">
                  <c:v>25.873651329892343</c:v>
                </c:pt>
                <c:pt idx="88">
                  <c:v>26.47181949540224</c:v>
                </c:pt>
                <c:pt idx="89">
                  <c:v>27.076430387101158</c:v>
                </c:pt>
                <c:pt idx="90">
                  <c:v>27.687471349876294</c:v>
                </c:pt>
                <c:pt idx="91">
                  <c:v>28.304929691721949</c:v>
                </c:pt>
                <c:pt idx="92">
                  <c:v>28.928792683859022</c:v>
                </c:pt>
                <c:pt idx="93">
                  <c:v>29.559047560857881</c:v>
                </c:pt>
                <c:pt idx="94">
                  <c:v>30.195681520764513</c:v>
                </c:pt>
                <c:pt idx="95">
                  <c:v>30.838681725229865</c:v>
                </c:pt>
                <c:pt idx="96">
                  <c:v>31.488035299642227</c:v>
                </c:pt>
                <c:pt idx="97">
                  <c:v>32.143729333262606</c:v>
                </c:pt>
                <c:pt idx="98">
                  <c:v>32.805750879362961</c:v>
                </c:pt>
                <c:pt idx="99">
                  <c:v>33.474086955367234</c:v>
                </c:pt>
                <c:pt idx="100">
                  <c:v>34.148724542995055</c:v>
                </c:pt>
                <c:pt idx="101">
                  <c:v>34.829649528256837</c:v>
                </c:pt>
                <c:pt idx="102">
                  <c:v>35.51684564062991</c:v>
                </c:pt>
                <c:pt idx="103">
                  <c:v>36.210295512428608</c:v>
                </c:pt>
                <c:pt idx="104">
                  <c:v>36.909981739036489</c:v>
                </c:pt>
                <c:pt idx="105">
                  <c:v>37.615886879138891</c:v>
                </c:pt>
                <c:pt idx="106">
                  <c:v>38.327993454957856</c:v>
                </c:pt>
                <c:pt idx="107">
                  <c:v>39.046283952489205</c:v>
                </c:pt>
                <c:pt idx="108">
                  <c:v>39.770740821741768</c:v>
                </c:pt>
                <c:pt idx="109">
                  <c:v>40.501346476978661</c:v>
                </c:pt>
                <c:pt idx="110">
                  <c:v>41.238083296960568</c:v>
                </c:pt>
                <c:pt idx="111">
                  <c:v>41.980933625190914</c:v>
                </c:pt>
                <c:pt idx="112">
                  <c:v>42.729879770162903</c:v>
                </c:pt>
                <c:pt idx="113">
                  <c:v>43.484904005608314</c:v>
                </c:pt>
                <c:pt idx="114">
                  <c:v>44.245988570748054</c:v>
                </c:pt>
                <c:pt idx="115">
                  <c:v>45.013115670544359</c:v>
                </c:pt>
                <c:pt idx="116">
                  <c:v>45.786267475954567</c:v>
                </c:pt>
                <c:pt idx="117">
                  <c:v>46.565426124186473</c:v>
                </c:pt>
                <c:pt idx="118">
                  <c:v>47.350573718955147</c:v>
                </c:pt>
                <c:pt idx="119">
                  <c:v>48.141692330741193</c:v>
                </c:pt>
                <c:pt idx="120">
                  <c:v>48.938763997050408</c:v>
                </c:pt>
                <c:pt idx="121">
                  <c:v>49.741770722674744</c:v>
                </c:pt>
                <c:pt idx="122">
                  <c:v>50.550694479954558</c:v>
                </c:pt>
                <c:pt idx="123">
                  <c:v>51.365517209042117</c:v>
                </c:pt>
                <c:pt idx="124">
                  <c:v>52.186220818166269</c:v>
                </c:pt>
                <c:pt idx="125">
                  <c:v>53.012787183898261</c:v>
                </c:pt>
                <c:pt idx="126">
                  <c:v>53.845198151418657</c:v>
                </c:pt>
                <c:pt idx="127">
                  <c:v>54.683435534785303</c:v>
                </c:pt>
                <c:pt idx="128">
                  <c:v>55.527481117202321</c:v>
                </c:pt>
                <c:pt idx="129">
                  <c:v>56.377316651290059</c:v>
                </c:pt>
                <c:pt idx="130">
                  <c:v>57.232923859355964</c:v>
                </c:pt>
                <c:pt idx="131">
                  <c:v>58.094284433666374</c:v>
                </c:pt>
                <c:pt idx="132">
                  <c:v>58.961380036719127</c:v>
                </c:pt>
                <c:pt idx="133">
                  <c:v>59.834192301517021</c:v>
                </c:pt>
                <c:pt idx="134">
                  <c:v>60.712702831842037</c:v>
                </c:pt>
                <c:pt idx="135">
                  <c:v>61.596893202530289</c:v>
                </c:pt>
                <c:pt idx="136">
                  <c:v>62.48674495974771</c:v>
                </c:pt>
                <c:pt idx="137">
                  <c:v>63.382239621266407</c:v>
                </c:pt>
                <c:pt idx="138">
                  <c:v>64.283358676741628</c:v>
                </c:pt>
                <c:pt idx="139">
                  <c:v>65.190083587989363</c:v>
                </c:pt>
                <c:pt idx="140">
                  <c:v>66.10239578926452</c:v>
                </c:pt>
                <c:pt idx="141">
                  <c:v>67.020276687539635</c:v>
                </c:pt>
                <c:pt idx="142">
                  <c:v>67.943707662784107</c:v>
                </c:pt>
                <c:pt idx="143">
                  <c:v>68.872670068243849</c:v>
                </c:pt>
                <c:pt idx="144">
                  <c:v>69.807145230721517</c:v>
                </c:pt>
                <c:pt idx="145">
                  <c:v>70.74711445085704</c:v>
                </c:pt>
                <c:pt idx="146">
                  <c:v>71.69255900340859</c:v>
                </c:pt>
                <c:pt idx="147">
                  <c:v>72.643460137533964</c:v>
                </c:pt>
                <c:pt idx="148">
                  <c:v>73.599799077072191</c:v>
                </c:pt>
                <c:pt idx="149">
                  <c:v>74.56155702082556</c:v>
                </c:pt>
                <c:pt idx="150">
                  <c:v>75.528715142841875</c:v>
                </c:pt>
                <c:pt idx="151">
                  <c:v>76.501254951641371</c:v>
                </c:pt>
                <c:pt idx="152">
                  <c:v>77.47915864958938</c:v>
                </c:pt>
                <c:pt idx="153">
                  <c:v>78.462408774301849</c:v>
                </c:pt>
                <c:pt idx="154">
                  <c:v>79.450987839892917</c:v>
                </c:pt>
                <c:pt idx="155">
                  <c:v>80.444878337232851</c:v>
                </c:pt>
                <c:pt idx="156">
                  <c:v>81.444062734206213</c:v>
                </c:pt>
                <c:pt idx="157">
                  <c:v>82.448523475970234</c:v>
                </c:pt>
                <c:pt idx="158">
                  <c:v>83.458242985213332</c:v>
                </c:pt>
                <c:pt idx="159">
                  <c:v>84.473203662413809</c:v>
                </c:pt>
                <c:pt idx="160">
                  <c:v>85.493387886098702</c:v>
                </c:pt>
                <c:pt idx="161">
                  <c:v>86.51877801310269</c:v>
                </c:pt>
                <c:pt idx="162">
                  <c:v>87.549356378827156</c:v>
                </c:pt>
                <c:pt idx="163">
                  <c:v>88.585105297499311</c:v>
                </c:pt>
                <c:pt idx="164">
                  <c:v>89.626007062431327</c:v>
                </c:pt>
                <c:pt idx="165">
                  <c:v>90.672043946279572</c:v>
                </c:pt>
                <c:pt idx="166">
                  <c:v>91.723198201303788</c:v>
                </c:pt>
                <c:pt idx="167">
                  <c:v>92.779452059626323</c:v>
                </c:pt>
                <c:pt idx="168">
                  <c:v>93.840787733491311</c:v>
                </c:pt>
                <c:pt idx="169">
                  <c:v>94.90718741552385</c:v>
                </c:pt>
                <c:pt idx="170">
                  <c:v>95.978633278989037</c:v>
                </c:pt>
                <c:pt idx="171">
                  <c:v>97.055107478051013</c:v>
                </c:pt>
                <c:pt idx="172">
                  <c:v>98.13659214803188</c:v>
                </c:pt>
                <c:pt idx="173">
                  <c:v>99.223069405670472</c:v>
                </c:pt>
                <c:pt idx="174">
                  <c:v>100.31452134938107</c:v>
                </c:pt>
                <c:pt idx="175">
                  <c:v>101.41093005951188</c:v>
                </c:pt>
                <c:pt idx="176">
                  <c:v>102.51227759860345</c:v>
                </c:pt>
                <c:pt idx="177">
                  <c:v>103.61854601164677</c:v>
                </c:pt>
                <c:pt idx="178">
                  <c:v>104.72971732634133</c:v>
                </c:pt>
                <c:pt idx="179">
                  <c:v>105.84577355335283</c:v>
                </c:pt>
                <c:pt idx="180">
                  <c:v>106.96669668657077</c:v>
                </c:pt>
                <c:pt idx="181">
                  <c:v>108.09246870336571</c:v>
                </c:pt>
                <c:pt idx="182">
                  <c:v>109.22307156484628</c:v>
                </c:pt>
                <c:pt idx="183">
                  <c:v>110.35848721611599</c:v>
                </c:pt>
                <c:pt idx="184">
                  <c:v>111.49869758652963</c:v>
                </c:pt>
                <c:pt idx="185">
                  <c:v>112.64368458994947</c:v>
                </c:pt>
                <c:pt idx="186">
                  <c:v>113.79343012500108</c:v>
                </c:pt>
                <c:pt idx="187">
                  <c:v>114.94791607532878</c:v>
                </c:pt>
                <c:pt idx="188">
                  <c:v>116.10712430985085</c:v>
                </c:pt>
                <c:pt idx="189">
                  <c:v>117.27103668301427</c:v>
                </c:pt>
                <c:pt idx="190">
                  <c:v>118.43963503504911</c:v>
                </c:pt>
                <c:pt idx="191">
                  <c:v>119.61290119222254</c:v>
                </c:pt>
                <c:pt idx="192">
                  <c:v>120.79081696709244</c:v>
                </c:pt>
                <c:pt idx="193">
                  <c:v>121.97336415876053</c:v>
                </c:pt>
                <c:pt idx="194">
                  <c:v>123.16052455312513</c:v>
                </c:pt>
                <c:pt idx="195">
                  <c:v>124.35227992313345</c:v>
                </c:pt>
                <c:pt idx="196">
                  <c:v>125.54861202903342</c:v>
                </c:pt>
                <c:pt idx="197">
                  <c:v>126.749502618625</c:v>
                </c:pt>
                <c:pt idx="198">
                  <c:v>127.95493342751107</c:v>
                </c:pt>
                <c:pt idx="199">
                  <c:v>129.16488617934777</c:v>
                </c:pt>
                <c:pt idx="200">
                  <c:v>130.37934258609442</c:v>
                </c:pt>
                <c:pt idx="201">
                  <c:v>131.59828434826272</c:v>
                </c:pt>
                <c:pt idx="202">
                  <c:v>132.82169315516558</c:v>
                </c:pt>
                <c:pt idx="203">
                  <c:v>134.0495506851654</c:v>
                </c:pt>
                <c:pt idx="204">
                  <c:v>135.28183860592168</c:v>
                </c:pt>
                <c:pt idx="205">
                  <c:v>136.51853857463811</c:v>
                </c:pt>
                <c:pt idx="206">
                  <c:v>137.75963223830914</c:v>
                </c:pt>
                <c:pt idx="207">
                  <c:v>139.0051012339658</c:v>
                </c:pt>
                <c:pt idx="208">
                  <c:v>140.2549271889211</c:v>
                </c:pt>
                <c:pt idx="209">
                  <c:v>141.50909172101464</c:v>
                </c:pt>
                <c:pt idx="210">
                  <c:v>142.76757643885668</c:v>
                </c:pt>
                <c:pt idx="211">
                  <c:v>144.03036294207158</c:v>
                </c:pt>
                <c:pt idx="212">
                  <c:v>145.29743282154047</c:v>
                </c:pt>
                <c:pt idx="213">
                  <c:v>146.56876765964344</c:v>
                </c:pt>
                <c:pt idx="214">
                  <c:v>147.84434903050092</c:v>
                </c:pt>
                <c:pt idx="215">
                  <c:v>149.12415850021438</c:v>
                </c:pt>
                <c:pt idx="216">
                  <c:v>150.40817762710643</c:v>
                </c:pt>
                <c:pt idx="217">
                  <c:v>151.69638796196008</c:v>
                </c:pt>
                <c:pt idx="218">
                  <c:v>152.98877104825743</c:v>
                </c:pt>
                <c:pt idx="219">
                  <c:v>154.2853084224175</c:v>
                </c:pt>
                <c:pt idx="220">
                  <c:v>155.58598161403347</c:v>
                </c:pt>
                <c:pt idx="221">
                  <c:v>156.89077214610899</c:v>
                </c:pt>
                <c:pt idx="222">
                  <c:v>158.19966153529393</c:v>
                </c:pt>
                <c:pt idx="223">
                  <c:v>159.51263129211924</c:v>
                </c:pt>
                <c:pt idx="224">
                  <c:v>160.82966292123103</c:v>
                </c:pt>
                <c:pt idx="225">
                  <c:v>162.15073792162406</c:v>
                </c:pt>
                <c:pt idx="226">
                  <c:v>163.47583778687414</c:v>
                </c:pt>
                <c:pt idx="227">
                  <c:v>164.80494400536992</c:v>
                </c:pt>
                <c:pt idx="228">
                  <c:v>166.13803806054392</c:v>
                </c:pt>
                <c:pt idx="229">
                  <c:v>167.47510143110262</c:v>
                </c:pt>
                <c:pt idx="230">
                  <c:v>168.81611559125568</c:v>
                </c:pt>
                <c:pt idx="231">
                  <c:v>170.16106201094453</c:v>
                </c:pt>
                <c:pt idx="232">
                  <c:v>171.50992215607002</c:v>
                </c:pt>
                <c:pt idx="233">
                  <c:v>172.86267748871904</c:v>
                </c:pt>
                <c:pt idx="234">
                  <c:v>174.21930946739067</c:v>
                </c:pt>
                <c:pt idx="235">
                  <c:v>175.57979954722106</c:v>
                </c:pt>
                <c:pt idx="236">
                  <c:v>176.94412918020771</c:v>
                </c:pt>
                <c:pt idx="237">
                  <c:v>178.31227981543279</c:v>
                </c:pt>
                <c:pt idx="238">
                  <c:v>179.68423289928552</c:v>
                </c:pt>
                <c:pt idx="239">
                  <c:v>181.05996987568372</c:v>
                </c:pt>
                <c:pt idx="240">
                  <c:v>182.43947218629444</c:v>
                </c:pt>
                <c:pt idx="241">
                  <c:v>183.82272127075365</c:v>
                </c:pt>
                <c:pt idx="242">
                  <c:v>185.20969856688512</c:v>
                </c:pt>
                <c:pt idx="243">
                  <c:v>186.60038551091822</c:v>
                </c:pt>
                <c:pt idx="244">
                  <c:v>187.99476353770487</c:v>
                </c:pt>
                <c:pt idx="245">
                  <c:v>189.39281408093561</c:v>
                </c:pt>
                <c:pt idx="246">
                  <c:v>190.79451857335465</c:v>
                </c:pt>
                <c:pt idx="247">
                  <c:v>192.19985844697396</c:v>
                </c:pt>
                <c:pt idx="248">
                  <c:v>193.6088151332865</c:v>
                </c:pt>
                <c:pt idx="249">
                  <c:v>195.02137006347832</c:v>
                </c:pt>
                <c:pt idx="250">
                  <c:v>196.43750466863995</c:v>
                </c:pt>
                <c:pt idx="251">
                  <c:v>197.85719884521916</c:v>
                </c:pt>
                <c:pt idx="252">
                  <c:v>199.2804294208872</c:v>
                </c:pt>
                <c:pt idx="253">
                  <c:v>200.70717169110043</c:v>
                </c:pt>
                <c:pt idx="254">
                  <c:v>202.13740095529093</c:v>
                </c:pt>
                <c:pt idx="255">
                  <c:v>203.57109251715983</c:v>
                </c:pt>
                <c:pt idx="256">
                  <c:v>205.0082216849689</c:v>
                </c:pt>
                <c:pt idx="257">
                  <c:v>206.4487637718305</c:v>
                </c:pt>
                <c:pt idx="258">
                  <c:v>207.89269409599558</c:v>
                </c:pt>
                <c:pt idx="259">
                  <c:v>209.33998798113993</c:v>
                </c:pt>
                <c:pt idx="260">
                  <c:v>210.79062075664868</c:v>
                </c:pt>
                <c:pt idx="261">
                  <c:v>212.24456775789889</c:v>
                </c:pt>
                <c:pt idx="262">
                  <c:v>213.70180432654047</c:v>
                </c:pt>
                <c:pt idx="263">
                  <c:v>215.16230581077508</c:v>
                </c:pt>
                <c:pt idx="264">
                  <c:v>216.6260475656334</c:v>
                </c:pt>
                <c:pt idx="265">
                  <c:v>218.09300495325041</c:v>
                </c:pt>
                <c:pt idx="266">
                  <c:v>219.56315334313896</c:v>
                </c:pt>
                <c:pt idx="267">
                  <c:v>221.03646811246134</c:v>
                </c:pt>
                <c:pt idx="268">
                  <c:v>222.51292464629918</c:v>
                </c:pt>
                <c:pt idx="269">
                  <c:v>223.99249833792135</c:v>
                </c:pt>
                <c:pt idx="270">
                  <c:v>225.47516458905002</c:v>
                </c:pt>
                <c:pt idx="271">
                  <c:v>226.96089881012497</c:v>
                </c:pt>
                <c:pt idx="272">
                  <c:v>228.44967642056588</c:v>
                </c:pt>
                <c:pt idx="273">
                  <c:v>229.94147284903281</c:v>
                </c:pt>
                <c:pt idx="274">
                  <c:v>231.43626353368481</c:v>
                </c:pt>
                <c:pt idx="275">
                  <c:v>232.93402392243667</c:v>
                </c:pt>
                <c:pt idx="276">
                  <c:v>234.43472947321371</c:v>
                </c:pt>
                <c:pt idx="277">
                  <c:v>235.93835565420474</c:v>
                </c:pt>
                <c:pt idx="278">
                  <c:v>237.44487794411313</c:v>
                </c:pt>
                <c:pt idx="279">
                  <c:v>238.95427183240591</c:v>
                </c:pt>
                <c:pt idx="280">
                  <c:v>240.46651281956105</c:v>
                </c:pt>
                <c:pt idx="281">
                  <c:v>241.98157641731279</c:v>
                </c:pt>
                <c:pt idx="282">
                  <c:v>243.49943814889517</c:v>
                </c:pt>
                <c:pt idx="283">
                  <c:v>245.02007354928344</c:v>
                </c:pt>
                <c:pt idx="284">
                  <c:v>246.54345816543378</c:v>
                </c:pt>
                <c:pt idx="285">
                  <c:v>248.06956755652098</c:v>
                </c:pt>
                <c:pt idx="286">
                  <c:v>249.59837729417424</c:v>
                </c:pt>
                <c:pt idx="287">
                  <c:v>251.12986296271106</c:v>
                </c:pt>
                <c:pt idx="288">
                  <c:v>252.66400015936921</c:v>
                </c:pt>
                <c:pt idx="289">
                  <c:v>254.20076449453674</c:v>
                </c:pt>
                <c:pt idx="290">
                  <c:v>255.74013159198017</c:v>
                </c:pt>
                <c:pt idx="291">
                  <c:v>257.28207708907064</c:v>
                </c:pt>
                <c:pt idx="292">
                  <c:v>258.8265766370082</c:v>
                </c:pt>
                <c:pt idx="293">
                  <c:v>260.37360590104419</c:v>
                </c:pt>
                <c:pt idx="294">
                  <c:v>261.92314056070165</c:v>
                </c:pt>
                <c:pt idx="295">
                  <c:v>263.47515630999379</c:v>
                </c:pt>
                <c:pt idx="296">
                  <c:v>265.02962885764066</c:v>
                </c:pt>
                <c:pt idx="297">
                  <c:v>266.58653392728377</c:v>
                </c:pt>
                <c:pt idx="298">
                  <c:v>268.1458304766137</c:v>
                </c:pt>
                <c:pt idx="299">
                  <c:v>269.70744392688204</c:v>
                </c:pt>
                <c:pt idx="300">
                  <c:v>271.27128297179883</c:v>
                </c:pt>
                <c:pt idx="301">
                  <c:v>272.83725637677998</c:v>
                </c:pt>
                <c:pt idx="302">
                  <c:v>274.40527298061693</c:v>
                </c:pt>
                <c:pt idx="303">
                  <c:v>275.97524169712165</c:v>
                </c:pt>
                <c:pt idx="304">
                  <c:v>277.5470715167466</c:v>
                </c:pt>
                <c:pt idx="305">
                  <c:v>279.12067150818041</c:v>
                </c:pt>
                <c:pt idx="306">
                  <c:v>280.69595081991849</c:v>
                </c:pt>
                <c:pt idx="307">
                  <c:v>282.27281868180904</c:v>
                </c:pt>
                <c:pt idx="308">
                  <c:v>283.8511844065743</c:v>
                </c:pt>
                <c:pt idx="309">
                  <c:v>285.43095739130712</c:v>
                </c:pt>
                <c:pt idx="310">
                  <c:v>287.01204711894286</c:v>
                </c:pt>
                <c:pt idx="311">
                  <c:v>288.5943631597068</c:v>
                </c:pt>
                <c:pt idx="312">
                  <c:v>290.17781517253655</c:v>
                </c:pt>
                <c:pt idx="313">
                  <c:v>291.76231290648025</c:v>
                </c:pt>
                <c:pt idx="314">
                  <c:v>293.34776620206992</c:v>
                </c:pt>
                <c:pt idx="315">
                  <c:v>294.93408499267053</c:v>
                </c:pt>
                <c:pt idx="316">
                  <c:v>296.52117930580448</c:v>
                </c:pt>
                <c:pt idx="317">
                  <c:v>298.10895926445158</c:v>
                </c:pt>
                <c:pt idx="318">
                  <c:v>299.69733508832485</c:v>
                </c:pt>
                <c:pt idx="319">
                  <c:v>301.2862170951218</c:v>
                </c:pt>
                <c:pt idx="320">
                  <c:v>302.87551570175151</c:v>
                </c:pt>
                <c:pt idx="321">
                  <c:v>304.4651480886788</c:v>
                </c:pt>
                <c:pt idx="322">
                  <c:v>306.05504485705933</c:v>
                </c:pt>
                <c:pt idx="323">
                  <c:v>307.64514335110027</c:v>
                </c:pt>
                <c:pt idx="324">
                  <c:v>309.2353809872896</c:v>
                </c:pt>
                <c:pt idx="325">
                  <c:v>310.82569525492391</c:v>
                </c:pt>
                <c:pt idx="326">
                  <c:v>312.41602371662458</c:v>
                </c:pt>
                <c:pt idx="327">
                  <c:v>314.00630400884199</c:v>
                </c:pt>
                <c:pt idx="328">
                  <c:v>315.59647384234847</c:v>
                </c:pt>
                <c:pt idx="329">
                  <c:v>317.18647100271949</c:v>
                </c:pt>
                <c:pt idx="330">
                  <c:v>318.77623335080312</c:v>
                </c:pt>
                <c:pt idx="331">
                  <c:v>320.36569882317855</c:v>
                </c:pt>
                <c:pt idx="332">
                  <c:v>321.95480543260243</c:v>
                </c:pt>
                <c:pt idx="333">
                  <c:v>323.54349126844448</c:v>
                </c:pt>
                <c:pt idx="334">
                  <c:v>325.13169449711143</c:v>
                </c:pt>
                <c:pt idx="335">
                  <c:v>326.71935336245974</c:v>
                </c:pt>
                <c:pt idx="336">
                  <c:v>328.30640618619714</c:v>
                </c:pt>
                <c:pt idx="337">
                  <c:v>329.89279136827292</c:v>
                </c:pt>
                <c:pt idx="338">
                  <c:v>331.47844738725729</c:v>
                </c:pt>
                <c:pt idx="339">
                  <c:v>333.06331280070924</c:v>
                </c:pt>
                <c:pt idx="340">
                  <c:v>334.64732624553409</c:v>
                </c:pt>
                <c:pt idx="341">
                  <c:v>336.23042643832935</c:v>
                </c:pt>
                <c:pt idx="342">
                  <c:v>337.81255217572021</c:v>
                </c:pt>
                <c:pt idx="343">
                  <c:v>339.3936423346841</c:v>
                </c:pt>
                <c:pt idx="344">
                  <c:v>340.97363587286424</c:v>
                </c:pt>
                <c:pt idx="345">
                  <c:v>342.55247182887274</c:v>
                </c:pt>
                <c:pt idx="346">
                  <c:v>344.13008932258288</c:v>
                </c:pt>
                <c:pt idx="347">
                  <c:v>345.70642755541104</c:v>
                </c:pt>
                <c:pt idx="348">
                  <c:v>347.28142652815507</c:v>
                </c:pt>
                <c:pt idx="349">
                  <c:v>348.85502775781237</c:v>
                </c:pt>
                <c:pt idx="350">
                  <c:v>350.42717355823805</c:v>
                </c:pt>
                <c:pt idx="351">
                  <c:v>351.99780632178528</c:v>
                </c:pt>
                <c:pt idx="352">
                  <c:v>353.56686851949974</c:v>
                </c:pt>
                <c:pt idx="353">
                  <c:v>355.13430270130488</c:v>
                </c:pt>
                <c:pt idx="354">
                  <c:v>356.70005149617788</c:v>
                </c:pt>
                <c:pt idx="355">
                  <c:v>358.26405761231666</c:v>
                </c:pt>
                <c:pt idx="356">
                  <c:v>359.82626383729792</c:v>
                </c:pt>
                <c:pt idx="357">
                  <c:v>361.38661303822585</c:v>
                </c:pt>
                <c:pt idx="358">
                  <c:v>362.94504816187242</c:v>
                </c:pt>
                <c:pt idx="359">
                  <c:v>364.50151223480839</c:v>
                </c:pt>
                <c:pt idx="360">
                  <c:v>366.05596327956852</c:v>
                </c:pt>
                <c:pt idx="361">
                  <c:v>367.60838920808766</c:v>
                </c:pt>
                <c:pt idx="362">
                  <c:v>369.15879286150476</c:v>
                </c:pt>
                <c:pt idx="363">
                  <c:v>370.70717707264816</c:v>
                </c:pt>
                <c:pt idx="364">
                  <c:v>372.25354466606689</c:v>
                </c:pt>
                <c:pt idx="365">
                  <c:v>373.79789845806158</c:v>
                </c:pt>
                <c:pt idx="366">
                  <c:v>375.34024125671567</c:v>
                </c:pt>
                <c:pt idx="367">
                  <c:v>376.88057586192588</c:v>
                </c:pt>
                <c:pt idx="368">
                  <c:v>378.41890506543302</c:v>
                </c:pt>
                <c:pt idx="369">
                  <c:v>379.9552316508524</c:v>
                </c:pt>
                <c:pt idx="370">
                  <c:v>381.48955839370421</c:v>
                </c:pt>
                <c:pt idx="371">
                  <c:v>383.02188806144375</c:v>
                </c:pt>
                <c:pt idx="372">
                  <c:v>384.55222341349139</c:v>
                </c:pt>
                <c:pt idx="373">
                  <c:v>386.08056720126245</c:v>
                </c:pt>
                <c:pt idx="374">
                  <c:v>387.60692216819717</c:v>
                </c:pt>
                <c:pt idx="375">
                  <c:v>389.13129104979004</c:v>
                </c:pt>
                <c:pt idx="376">
                  <c:v>390.65367657361952</c:v>
                </c:pt>
                <c:pt idx="377">
                  <c:v>392.17408145937725</c:v>
                </c:pt>
                <c:pt idx="378">
                  <c:v>393.69250841889726</c:v>
                </c:pt>
                <c:pt idx="379">
                  <c:v>395.20896015618519</c:v>
                </c:pt>
                <c:pt idx="380">
                  <c:v>396.72343936744699</c:v>
                </c:pt>
                <c:pt idx="381">
                  <c:v>398.23594874111785</c:v>
                </c:pt>
                <c:pt idx="382">
                  <c:v>399.74649095789084</c:v>
                </c:pt>
                <c:pt idx="383">
                  <c:v>401.25506869074542</c:v>
                </c:pt>
                <c:pt idx="384">
                  <c:v>402.76168460497576</c:v>
                </c:pt>
                <c:pt idx="385">
                  <c:v>404.26634135821905</c:v>
                </c:pt>
                <c:pt idx="386">
                  <c:v>405.76904160048366</c:v>
                </c:pt>
                <c:pt idx="387">
                  <c:v>407.26978797417706</c:v>
                </c:pt>
                <c:pt idx="388">
                  <c:v>408.76858311413372</c:v>
                </c:pt>
                <c:pt idx="389">
                  <c:v>410.26542964764275</c:v>
                </c:pt>
                <c:pt idx="390">
                  <c:v>411.76033019447567</c:v>
                </c:pt>
                <c:pt idx="391">
                  <c:v>413.25328736691364</c:v>
                </c:pt>
                <c:pt idx="392">
                  <c:v>414.744303769775</c:v>
                </c:pt>
                <c:pt idx="393">
                  <c:v>416.2333820004423</c:v>
                </c:pt>
                <c:pt idx="394">
                  <c:v>417.72052464888964</c:v>
                </c:pt>
                <c:pt idx="395">
                  <c:v>419.20573429770934</c:v>
                </c:pt>
                <c:pt idx="396">
                  <c:v>420.68901352213891</c:v>
                </c:pt>
                <c:pt idx="397">
                  <c:v>422.1703648900878</c:v>
                </c:pt>
                <c:pt idx="398">
                  <c:v>423.64979096216388</c:v>
                </c:pt>
                <c:pt idx="399">
                  <c:v>425.12729429169997</c:v>
                </c:pt>
                <c:pt idx="400">
                  <c:v>426.60287742478016</c:v>
                </c:pt>
                <c:pt idx="401">
                  <c:v>441.25329463116901</c:v>
                </c:pt>
                <c:pt idx="402">
                  <c:v>455.7133279307651</c:v>
                </c:pt>
                <c:pt idx="403">
                  <c:v>469.98545236860218</c:v>
                </c:pt>
                <c:pt idx="404">
                  <c:v>484.07207396233207</c:v>
                </c:pt>
                <c:pt idx="405">
                  <c:v>497.97553212986986</c:v>
                </c:pt>
                <c:pt idx="406">
                  <c:v>511.69810200823588</c:v>
                </c:pt>
                <c:pt idx="407">
                  <c:v>525.24199666939489</c:v>
                </c:pt>
                <c:pt idx="408">
                  <c:v>538.60936923853274</c:v>
                </c:pt>
                <c:pt idx="409">
                  <c:v>551.80231491987706</c:v>
                </c:pt>
                <c:pt idx="410">
                  <c:v>564.82287293485717</c:v>
                </c:pt>
                <c:pt idx="411">
                  <c:v>577.67302837710906</c:v>
                </c:pt>
                <c:pt idx="412">
                  <c:v>590.35471398856157</c:v>
                </c:pt>
                <c:pt idx="413">
                  <c:v>602.86981186058915</c:v>
                </c:pt>
                <c:pt idx="414">
                  <c:v>615.22015506398134</c:v>
                </c:pt>
                <c:pt idx="415">
                  <c:v>627.40752921126091</c:v>
                </c:pt>
                <c:pt idx="416">
                  <c:v>639.43367395467897</c:v>
                </c:pt>
                <c:pt idx="417">
                  <c:v>651.30028442302387</c:v>
                </c:pt>
                <c:pt idx="418">
                  <c:v>663.00901260020214</c:v>
                </c:pt>
                <c:pt idx="419">
                  <c:v>674.56146864838365</c:v>
                </c:pt>
                <c:pt idx="420">
                  <c:v>685.95922217834709</c:v>
                </c:pt>
                <c:pt idx="421">
                  <c:v>697.20380346951492</c:v>
                </c:pt>
                <c:pt idx="422">
                  <c:v>708.29670464203059</c:v>
                </c:pt>
                <c:pt idx="423">
                  <c:v>719.23938078310209</c:v>
                </c:pt>
                <c:pt idx="424">
                  <c:v>730.03325102971633</c:v>
                </c:pt>
                <c:pt idx="425">
                  <c:v>740.67969960971402</c:v>
                </c:pt>
                <c:pt idx="426">
                  <c:v>751.18007684311101</c:v>
                </c:pt>
                <c:pt idx="427">
                  <c:v>761.53570010545025</c:v>
                </c:pt>
                <c:pt idx="428">
                  <c:v>771.74785475487658</c:v>
                </c:pt>
                <c:pt idx="429">
                  <c:v>781.81779502453719</c:v>
                </c:pt>
                <c:pt idx="430">
                  <c:v>791.74674488182904</c:v>
                </c:pt>
                <c:pt idx="431">
                  <c:v>801.53589885593453</c:v>
                </c:pt>
                <c:pt idx="432">
                  <c:v>811.18642283501651</c:v>
                </c:pt>
                <c:pt idx="433">
                  <c:v>820.69945483437186</c:v>
                </c:pt>
                <c:pt idx="434">
                  <c:v>830.07610573677835</c:v>
                </c:pt>
                <c:pt idx="435">
                  <c:v>839.3174600062091</c:v>
                </c:pt>
                <c:pt idx="436">
                  <c:v>848.42457637603047</c:v>
                </c:pt>
                <c:pt idx="437">
                  <c:v>857.39848851274428</c:v>
                </c:pt>
                <c:pt idx="438">
                  <c:v>866.24020565628416</c:v>
                </c:pt>
                <c:pt idx="439">
                  <c:v>874.9507132378269</c:v>
                </c:pt>
                <c:pt idx="440">
                  <c:v>883.53097347603443</c:v>
                </c:pt>
                <c:pt idx="441">
                  <c:v>891.98192595259786</c:v>
                </c:pt>
                <c:pt idx="442">
                  <c:v>900.30448816791375</c:v>
                </c:pt>
                <c:pt idx="443">
                  <c:v>908.49955607768607</c:v>
                </c:pt>
                <c:pt idx="444">
                  <c:v>916.56800461120793</c:v>
                </c:pt>
                <c:pt idx="445">
                  <c:v>924.51068817204441</c:v>
                </c:pt>
                <c:pt idx="446">
                  <c:v>932.3284411218051</c:v>
                </c:pt>
                <c:pt idx="447">
                  <c:v>940.02207824766208</c:v>
                </c:pt>
                <c:pt idx="448">
                  <c:v>947.5923952142432</c:v>
                </c:pt>
                <c:pt idx="449">
                  <c:v>955.04016900049919</c:v>
                </c:pt>
                <c:pt idx="450">
                  <c:v>962.36615832211965</c:v>
                </c:pt>
                <c:pt idx="451">
                  <c:v>969.57110404004709</c:v>
                </c:pt>
                <c:pt idx="452">
                  <c:v>976.65572955561493</c:v>
                </c:pt>
                <c:pt idx="453">
                  <c:v>983.62074119281351</c:v>
                </c:pt>
                <c:pt idx="454">
                  <c:v>990.4668285681671</c:v>
                </c:pt>
                <c:pt idx="455">
                  <c:v>997.19466494868573</c:v>
                </c:pt>
                <c:pt idx="456">
                  <c:v>1003.8049075983366</c:v>
                </c:pt>
                <c:pt idx="457">
                  <c:v>1010.2981981134626</c:v>
                </c:pt>
                <c:pt idx="458">
                  <c:v>1016.6751627475584</c:v>
                </c:pt>
                <c:pt idx="459">
                  <c:v>1022.9364127258017</c:v>
                </c:pt>
                <c:pt idx="460">
                  <c:v>1029.0825445497189</c:v>
                </c:pt>
                <c:pt idx="461">
                  <c:v>1035.1141402923547</c:v>
                </c:pt>
                <c:pt idx="462">
                  <c:v>1041.0317678842991</c:v>
                </c:pt>
                <c:pt idx="463">
                  <c:v>1046.8359813909183</c:v>
                </c:pt>
                <c:pt idx="464">
                  <c:v>1052.5273212811198</c:v>
                </c:pt>
                <c:pt idx="465">
                  <c:v>1058.1063146879767</c:v>
                </c:pt>
                <c:pt idx="466">
                  <c:v>1063.5734756615241</c:v>
                </c:pt>
                <c:pt idx="467">
                  <c:v>1068.9293054140358</c:v>
                </c:pt>
                <c:pt idx="468">
                  <c:v>1074.1742925580777</c:v>
                </c:pt>
                <c:pt idx="469">
                  <c:v>1079.3089133376338</c:v>
                </c:pt>
                <c:pt idx="470">
                  <c:v>1084.3336318525894</c:v>
                </c:pt>
                <c:pt idx="471">
                  <c:v>1089.2489002768568</c:v>
                </c:pt>
                <c:pt idx="472">
                  <c:v>1094.0551590704233</c:v>
                </c:pt>
                <c:pt idx="473">
                  <c:v>1098.7528371855972</c:v>
                </c:pt>
                <c:pt idx="474">
                  <c:v>1103.3423522677317</c:v>
                </c:pt>
                <c:pt idx="475">
                  <c:v>1107.8241108506998</c:v>
                </c:pt>
                <c:pt idx="476">
                  <c:v>1112.1985085473987</c:v>
                </c:pt>
                <c:pt idx="477">
                  <c:v>1116.4659302355653</c:v>
                </c:pt>
                <c:pt idx="478">
                  <c:v>1120.6267502391852</c:v>
                </c:pt>
                <c:pt idx="479">
                  <c:v>1124.6813325057826</c:v>
                </c:pt>
                <c:pt idx="480">
                  <c:v>1128.630030779892</c:v>
                </c:pt>
                <c:pt idx="481">
                  <c:v>1132.4731887730102</c:v>
                </c:pt>
                <c:pt idx="482">
                  <c:v>1136.2111403303479</c:v>
                </c:pt>
                <c:pt idx="483">
                  <c:v>1139.8442095947053</c:v>
                </c:pt>
                <c:pt idx="484">
                  <c:v>1143.3727111678145</c:v>
                </c:pt>
                <c:pt idx="485">
                  <c:v>1146.7969502695048</c:v>
                </c:pt>
                <c:pt idx="486">
                  <c:v>1150.1172228950697</c:v>
                </c:pt>
                <c:pt idx="487">
                  <c:v>1153.3338159712305</c:v>
                </c:pt>
                <c:pt idx="488">
                  <c:v>1156.4470075111208</c:v>
                </c:pt>
                <c:pt idx="489">
                  <c:v>1159.4570667687378</c:v>
                </c:pt>
                <c:pt idx="490">
                  <c:v>1162.3642543933388</c:v>
                </c:pt>
                <c:pt idx="491">
                  <c:v>1165.1688225842909</c:v>
                </c:pt>
                <c:pt idx="492">
                  <c:v>1167.8710152469173</c:v>
                </c:pt>
                <c:pt idx="493">
                  <c:v>1170.4710681499214</c:v>
                </c:pt>
                <c:pt idx="494">
                  <c:v>1172.9692090850076</c:v>
                </c:pt>
                <c:pt idx="495">
                  <c:v>1175.3656580293584</c:v>
                </c:pt>
                <c:pt idx="496">
                  <c:v>1177.6606273116722</c:v>
                </c:pt>
                <c:pt idx="497">
                  <c:v>1179.8543217825056</c:v>
                </c:pt>
                <c:pt idx="498">
                  <c:v>1181.9469389897085</c:v>
                </c:pt>
                <c:pt idx="499">
                  <c:v>1183.9386693597774</c:v>
                </c:pt>
                <c:pt idx="500">
                  <c:v>1185.8296963859918</c:v>
                </c:pt>
                <c:pt idx="501">
                  <c:v>1187.6201968242265</c:v>
                </c:pt>
                <c:pt idx="502">
                  <c:v>1189.310340897352</c:v>
                </c:pt>
                <c:pt idx="503">
                  <c:v>1190.9002925091531</c:v>
                </c:pt>
                <c:pt idx="504">
                  <c:v>1192.390209468681</c:v>
                </c:pt>
                <c:pt idx="505">
                  <c:v>1193.7802437259411</c:v>
                </c:pt>
                <c:pt idx="506">
                  <c:v>1195.0705416197659</c:v>
                </c:pt>
                <c:pt idx="507">
                  <c:v>1196.2612441386575</c:v>
                </c:pt>
                <c:pt idx="508">
                  <c:v>1197.3524871952798</c:v>
                </c:pt>
                <c:pt idx="509">
                  <c:v>1198.3444019151466</c:v>
                </c:pt>
                <c:pt idx="510">
                  <c:v>1199.2371149398887</c:v>
                </c:pt>
                <c:pt idx="511">
                  <c:v>1200.0307487452706</c:v>
                </c:pt>
                <c:pt idx="512">
                  <c:v>1200.7254219738945</c:v>
                </c:pt>
                <c:pt idx="513">
                  <c:v>1201.3212497822578</c:v>
                </c:pt>
                <c:pt idx="514">
                  <c:v>1201.8183442015265</c:v>
                </c:pt>
                <c:pt idx="515">
                  <c:v>1202.2168145110795</c:v>
                </c:pt>
                <c:pt idx="516">
                  <c:v>1202.5167676235465</c:v>
                </c:pt>
                <c:pt idx="517">
                  <c:v>1202.7183084797482</c:v>
                </c:pt>
                <c:pt idx="518">
                  <c:v>1202.821540451642</c:v>
                </c:pt>
                <c:pt idx="519">
                  <c:v>1202.8265657511088</c:v>
                </c:pt>
                <c:pt idx="520">
                  <c:v>1202.7334858421955</c:v>
                </c:pt>
                <c:pt idx="521">
                  <c:v>1202.5424018542656</c:v>
                </c:pt>
                <c:pt idx="522">
                  <c:v>1202.2534149934113</c:v>
                </c:pt>
                <c:pt idx="523">
                  <c:v>1201.8666269494649</c:v>
                </c:pt>
                <c:pt idx="524">
                  <c:v>1201.3821402960007</c:v>
                </c:pt>
                <c:pt idx="525">
                  <c:v>1200.800058880842</c:v>
                </c:pt>
                <c:pt idx="526">
                  <c:v>1200.120488204785</c:v>
                </c:pt>
                <c:pt idx="527">
                  <c:v>1199.3435357864912</c:v>
                </c:pt>
                <c:pt idx="528">
                  <c:v>1198.4693115117918</c:v>
                </c:pt>
                <c:pt idx="529">
                  <c:v>1197.4979279659581</c:v>
                </c:pt>
                <c:pt idx="530">
                  <c:v>1196.4295007478154</c:v>
                </c:pt>
                <c:pt idx="531">
                  <c:v>1195.2641487649089</c:v>
                </c:pt>
                <c:pt idx="532">
                  <c:v>1194.0019945092306</c:v>
                </c:pt>
                <c:pt idx="533">
                  <c:v>1192.6431643133108</c:v>
                </c:pt>
                <c:pt idx="534">
                  <c:v>1191.1877885867341</c:v>
                </c:pt>
                <c:pt idx="535">
                  <c:v>1189.6360020333595</c:v>
                </c:pt>
                <c:pt idx="536">
                  <c:v>1187.9879438497167</c:v>
                </c:pt>
                <c:pt idx="537">
                  <c:v>1186.2437579051932</c:v>
                </c:pt>
                <c:pt idx="538">
                  <c:v>1184.4035929047532</c:v>
                </c:pt>
                <c:pt idx="539">
                  <c:v>1182.467602535</c:v>
                </c:pt>
                <c:pt idx="540">
                  <c:v>1180.43594559446</c:v>
                </c:pt>
                <c:pt idx="541">
                  <c:v>1178.3087861089884</c:v>
                </c:pt>
                <c:pt idx="542">
                  <c:v>1176.0862934332101</c:v>
                </c:pt>
                <c:pt idx="543">
                  <c:v>1173.7686423389005</c:v>
                </c:pt>
                <c:pt idx="544">
                  <c:v>1171.3560130911885</c:v>
                </c:pt>
                <c:pt idx="545">
                  <c:v>1168.8485915134379</c:v>
                </c:pt>
                <c:pt idx="546">
                  <c:v>1166.2465690416177</c:v>
                </c:pt>
                <c:pt idx="547">
                  <c:v>1163.5501427689358</c:v>
                </c:pt>
                <c:pt idx="548">
                  <c:v>1160.759515481461</c:v>
                </c:pt>
                <c:pt idx="549">
                  <c:v>1157.8748956854113</c:v>
                </c:pt>
                <c:pt idx="550">
                  <c:v>1154.8964976267384</c:v>
                </c:pt>
                <c:pt idx="551">
                  <c:v>1151.8245413035959</c:v>
                </c:pt>
                <c:pt idx="552">
                  <c:v>1148.6592524722269</c:v>
                </c:pt>
                <c:pt idx="553">
                  <c:v>1145.4008626467703</c:v>
                </c:pt>
                <c:pt idx="554">
                  <c:v>1142.0496090934423</c:v>
                </c:pt>
                <c:pt idx="555">
                  <c:v>1138.6057348195091</c:v>
                </c:pt>
                <c:pt idx="556">
                  <c:v>1135.069488557436</c:v>
                </c:pt>
                <c:pt idx="557">
                  <c:v>1131.4411247445644</c:v>
                </c:pt>
                <c:pt idx="558">
                  <c:v>1127.7209034986347</c:v>
                </c:pt>
                <c:pt idx="559">
                  <c:v>1123.9090905894507</c:v>
                </c:pt>
                <c:pt idx="560">
                  <c:v>1120.0059574069537</c:v>
                </c:pt>
                <c:pt idx="561">
                  <c:v>1116.0117809259514</c:v>
                </c:pt>
                <c:pt idx="562">
                  <c:v>1111.9268436677255</c:v>
                </c:pt>
                <c:pt idx="563">
                  <c:v>1107.7514336587274</c:v>
                </c:pt>
                <c:pt idx="564">
                  <c:v>1103.4858443865476</c:v>
                </c:pt>
                <c:pt idx="565">
                  <c:v>1099.1303747533354</c:v>
                </c:pt>
                <c:pt idx="566">
                  <c:v>1094.6853290268284</c:v>
                </c:pt>
                <c:pt idx="567">
                  <c:v>1090.1510167891377</c:v>
                </c:pt>
                <c:pt idx="568">
                  <c:v>1085.527752883429</c:v>
                </c:pt>
                <c:pt idx="569">
                  <c:v>1080.8158573586227</c:v>
                </c:pt>
                <c:pt idx="570">
                  <c:v>1076.015655412232</c:v>
                </c:pt>
                <c:pt idx="571">
                  <c:v>1071.1274773314476</c:v>
                </c:pt>
                <c:pt idx="572">
                  <c:v>1066.15165843257</c:v>
                </c:pt>
                <c:pt idx="573">
                  <c:v>1061.0885389988871</c:v>
                </c:pt>
                <c:pt idx="574">
                  <c:v>1055.9384642170824</c:v>
                </c:pt>
                <c:pt idx="575">
                  <c:v>1050.7017841122613</c:v>
                </c:pt>
                <c:pt idx="576">
                  <c:v>1045.3788534816717</c:v>
                </c:pt>
                <c:pt idx="577">
                  <c:v>1039.9700318271941</c:v>
                </c:pt>
                <c:pt idx="578">
                  <c:v>1034.4756832866726</c:v>
                </c:pt>
                <c:pt idx="579">
                  <c:v>1028.8961765641523</c:v>
                </c:pt>
                <c:pt idx="580">
                  <c:v>1023.2318848590878</c:v>
                </c:pt>
                <c:pt idx="581">
                  <c:v>1017.4831857945832</c:v>
                </c:pt>
                <c:pt idx="582">
                  <c:v>1011.6504613447207</c:v>
                </c:pt>
                <c:pt idx="583">
                  <c:v>1005.7340977610356</c:v>
                </c:pt>
                <c:pt idx="584">
                  <c:v>999.73448549818852</c:v>
                </c:pt>
                <c:pt idx="585">
                  <c:v>993.65201913888757</c:v>
                </c:pt>
                <c:pt idx="586">
                  <c:v>987.48709731811005</c:v>
                </c:pt>
                <c:pt idx="587">
                  <c:v>981.2401226466709</c:v>
                </c:pt>
                <c:pt idx="588">
                  <c:v>974.91150163418411</c:v>
                </c:pt>
                <c:pt idx="589">
                  <c:v>968.50164461146232</c:v>
                </c:pt>
                <c:pt idx="590">
                  <c:v>962.01096565239732</c:v>
                </c:pt>
                <c:pt idx="591">
                  <c:v>955.43988249536471</c:v>
                </c:pt>
                <c:pt idx="592">
                  <c:v>948.78881646419256</c:v>
                </c:pt>
                <c:pt idx="593">
                  <c:v>942.05819238873448</c:v>
                </c:pt>
                <c:pt idx="594">
                  <c:v>935.24843852508661</c:v>
                </c:pt>
                <c:pt idx="595">
                  <c:v>928.35998647548558</c:v>
                </c:pt>
                <c:pt idx="596">
                  <c:v>921.39327110792499</c:v>
                </c:pt>
                <c:pt idx="597">
                  <c:v>914.34873047552674</c:v>
                </c:pt>
                <c:pt idx="598">
                  <c:v>907.22680573570256</c:v>
                </c:pt>
                <c:pt idx="599">
                  <c:v>900.02794106913996</c:v>
                </c:pt>
                <c:pt idx="600">
                  <c:v>892.75258359864756</c:v>
                </c:pt>
                <c:pt idx="601">
                  <c:v>885.40118330789153</c:v>
                </c:pt>
                <c:pt idx="602">
                  <c:v>877.97419296005739</c:v>
                </c:pt>
                <c:pt idx="603">
                  <c:v>870.47206801646746</c:v>
                </c:pt>
                <c:pt idx="604">
                  <c:v>862.89526655518603</c:v>
                </c:pt>
                <c:pt idx="605">
                  <c:v>855.2442491896428</c:v>
                </c:pt>
                <c:pt idx="606">
                  <c:v>847.51947898730441</c:v>
                </c:pt>
                <c:pt idx="607">
                  <c:v>839.72142138842344</c:v>
                </c:pt>
                <c:pt idx="608">
                  <c:v>831.85054412489353</c:v>
                </c:pt>
                <c:pt idx="609">
                  <c:v>823.90731713923924</c:v>
                </c:pt>
                <c:pt idx="610">
                  <c:v>815.89221250376795</c:v>
                </c:pt>
                <c:pt idx="611">
                  <c:v>807.8057043399109</c:v>
                </c:pt>
                <c:pt idx="612">
                  <c:v>799.64826873778031</c:v>
                </c:pt>
                <c:pt idx="613">
                  <c:v>791.42038367596774</c:v>
                </c:pt>
                <c:pt idx="614">
                  <c:v>783.12252894160997</c:v>
                </c:pt>
                <c:pt idx="615">
                  <c:v>774.75518605074672</c:v>
                </c:pt>
                <c:pt idx="616">
                  <c:v>766.3188381689946</c:v>
                </c:pt>
                <c:pt idx="617">
                  <c:v>757.81397003256177</c:v>
                </c:pt>
                <c:pt idx="618">
                  <c:v>749.241067869625</c:v>
                </c:pt>
                <c:pt idx="619">
                  <c:v>740.60061932209373</c:v>
                </c:pt>
                <c:pt idx="620">
                  <c:v>731.89311336778235</c:v>
                </c:pt>
                <c:pt idx="621">
                  <c:v>723.11904024301168</c:v>
                </c:pt>
                <c:pt idx="622">
                  <c:v>714.27889136566262</c:v>
                </c:pt>
                <c:pt idx="623">
                  <c:v>705.37315925870053</c:v>
                </c:pt>
                <c:pt idx="624">
                  <c:v>696.40233747419234</c:v>
                </c:pt>
                <c:pt idx="625">
                  <c:v>687.36692051783371</c:v>
                </c:pt>
                <c:pt idx="626">
                  <c:v>678.26740377400779</c:v>
                </c:pt>
                <c:pt idx="627">
                  <c:v>669.10428343139188</c:v>
                </c:pt>
                <c:pt idx="628">
                  <c:v>659.87805640913098</c:v>
                </c:pt>
                <c:pt idx="629">
                  <c:v>650.58922028359609</c:v>
                </c:pt>
                <c:pt idx="630">
                  <c:v>641.23827321574277</c:v>
                </c:pt>
                <c:pt idx="631">
                  <c:v>631.82571387908774</c:v>
                </c:pt>
                <c:pt idx="632">
                  <c:v>622.35204138831853</c:v>
                </c:pt>
                <c:pt idx="633">
                  <c:v>612.81775522855196</c:v>
                </c:pt>
                <c:pt idx="634">
                  <c:v>603.22335518525631</c:v>
                </c:pt>
                <c:pt idx="635">
                  <c:v>593.5693412748509</c:v>
                </c:pt>
                <c:pt idx="636">
                  <c:v>583.85621367599776</c:v>
                </c:pt>
                <c:pt idx="637">
                  <c:v>574.08447266159783</c:v>
                </c:pt>
                <c:pt idx="638">
                  <c:v>564.254618531505</c:v>
                </c:pt>
                <c:pt idx="639">
                  <c:v>554.3671515459705</c:v>
                </c:pt>
                <c:pt idx="640">
                  <c:v>544.42257185982839</c:v>
                </c:pt>
                <c:pt idx="641">
                  <c:v>534.42137945743445</c:v>
                </c:pt>
                <c:pt idx="642">
                  <c:v>524.36407408836908</c:v>
                </c:pt>
                <c:pt idx="643">
                  <c:v>514.25115520391353</c:v>
                </c:pt>
                <c:pt idx="644">
                  <c:v>504.08312189431086</c:v>
                </c:pt>
                <c:pt idx="645">
                  <c:v>493.86047282681943</c:v>
                </c:pt>
                <c:pt idx="646">
                  <c:v>483.58370618456848</c:v>
                </c:pt>
                <c:pt idx="647">
                  <c:v>473.25331960622424</c:v>
                </c:pt>
                <c:pt idx="648">
                  <c:v>462.86981012647391</c:v>
                </c:pt>
                <c:pt idx="649">
                  <c:v>452.43367411733522</c:v>
                </c:pt>
                <c:pt idx="650">
                  <c:v>441.94540723029877</c:v>
                </c:pt>
                <c:pt idx="651">
                  <c:v>431.40550433930878</c:v>
                </c:pt>
                <c:pt idx="652">
                  <c:v>420.81445948458929</c:v>
                </c:pt>
                <c:pt idx="653">
                  <c:v>410.1727658173204</c:v>
                </c:pt>
                <c:pt idx="654">
                  <c:v>399.48091554517043</c:v>
                </c:pt>
                <c:pt idx="655">
                  <c:v>388.73939987868823</c:v>
                </c:pt>
                <c:pt idx="656">
                  <c:v>377.94870897856003</c:v>
                </c:pt>
                <c:pt idx="657">
                  <c:v>367.10933190373447</c:v>
                </c:pt>
                <c:pt idx="658">
                  <c:v>356.22175656041952</c:v>
                </c:pt>
                <c:pt idx="659">
                  <c:v>345.28646965195395</c:v>
                </c:pt>
                <c:pt idx="660">
                  <c:v>334.30395662955607</c:v>
                </c:pt>
                <c:pt idx="661">
                  <c:v>323.27470164395174</c:v>
                </c:pt>
                <c:pt idx="662">
                  <c:v>312.19918749788371</c:v>
                </c:pt>
                <c:pt idx="663">
                  <c:v>301.07789559950339</c:v>
                </c:pt>
                <c:pt idx="664">
                  <c:v>289.91130591664592</c:v>
                </c:pt>
                <c:pt idx="665">
                  <c:v>278.69989693198966</c:v>
                </c:pt>
                <c:pt idx="666">
                  <c:v>267.44414559909978</c:v>
                </c:pt>
                <c:pt idx="667">
                  <c:v>256.14452729935624</c:v>
                </c:pt>
                <c:pt idx="668">
                  <c:v>244.80151579976518</c:v>
                </c:pt>
                <c:pt idx="669">
                  <c:v>233.4155832116536</c:v>
                </c:pt>
                <c:pt idx="670">
                  <c:v>221.98719995024544</c:v>
                </c:pt>
                <c:pt idx="671">
                  <c:v>210.51683469511815</c:v>
                </c:pt>
                <c:pt idx="672">
                  <c:v>199.00495435153738</c:v>
                </c:pt>
                <c:pt idx="673">
                  <c:v>187.45202401266806</c:v>
                </c:pt>
                <c:pt idx="674">
                  <c:v>175.85850692265925</c:v>
                </c:pt>
                <c:pt idx="675">
                  <c:v>164.22486444059982</c:v>
                </c:pt>
                <c:pt idx="676">
                  <c:v>152.55155600534229</c:v>
                </c:pt>
                <c:pt idx="677">
                  <c:v>140.83903910119108</c:v>
                </c:pt>
                <c:pt idx="678">
                  <c:v>129.08776922445168</c:v>
                </c:pt>
                <c:pt idx="679">
                  <c:v>117.29819985083694</c:v>
                </c:pt>
                <c:pt idx="680">
                  <c:v>105.47078240372616</c:v>
                </c:pt>
                <c:pt idx="681">
                  <c:v>93.605966223272546</c:v>
                </c:pt>
                <c:pt idx="682">
                  <c:v>81.70419853635434</c:v>
                </c:pt>
                <c:pt idx="683">
                  <c:v>69.765924427364823</c:v>
                </c:pt>
                <c:pt idx="684">
                  <c:v>57.791586809835806</c:v>
                </c:pt>
                <c:pt idx="685">
                  <c:v>45.781626398889401</c:v>
                </c:pt>
                <c:pt idx="686">
                  <c:v>33.736481684512292</c:v>
                </c:pt>
                <c:pt idx="687">
                  <c:v>21.656588905646775</c:v>
                </c:pt>
                <c:pt idx="688">
                  <c:v>9.5423820250924543</c:v>
                </c:pt>
                <c:pt idx="689">
                  <c:v>-2.605707294787603</c:v>
                </c:pt>
                <c:pt idx="690">
                  <c:v>-2.6178722343201106</c:v>
                </c:pt>
                <c:pt idx="691">
                  <c:v>-2.6300372070914215</c:v>
                </c:pt>
                <c:pt idx="692">
                  <c:v>-2.6422022131011111</c:v>
                </c:pt>
                <c:pt idx="693">
                  <c:v>-2.6543672523487545</c:v>
                </c:pt>
                <c:pt idx="694">
                  <c:v>-2.6665323248339265</c:v>
                </c:pt>
                <c:pt idx="695">
                  <c:v>-2.6786974305562028</c:v>
                </c:pt>
                <c:pt idx="696">
                  <c:v>-2.6908625695151587</c:v>
                </c:pt>
                <c:pt idx="697">
                  <c:v>-2.7030277417103692</c:v>
                </c:pt>
                <c:pt idx="698">
                  <c:v>-2.7151929471414098</c:v>
                </c:pt>
                <c:pt idx="699">
                  <c:v>-2.7273581858078559</c:v>
                </c:pt>
                <c:pt idx="700">
                  <c:v>-2.7395234577092826</c:v>
                </c:pt>
                <c:pt idx="701">
                  <c:v>-2.7516887628452653</c:v>
                </c:pt>
                <c:pt idx="702">
                  <c:v>-2.763854101215379</c:v>
                </c:pt>
                <c:pt idx="703">
                  <c:v>-2.7760194728191991</c:v>
                </c:pt>
                <c:pt idx="704">
                  <c:v>-2.7881848776563012</c:v>
                </c:pt>
                <c:pt idx="705">
                  <c:v>-2.8003503157262601</c:v>
                </c:pt>
                <c:pt idx="706">
                  <c:v>-2.8125157870286515</c:v>
                </c:pt>
                <c:pt idx="707">
                  <c:v>-2.8246812915630501</c:v>
                </c:pt>
                <c:pt idx="708">
                  <c:v>-2.8368468293290321</c:v>
                </c:pt>
                <c:pt idx="709">
                  <c:v>-2.8490124003261723</c:v>
                </c:pt>
                <c:pt idx="710">
                  <c:v>-2.8611780045540458</c:v>
                </c:pt>
                <c:pt idx="711">
                  <c:v>-2.873343642012228</c:v>
                </c:pt>
                <c:pt idx="712">
                  <c:v>-2.8855093127002944</c:v>
                </c:pt>
                <c:pt idx="713">
                  <c:v>-2.8976750166178205</c:v>
                </c:pt>
                <c:pt idx="714">
                  <c:v>-2.9098407537643811</c:v>
                </c:pt>
                <c:pt idx="715">
                  <c:v>-2.9220065241395519</c:v>
                </c:pt>
                <c:pt idx="716">
                  <c:v>-2.9341723277429081</c:v>
                </c:pt>
                <c:pt idx="717">
                  <c:v>-2.946338164574025</c:v>
                </c:pt>
                <c:pt idx="718">
                  <c:v>-2.9585040346324778</c:v>
                </c:pt>
                <c:pt idx="719">
                  <c:v>-2.9706699379178421</c:v>
                </c:pt>
                <c:pt idx="720">
                  <c:v>-2.9828358744296928</c:v>
                </c:pt>
                <c:pt idx="721">
                  <c:v>-2.9950018441676058</c:v>
                </c:pt>
                <c:pt idx="722">
                  <c:v>-3.0071678471311563</c:v>
                </c:pt>
                <c:pt idx="723">
                  <c:v>-3.019333883319919</c:v>
                </c:pt>
                <c:pt idx="724">
                  <c:v>-3.0314999527334701</c:v>
                </c:pt>
                <c:pt idx="725">
                  <c:v>-3.0436660553713843</c:v>
                </c:pt>
                <c:pt idx="726">
                  <c:v>-3.0558321912332373</c:v>
                </c:pt>
                <c:pt idx="727">
                  <c:v>-3.0679983603186041</c:v>
                </c:pt>
                <c:pt idx="728">
                  <c:v>-3.0801645626270604</c:v>
                </c:pt>
                <c:pt idx="729">
                  <c:v>-3.0923307981581813</c:v>
                </c:pt>
                <c:pt idx="730">
                  <c:v>-3.1044970669115424</c:v>
                </c:pt>
                <c:pt idx="731">
                  <c:v>-3.1166633688867189</c:v>
                </c:pt>
                <c:pt idx="732">
                  <c:v>-3.128829704083286</c:v>
                </c:pt>
                <c:pt idx="733">
                  <c:v>-3.1409960725008195</c:v>
                </c:pt>
                <c:pt idx="734">
                  <c:v>-3.1531624741388944</c:v>
                </c:pt>
                <c:pt idx="735">
                  <c:v>-3.1653289089970862</c:v>
                </c:pt>
                <c:pt idx="736">
                  <c:v>-3.1774953770749699</c:v>
                </c:pt>
                <c:pt idx="737">
                  <c:v>-3.1896618783721213</c:v>
                </c:pt>
                <c:pt idx="738">
                  <c:v>-3.2018284128881156</c:v>
                </c:pt>
                <c:pt idx="739">
                  <c:v>-3.2139949806225281</c:v>
                </c:pt>
                <c:pt idx="740">
                  <c:v>-3.2261615815749343</c:v>
                </c:pt>
                <c:pt idx="741">
                  <c:v>-3.2383282157449096</c:v>
                </c:pt>
                <c:pt idx="742">
                  <c:v>-3.2504948831320295</c:v>
                </c:pt>
                <c:pt idx="743">
                  <c:v>-3.262661583735869</c:v>
                </c:pt>
                <c:pt idx="744">
                  <c:v>-3.274828317556004</c:v>
                </c:pt>
                <c:pt idx="745">
                  <c:v>-3.2869950845920095</c:v>
                </c:pt>
                <c:pt idx="746">
                  <c:v>-3.299161884843461</c:v>
                </c:pt>
                <c:pt idx="747">
                  <c:v>-3.3113287183099338</c:v>
                </c:pt>
                <c:pt idx="748">
                  <c:v>-3.3234955849910035</c:v>
                </c:pt>
                <c:pt idx="749">
                  <c:v>-3.3356624848862451</c:v>
                </c:pt>
                <c:pt idx="750">
                  <c:v>-3.3478294179952344</c:v>
                </c:pt>
                <c:pt idx="751">
                  <c:v>-3.3599963843175464</c:v>
                </c:pt>
                <c:pt idx="752">
                  <c:v>-3.3721633838527567</c:v>
                </c:pt>
                <c:pt idx="753">
                  <c:v>-3.3843304166004411</c:v>
                </c:pt>
                <c:pt idx="754">
                  <c:v>-3.3964974825601746</c:v>
                </c:pt>
                <c:pt idx="755">
                  <c:v>-3.4086645817315326</c:v>
                </c:pt>
                <c:pt idx="756">
                  <c:v>-3.4208317141140907</c:v>
                </c:pt>
                <c:pt idx="757">
                  <c:v>-3.4329988797074238</c:v>
                </c:pt>
                <c:pt idx="758">
                  <c:v>-3.4451660785111078</c:v>
                </c:pt>
                <c:pt idx="759">
                  <c:v>-3.4573333105247182</c:v>
                </c:pt>
                <c:pt idx="760">
                  <c:v>-3.4695005757478299</c:v>
                </c:pt>
                <c:pt idx="761">
                  <c:v>-3.4816678741800189</c:v>
                </c:pt>
                <c:pt idx="762">
                  <c:v>-3.4938352058208602</c:v>
                </c:pt>
                <c:pt idx="763">
                  <c:v>-3.5060025706699296</c:v>
                </c:pt>
                <c:pt idx="764">
                  <c:v>-3.5181699687268022</c:v>
                </c:pt>
                <c:pt idx="765">
                  <c:v>-3.5303373999910534</c:v>
                </c:pt>
                <c:pt idx="766">
                  <c:v>-3.5425048644622588</c:v>
                </c:pt>
                <c:pt idx="767">
                  <c:v>-3.554672362139994</c:v>
                </c:pt>
                <c:pt idx="768">
                  <c:v>-3.5668398930238343</c:v>
                </c:pt>
                <c:pt idx="769">
                  <c:v>-3.579007457113355</c:v>
                </c:pt>
                <c:pt idx="770">
                  <c:v>-3.5911750544081316</c:v>
                </c:pt>
                <c:pt idx="771">
                  <c:v>-3.6033426849077395</c:v>
                </c:pt>
                <c:pt idx="772">
                  <c:v>-3.6155103486117541</c:v>
                </c:pt>
                <c:pt idx="773">
                  <c:v>-3.6276780455197515</c:v>
                </c:pt>
                <c:pt idx="774">
                  <c:v>-3.6398457756313065</c:v>
                </c:pt>
                <c:pt idx="775">
                  <c:v>-3.6520135389459947</c:v>
                </c:pt>
                <c:pt idx="776">
                  <c:v>-3.6641813354633914</c:v>
                </c:pt>
                <c:pt idx="777">
                  <c:v>-3.6763491651830722</c:v>
                </c:pt>
                <c:pt idx="778">
                  <c:v>-3.6885170281046125</c:v>
                </c:pt>
                <c:pt idx="779">
                  <c:v>-3.7006849242275881</c:v>
                </c:pt>
                <c:pt idx="780">
                  <c:v>-3.7128528535515741</c:v>
                </c:pt>
                <c:pt idx="781">
                  <c:v>-3.725020816076146</c:v>
                </c:pt>
                <c:pt idx="782">
                  <c:v>-3.7371888118008796</c:v>
                </c:pt>
                <c:pt idx="783">
                  <c:v>-3.7493568407253499</c:v>
                </c:pt>
                <c:pt idx="784">
                  <c:v>-3.7615249028491324</c:v>
                </c:pt>
                <c:pt idx="785">
                  <c:v>-3.773692998171803</c:v>
                </c:pt>
                <c:pt idx="786">
                  <c:v>-3.7858611266929372</c:v>
                </c:pt>
                <c:pt idx="787">
                  <c:v>-3.7980292884121098</c:v>
                </c:pt>
                <c:pt idx="788">
                  <c:v>-3.810197483328897</c:v>
                </c:pt>
                <c:pt idx="789">
                  <c:v>-3.822365711442874</c:v>
                </c:pt>
                <c:pt idx="790">
                  <c:v>-3.8345339727536163</c:v>
                </c:pt>
                <c:pt idx="791">
                  <c:v>-3.8467022672606994</c:v>
                </c:pt>
                <c:pt idx="792">
                  <c:v>-3.8588705949636988</c:v>
                </c:pt>
                <c:pt idx="793">
                  <c:v>-3.8710389558621898</c:v>
                </c:pt>
                <c:pt idx="794">
                  <c:v>-3.883207349955748</c:v>
                </c:pt>
                <c:pt idx="795">
                  <c:v>-3.8953757772439492</c:v>
                </c:pt>
                <c:pt idx="796">
                  <c:v>-3.9075442377263685</c:v>
                </c:pt>
                <c:pt idx="797">
                  <c:v>-3.9197127314025817</c:v>
                </c:pt>
                <c:pt idx="798">
                  <c:v>-3.9318812582721643</c:v>
                </c:pt>
                <c:pt idx="799">
                  <c:v>-3.9440498183346917</c:v>
                </c:pt>
                <c:pt idx="800">
                  <c:v>-3.9562184115897394</c:v>
                </c:pt>
                <c:pt idx="801">
                  <c:v>-3.9683870380368829</c:v>
                </c:pt>
                <c:pt idx="802">
                  <c:v>-3.9805556976756975</c:v>
                </c:pt>
                <c:pt idx="803">
                  <c:v>-3.9927243905057592</c:v>
                </c:pt>
                <c:pt idx="804">
                  <c:v>-4.0048931165266435</c:v>
                </c:pt>
                <c:pt idx="805">
                  <c:v>-4.0170618757379257</c:v>
                </c:pt>
                <c:pt idx="806">
                  <c:v>-4.0292306681391814</c:v>
                </c:pt>
                <c:pt idx="807">
                  <c:v>-4.041399493729986</c:v>
                </c:pt>
                <c:pt idx="808">
                  <c:v>-4.0535683525099149</c:v>
                </c:pt>
                <c:pt idx="809">
                  <c:v>-4.0657372444785436</c:v>
                </c:pt>
                <c:pt idx="810">
                  <c:v>-4.0779061696354484</c:v>
                </c:pt>
                <c:pt idx="811">
                  <c:v>-4.0900751279802039</c:v>
                </c:pt>
                <c:pt idx="812">
                  <c:v>-4.1022441195123864</c:v>
                </c:pt>
                <c:pt idx="813">
                  <c:v>-4.1144131442315706</c:v>
                </c:pt>
                <c:pt idx="814">
                  <c:v>-4.1265822021373326</c:v>
                </c:pt>
                <c:pt idx="815">
                  <c:v>-4.1387512932292481</c:v>
                </c:pt>
                <c:pt idx="816">
                  <c:v>-4.1509204175068923</c:v>
                </c:pt>
                <c:pt idx="817">
                  <c:v>-4.1630895749698409</c:v>
                </c:pt>
                <c:pt idx="818">
                  <c:v>-4.1752587656176692</c:v>
                </c:pt>
                <c:pt idx="819">
                  <c:v>-4.1874279894499535</c:v>
                </c:pt>
                <c:pt idx="820">
                  <c:v>-4.1995972464662685</c:v>
                </c:pt>
                <c:pt idx="821">
                  <c:v>-4.2117665366661905</c:v>
                </c:pt>
                <c:pt idx="822">
                  <c:v>-4.2239358600492949</c:v>
                </c:pt>
                <c:pt idx="823">
                  <c:v>-4.2361052166151572</c:v>
                </c:pt>
                <c:pt idx="824">
                  <c:v>-4.2482746063633527</c:v>
                </c:pt>
                <c:pt idx="825">
                  <c:v>-4.2604440292934571</c:v>
                </c:pt>
                <c:pt idx="826">
                  <c:v>-4.2726134854050457</c:v>
                </c:pt>
                <c:pt idx="827">
                  <c:v>-4.284782974697694</c:v>
                </c:pt>
                <c:pt idx="828">
                  <c:v>-4.2969524971709783</c:v>
                </c:pt>
                <c:pt idx="829">
                  <c:v>-4.309122052824474</c:v>
                </c:pt>
                <c:pt idx="830">
                  <c:v>-4.3212916416577567</c:v>
                </c:pt>
                <c:pt idx="831">
                  <c:v>-4.3334612636704017</c:v>
                </c:pt>
                <c:pt idx="832">
                  <c:v>-4.3456309188619846</c:v>
                </c:pt>
                <c:pt idx="833">
                  <c:v>-4.3578006072320807</c:v>
                </c:pt>
                <c:pt idx="834">
                  <c:v>-4.3699703287802665</c:v>
                </c:pt>
                <c:pt idx="835">
                  <c:v>-4.3821400835061164</c:v>
                </c:pt>
                <c:pt idx="836">
                  <c:v>-4.3943098714092068</c:v>
                </c:pt>
                <c:pt idx="837">
                  <c:v>-4.4064796924891132</c:v>
                </c:pt>
                <c:pt idx="838">
                  <c:v>-4.418649546745411</c:v>
                </c:pt>
                <c:pt idx="839">
                  <c:v>-4.4308194341776765</c:v>
                </c:pt>
                <c:pt idx="840">
                  <c:v>-4.4429893547854844</c:v>
                </c:pt>
                <c:pt idx="841">
                  <c:v>-4.4551593085684109</c:v>
                </c:pt>
                <c:pt idx="842">
                  <c:v>-4.4673292955260315</c:v>
                </c:pt>
                <c:pt idx="843">
                  <c:v>-4.4794993156579217</c:v>
                </c:pt>
                <c:pt idx="844">
                  <c:v>-4.4916693689636569</c:v>
                </c:pt>
                <c:pt idx="845">
                  <c:v>-4.5038394554428125</c:v>
                </c:pt>
                <c:pt idx="846">
                  <c:v>-4.5160095750949649</c:v>
                </c:pt>
                <c:pt idx="847">
                  <c:v>-4.5281797279196896</c:v>
                </c:pt>
                <c:pt idx="848">
                  <c:v>-4.540349913916562</c:v>
                </c:pt>
                <c:pt idx="849">
                  <c:v>-4.5525201330851575</c:v>
                </c:pt>
                <c:pt idx="850">
                  <c:v>-4.5646903854250516</c:v>
                </c:pt>
                <c:pt idx="851">
                  <c:v>-4.5768606709358206</c:v>
                </c:pt>
                <c:pt idx="852">
                  <c:v>-4.58903098961704</c:v>
                </c:pt>
                <c:pt idx="853">
                  <c:v>-4.6012013414682853</c:v>
                </c:pt>
                <c:pt idx="854">
                  <c:v>-4.6133717264891319</c:v>
                </c:pt>
                <c:pt idx="855">
                  <c:v>-4.625542144679156</c:v>
                </c:pt>
                <c:pt idx="856">
                  <c:v>-4.6377125960379324</c:v>
                </c:pt>
                <c:pt idx="857">
                  <c:v>-4.6498830805650373</c:v>
                </c:pt>
                <c:pt idx="858">
                  <c:v>-4.6620535982600462</c:v>
                </c:pt>
                <c:pt idx="859">
                  <c:v>-4.6742241491225354</c:v>
                </c:pt>
                <c:pt idx="860">
                  <c:v>-4.6863947331520794</c:v>
                </c:pt>
                <c:pt idx="861">
                  <c:v>-4.6985653503482547</c:v>
                </c:pt>
                <c:pt idx="862">
                  <c:v>-4.7107360007106367</c:v>
                </c:pt>
                <c:pt idx="863">
                  <c:v>-4.7229066842388008</c:v>
                </c:pt>
                <c:pt idx="864">
                  <c:v>-4.7350774009323233</c:v>
                </c:pt>
                <c:pt idx="865">
                  <c:v>-4.7472481507907798</c:v>
                </c:pt>
                <c:pt idx="866">
                  <c:v>-4.7594189338137456</c:v>
                </c:pt>
                <c:pt idx="867">
                  <c:v>-4.7715897500007962</c:v>
                </c:pt>
                <c:pt idx="868">
                  <c:v>-4.7837605993515071</c:v>
                </c:pt>
                <c:pt idx="869">
                  <c:v>-4.7959314818654546</c:v>
                </c:pt>
                <c:pt idx="870">
                  <c:v>-4.8081023975422141</c:v>
                </c:pt>
                <c:pt idx="871">
                  <c:v>-4.8202733463813612</c:v>
                </c:pt>
                <c:pt idx="872">
                  <c:v>-4.8324443283824721</c:v>
                </c:pt>
                <c:pt idx="873">
                  <c:v>-4.8446153435451222</c:v>
                </c:pt>
                <c:pt idx="874">
                  <c:v>-4.8567863918688872</c:v>
                </c:pt>
                <c:pt idx="875">
                  <c:v>-4.8689574733533423</c:v>
                </c:pt>
                <c:pt idx="876">
                  <c:v>-4.8811285879980639</c:v>
                </c:pt>
                <c:pt idx="877">
                  <c:v>-4.8932997358026276</c:v>
                </c:pt>
                <c:pt idx="878">
                  <c:v>-4.9054709167666086</c:v>
                </c:pt>
                <c:pt idx="879">
                  <c:v>-4.9176421308895826</c:v>
                </c:pt>
                <c:pt idx="880">
                  <c:v>-4.9298133781711257</c:v>
                </c:pt>
                <c:pt idx="881">
                  <c:v>-4.9419846586108136</c:v>
                </c:pt>
                <c:pt idx="882">
                  <c:v>-4.9541559722082216</c:v>
                </c:pt>
                <c:pt idx="883">
                  <c:v>-4.966327318962926</c:v>
                </c:pt>
                <c:pt idx="884">
                  <c:v>-4.9784986988745015</c:v>
                </c:pt>
                <c:pt idx="885">
                  <c:v>-4.9906701119425252</c:v>
                </c:pt>
                <c:pt idx="886">
                  <c:v>-5.0028415581665717</c:v>
                </c:pt>
                <c:pt idx="887">
                  <c:v>-5.0150130375462174</c:v>
                </c:pt>
                <c:pt idx="888">
                  <c:v>-5.0271845500810377</c:v>
                </c:pt>
                <c:pt idx="889">
                  <c:v>-5.0393560957706081</c:v>
                </c:pt>
                <c:pt idx="890">
                  <c:v>-5.0515276746145048</c:v>
                </c:pt>
                <c:pt idx="891">
                  <c:v>-5.0636992866123034</c:v>
                </c:pt>
                <c:pt idx="892">
                  <c:v>-5.0758709317635793</c:v>
                </c:pt>
                <c:pt idx="893">
                  <c:v>-5.0880426100679088</c:v>
                </c:pt>
                <c:pt idx="894">
                  <c:v>-5.1002143215248674</c:v>
                </c:pt>
                <c:pt idx="895">
                  <c:v>-5.1123860661340306</c:v>
                </c:pt>
                <c:pt idx="896">
                  <c:v>-5.1245578438949737</c:v>
                </c:pt>
                <c:pt idx="897">
                  <c:v>-5.1367296548072732</c:v>
                </c:pt>
                <c:pt idx="898">
                  <c:v>-5.1489014988705053</c:v>
                </c:pt>
                <c:pt idx="899">
                  <c:v>-5.1610733760842447</c:v>
                </c:pt>
                <c:pt idx="900">
                  <c:v>-5.1732452864480676</c:v>
                </c:pt>
                <c:pt idx="901">
                  <c:v>-5.1854172299615495</c:v>
                </c:pt>
                <c:pt idx="902">
                  <c:v>-5.1975892066242668</c:v>
                </c:pt>
                <c:pt idx="903">
                  <c:v>-5.2097612164357949</c:v>
                </c:pt>
                <c:pt idx="904">
                  <c:v>-5.2219332593957093</c:v>
                </c:pt>
                <c:pt idx="905">
                  <c:v>-5.2341053355035863</c:v>
                </c:pt>
                <c:pt idx="906">
                  <c:v>-5.2462774447590004</c:v>
                </c:pt>
                <c:pt idx="907">
                  <c:v>-5.2584495871615289</c:v>
                </c:pt>
                <c:pt idx="908">
                  <c:v>-5.2706217627107463</c:v>
                </c:pt>
                <c:pt idx="909">
                  <c:v>-5.2827939714062291</c:v>
                </c:pt>
                <c:pt idx="910">
                  <c:v>-5.2949662132475535</c:v>
                </c:pt>
                <c:pt idx="911">
                  <c:v>-5.3071384882342949</c:v>
                </c:pt>
                <c:pt idx="912">
                  <c:v>-5.3193107963660289</c:v>
                </c:pt>
                <c:pt idx="913">
                  <c:v>-5.3314831376423308</c:v>
                </c:pt>
                <c:pt idx="914">
                  <c:v>-5.3436555120627771</c:v>
                </c:pt>
                <c:pt idx="915">
                  <c:v>-5.3558279196269432</c:v>
                </c:pt>
                <c:pt idx="916">
                  <c:v>-5.3680003603344053</c:v>
                </c:pt>
                <c:pt idx="917">
                  <c:v>-5.380172834184739</c:v>
                </c:pt>
                <c:pt idx="918">
                  <c:v>-5.3923453411775197</c:v>
                </c:pt>
                <c:pt idx="919">
                  <c:v>-5.4045178813123238</c:v>
                </c:pt>
                <c:pt idx="920">
                  <c:v>-5.4166904545887267</c:v>
                </c:pt>
                <c:pt idx="921">
                  <c:v>-5.4288630610063038</c:v>
                </c:pt>
                <c:pt idx="922">
                  <c:v>-5.4410357005646315</c:v>
                </c:pt>
                <c:pt idx="923">
                  <c:v>-5.4532083732632861</c:v>
                </c:pt>
                <c:pt idx="924">
                  <c:v>-5.4653810791018422</c:v>
                </c:pt>
                <c:pt idx="925">
                  <c:v>-5.4775538180798762</c:v>
                </c:pt>
                <c:pt idx="926">
                  <c:v>-5.4897265901969643</c:v>
                </c:pt>
                <c:pt idx="927">
                  <c:v>-5.501899395452682</c:v>
                </c:pt>
                <c:pt idx="928">
                  <c:v>-5.5140722338466048</c:v>
                </c:pt>
                <c:pt idx="929">
                  <c:v>-5.526245105378309</c:v>
                </c:pt>
                <c:pt idx="930">
                  <c:v>-5.5384180100473701</c:v>
                </c:pt>
                <c:pt idx="931">
                  <c:v>-5.5505909478533635</c:v>
                </c:pt>
                <c:pt idx="932">
                  <c:v>-5.5627639187958655</c:v>
                </c:pt>
                <c:pt idx="933">
                  <c:v>-5.5749369228744525</c:v>
                </c:pt>
                <c:pt idx="934">
                  <c:v>-5.5871099600887</c:v>
                </c:pt>
                <c:pt idx="935">
                  <c:v>-5.5992830304381833</c:v>
                </c:pt>
                <c:pt idx="936">
                  <c:v>-5.6114561339224789</c:v>
                </c:pt>
                <c:pt idx="937">
                  <c:v>-5.6236292705411621</c:v>
                </c:pt>
                <c:pt idx="938">
                  <c:v>-5.6358024402938085</c:v>
                </c:pt>
                <c:pt idx="939">
                  <c:v>-5.6479756431799943</c:v>
                </c:pt>
                <c:pt idx="940">
                  <c:v>-5.660148879199296</c:v>
                </c:pt>
                <c:pt idx="941">
                  <c:v>-5.672322148351288</c:v>
                </c:pt>
                <c:pt idx="942">
                  <c:v>-5.6844954506355476</c:v>
                </c:pt>
                <c:pt idx="943">
                  <c:v>-5.6966687860516494</c:v>
                </c:pt>
                <c:pt idx="944">
                  <c:v>-5.7088421545991705</c:v>
                </c:pt>
                <c:pt idx="945">
                  <c:v>-5.7210155562776857</c:v>
                </c:pt>
                <c:pt idx="946">
                  <c:v>-5.733188991086771</c:v>
                </c:pt>
                <c:pt idx="947">
                  <c:v>-5.7453624590260031</c:v>
                </c:pt>
                <c:pt idx="948">
                  <c:v>-5.7575359600949572</c:v>
                </c:pt>
                <c:pt idx="949">
                  <c:v>-5.7697094942932097</c:v>
                </c:pt>
                <c:pt idx="950">
                  <c:v>-5.7818830616203352</c:v>
                </c:pt>
                <c:pt idx="951">
                  <c:v>-5.7940566620759109</c:v>
                </c:pt>
                <c:pt idx="952">
                  <c:v>-5.8062302956595122</c:v>
                </c:pt>
                <c:pt idx="953">
                  <c:v>-5.8184039623707147</c:v>
                </c:pt>
                <c:pt idx="954">
                  <c:v>-5.8305776622090946</c:v>
                </c:pt>
                <c:pt idx="955">
                  <c:v>-5.8427513951742274</c:v>
                </c:pt>
                <c:pt idx="956">
                  <c:v>-5.8549251612656894</c:v>
                </c:pt>
                <c:pt idx="957">
                  <c:v>-5.8670989604830561</c:v>
                </c:pt>
                <c:pt idx="958">
                  <c:v>-5.8792727928259039</c:v>
                </c:pt>
                <c:pt idx="959">
                  <c:v>-5.891446658293809</c:v>
                </c:pt>
                <c:pt idx="960">
                  <c:v>-5.903620556886346</c:v>
                </c:pt>
                <c:pt idx="961">
                  <c:v>-5.9157944886030922</c:v>
                </c:pt>
                <c:pt idx="962">
                  <c:v>-5.9279684534436221</c:v>
                </c:pt>
                <c:pt idx="963">
                  <c:v>-5.940142451407513</c:v>
                </c:pt>
                <c:pt idx="964">
                  <c:v>-5.9523164824943393</c:v>
                </c:pt>
                <c:pt idx="965">
                  <c:v>-5.9644905467036784</c:v>
                </c:pt>
                <c:pt idx="966">
                  <c:v>-5.9766646440351048</c:v>
                </c:pt>
                <c:pt idx="967">
                  <c:v>-5.9888387744881957</c:v>
                </c:pt>
                <c:pt idx="968">
                  <c:v>-6.0010129380625257</c:v>
                </c:pt>
                <c:pt idx="969">
                  <c:v>-6.013187134757672</c:v>
                </c:pt>
                <c:pt idx="970">
                  <c:v>-6.02536136457321</c:v>
                </c:pt>
                <c:pt idx="971">
                  <c:v>-6.0375356275087153</c:v>
                </c:pt>
                <c:pt idx="972">
                  <c:v>-6.0497099235637641</c:v>
                </c:pt>
                <c:pt idx="973">
                  <c:v>-6.061884252737932</c:v>
                </c:pt>
                <c:pt idx="974">
                  <c:v>-6.0740586150307951</c:v>
                </c:pt>
                <c:pt idx="975">
                  <c:v>-6.08623301044193</c:v>
                </c:pt>
                <c:pt idx="976">
                  <c:v>-6.098407438970912</c:v>
                </c:pt>
                <c:pt idx="977">
                  <c:v>-6.1105819006173165</c:v>
                </c:pt>
                <c:pt idx="978">
                  <c:v>-6.12275639538072</c:v>
                </c:pt>
                <c:pt idx="979">
                  <c:v>-6.1349309232606988</c:v>
                </c:pt>
                <c:pt idx="980">
                  <c:v>-6.1471054842568282</c:v>
                </c:pt>
                <c:pt idx="981">
                  <c:v>-6.1592800783686847</c:v>
                </c:pt>
                <c:pt idx="982">
                  <c:v>-6.1714547055958437</c:v>
                </c:pt>
                <c:pt idx="983">
                  <c:v>-6.1836293659378816</c:v>
                </c:pt>
                <c:pt idx="984">
                  <c:v>-6.1958040593943737</c:v>
                </c:pt>
                <c:pt idx="985">
                  <c:v>-6.2079787859648965</c:v>
                </c:pt>
                <c:pt idx="986">
                  <c:v>-6.2201535456490262</c:v>
                </c:pt>
                <c:pt idx="987">
                  <c:v>-6.2323283384463384</c:v>
                </c:pt>
                <c:pt idx="988">
                  <c:v>-6.2445031643564084</c:v>
                </c:pt>
                <c:pt idx="989">
                  <c:v>-6.2566780233788135</c:v>
                </c:pt>
                <c:pt idx="990">
                  <c:v>-6.2688529155131283</c:v>
                </c:pt>
                <c:pt idx="991">
                  <c:v>-6.2810278407589299</c:v>
                </c:pt>
                <c:pt idx="992">
                  <c:v>-6.2932027991157939</c:v>
                </c:pt>
                <c:pt idx="993">
                  <c:v>-6.3053777905832957</c:v>
                </c:pt>
                <c:pt idx="994">
                  <c:v>-6.3175528151610116</c:v>
                </c:pt>
                <c:pt idx="995">
                  <c:v>-6.329727872848518</c:v>
                </c:pt>
                <c:pt idx="996">
                  <c:v>-6.3419029636453903</c:v>
                </c:pt>
                <c:pt idx="997">
                  <c:v>-6.3540780875512048</c:v>
                </c:pt>
                <c:pt idx="998">
                  <c:v>-6.3662532445655371</c:v>
                </c:pt>
                <c:pt idx="999">
                  <c:v>-6.3784284346879634</c:v>
                </c:pt>
                <c:pt idx="1000">
                  <c:v>-6.3906036579180601</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Calculs!$K$4:$K$1004</c:f>
              <c:numCache>
                <c:formatCode>0.00</c:formatCode>
                <c:ptCount val="1001"/>
                <c:pt idx="0">
                  <c:v>0</c:v>
                </c:pt>
                <c:pt idx="1">
                  <c:v>0</c:v>
                </c:pt>
                <c:pt idx="2">
                  <c:v>8.2983759307232881E-4</c:v>
                </c:pt>
                <c:pt idx="3">
                  <c:v>4.1901972836011431E-3</c:v>
                </c:pt>
                <c:pt idx="4">
                  <c:v>1.1823425818599374E-2</c:v>
                </c:pt>
                <c:pt idx="5">
                  <c:v>2.5473401488504514E-2</c:v>
                </c:pt>
                <c:pt idx="6">
                  <c:v>4.6444834816276967E-2</c:v>
                </c:pt>
                <c:pt idx="7">
                  <c:v>7.5161613781776437E-2</c:v>
                </c:pt>
                <c:pt idx="8">
                  <c:v>0.11160681451471773</c:v>
                </c:pt>
                <c:pt idx="9">
                  <c:v>0.15576344189439312</c:v>
                </c:pt>
                <c:pt idx="10">
                  <c:v>0.2076144298241549</c:v>
                </c:pt>
                <c:pt idx="11">
                  <c:v>0.26714264150809064</c:v>
                </c:pt>
                <c:pt idx="12">
                  <c:v>0.33433086972987175</c:v>
                </c:pt>
                <c:pt idx="13">
                  <c:v>0.4091618371337557</c:v>
                </c:pt>
                <c:pt idx="14">
                  <c:v>0.49161819650772215</c:v>
                </c:pt>
                <c:pt idx="15">
                  <c:v>0.58168253106872303</c:v>
                </c:pt>
                <c:pt idx="16">
                  <c:v>0.67933735475002632</c:v>
                </c:pt>
                <c:pt idx="17">
                  <c:v>0.78456511249063376</c:v>
                </c:pt>
                <c:pt idx="18">
                  <c:v>0.89734818052675136</c:v>
                </c:pt>
                <c:pt idx="19">
                  <c:v>1.0176688666852929</c:v>
                </c:pt>
                <c:pt idx="20">
                  <c:v>1.1455094106793957</c:v>
                </c:pt>
                <c:pt idx="21">
                  <c:v>1.280851984405927</c:v>
                </c:pt>
                <c:pt idx="22">
                  <c:v>1.4236786922449611</c:v>
                </c:pt>
                <c:pt idx="23">
                  <c:v>1.5739715713612061</c:v>
                </c:pt>
                <c:pt idx="24">
                  <c:v>1.7317125920073582</c:v>
                </c:pt>
                <c:pt idx="25">
                  <c:v>1.8968836578293629</c:v>
                </c:pt>
                <c:pt idx="26">
                  <c:v>2.0694666061735614</c:v>
                </c:pt>
                <c:pt idx="27">
                  <c:v>2.2494432083957023</c:v>
                </c:pt>
                <c:pt idx="28">
                  <c:v>2.4367951701717923</c:v>
                </c:pt>
                <c:pt idx="29">
                  <c:v>2.6315041318107708</c:v>
                </c:pt>
                <c:pt idx="30">
                  <c:v>2.8335516685689801</c:v>
                </c:pt>
                <c:pt idx="31">
                  <c:v>3.0429192909664144</c:v>
                </c:pt>
                <c:pt idx="32">
                  <c:v>3.2595884451047215</c:v>
                </c:pt>
                <c:pt idx="33">
                  <c:v>3.483540512986937</c:v>
                </c:pt>
                <c:pt idx="34">
                  <c:v>3.714756812838929</c:v>
                </c:pt>
                <c:pt idx="35">
                  <c:v>3.9532185994325291</c:v>
                </c:pt>
                <c:pt idx="36">
                  <c:v>4.1988922678510185</c:v>
                </c:pt>
                <c:pt idx="37">
                  <c:v>4.4517436727406654</c:v>
                </c:pt>
                <c:pt idx="38">
                  <c:v>4.7117529306791814</c:v>
                </c:pt>
                <c:pt idx="39">
                  <c:v>4.978900113252922</c:v>
                </c:pt>
                <c:pt idx="40">
                  <c:v>5.2531652530564443</c:v>
                </c:pt>
                <c:pt idx="41">
                  <c:v>5.5345283430173007</c:v>
                </c:pt>
                <c:pt idx="42">
                  <c:v>5.8229693357955208</c:v>
                </c:pt>
                <c:pt idx="43">
                  <c:v>6.1184681432506851</c:v>
                </c:pt>
                <c:pt idx="44">
                  <c:v>6.421004635970327</c:v>
                </c:pt>
                <c:pt idx="45">
                  <c:v>6.7305586428541426</c:v>
                </c:pt>
                <c:pt idx="46">
                  <c:v>7.0471099507490989</c:v>
                </c:pt>
                <c:pt idx="47">
                  <c:v>7.3706383041310914</c:v>
                </c:pt>
                <c:pt idx="48">
                  <c:v>7.7011234048292501</c:v>
                </c:pt>
                <c:pt idx="49">
                  <c:v>8.0385449117894279</c:v>
                </c:pt>
                <c:pt idx="50">
                  <c:v>8.3828824408737415</c:v>
                </c:pt>
                <c:pt idx="51">
                  <c:v>8.7341178775915083</c:v>
                </c:pt>
                <c:pt idx="52">
                  <c:v>9.0922376922843036</c:v>
                </c:pt>
                <c:pt idx="53">
                  <c:v>9.4572306304819627</c:v>
                </c:pt>
                <c:pt idx="54">
                  <c:v>9.8290854007894684</c:v>
                </c:pt>
                <c:pt idx="55">
                  <c:v>10.207790674684089</c:v>
                </c:pt>
                <c:pt idx="56">
                  <c:v>10.593335086332546</c:v>
                </c:pt>
                <c:pt idx="57">
                  <c:v>10.985707232426899</c:v>
                </c:pt>
                <c:pt idx="58">
                  <c:v>11.384895672037953</c:v>
                </c:pt>
                <c:pt idx="59">
                  <c:v>11.790888926485117</c:v>
                </c:pt>
                <c:pt idx="60">
                  <c:v>12.203675479221676</c:v>
                </c:pt>
                <c:pt idx="61">
                  <c:v>12.623243775734588</c:v>
                </c:pt>
                <c:pt idx="62">
                  <c:v>13.04958222345793</c:v>
                </c:pt>
                <c:pt idx="63">
                  <c:v>13.482679191699237</c:v>
                </c:pt>
                <c:pt idx="64">
                  <c:v>13.922523011577985</c:v>
                </c:pt>
                <c:pt idx="65">
                  <c:v>14.369101975975569</c:v>
                </c:pt>
                <c:pt idx="66">
                  <c:v>14.822404339496151</c:v>
                </c:pt>
                <c:pt idx="67">
                  <c:v>15.282418318437793</c:v>
                </c:pt>
                <c:pt idx="68">
                  <c:v>15.749132090773363</c:v>
                </c:pt>
                <c:pt idx="69">
                  <c:v>16.222533796140699</c:v>
                </c:pt>
                <c:pt idx="70">
                  <c:v>16.70261153584158</c:v>
                </c:pt>
                <c:pt idx="71">
                  <c:v>17.189353372849073</c:v>
                </c:pt>
                <c:pt idx="72">
                  <c:v>17.682747331822846</c:v>
                </c:pt>
                <c:pt idx="73">
                  <c:v>18.182781399132089</c:v>
                </c:pt>
                <c:pt idx="74">
                  <c:v>18.689443522885668</c:v>
                </c:pt>
                <c:pt idx="75">
                  <c:v>19.20272161296921</c:v>
                </c:pt>
                <c:pt idx="76">
                  <c:v>19.722603541088787</c:v>
                </c:pt>
                <c:pt idx="77">
                  <c:v>20.249077140820933</c:v>
                </c:pt>
                <c:pt idx="78">
                  <c:v>20.782130207668697</c:v>
                </c:pt>
                <c:pt idx="79">
                  <c:v>21.321750499123496</c:v>
                </c:pt>
                <c:pt idx="80">
                  <c:v>21.867925734732527</c:v>
                </c:pt>
                <c:pt idx="81">
                  <c:v>22.420643596171498</c:v>
                </c:pt>
                <c:pt idx="82">
                  <c:v>22.979891727322475</c:v>
                </c:pt>
                <c:pt idx="83">
                  <c:v>23.545657734356634</c:v>
                </c:pt>
                <c:pt idx="84">
                  <c:v>24.117929185821751</c:v>
                </c:pt>
                <c:pt idx="85">
                  <c:v>24.696693612734215</c:v>
                </c:pt>
                <c:pt idx="86">
                  <c:v>25.281938508675417</c:v>
                </c:pt>
                <c:pt idx="87">
                  <c:v>25.873651329892343</c:v>
                </c:pt>
                <c:pt idx="88">
                  <c:v>26.47181949540224</c:v>
                </c:pt>
                <c:pt idx="89">
                  <c:v>27.076430387101158</c:v>
                </c:pt>
                <c:pt idx="90">
                  <c:v>27.687471349876294</c:v>
                </c:pt>
                <c:pt idx="91">
                  <c:v>28.304929691721949</c:v>
                </c:pt>
                <c:pt idx="92">
                  <c:v>28.928792683859022</c:v>
                </c:pt>
                <c:pt idx="93">
                  <c:v>29.559047560857881</c:v>
                </c:pt>
                <c:pt idx="94">
                  <c:v>30.195681520764513</c:v>
                </c:pt>
                <c:pt idx="95">
                  <c:v>30.838681725229865</c:v>
                </c:pt>
                <c:pt idx="96">
                  <c:v>31.488035299642227</c:v>
                </c:pt>
                <c:pt idx="97">
                  <c:v>32.143729333262606</c:v>
                </c:pt>
                <c:pt idx="98">
                  <c:v>32.805750879362961</c:v>
                </c:pt>
                <c:pt idx="99">
                  <c:v>33.474086955367234</c:v>
                </c:pt>
                <c:pt idx="100">
                  <c:v>34.148724542995055</c:v>
                </c:pt>
                <c:pt idx="101">
                  <c:v>34.829649528256837</c:v>
                </c:pt>
                <c:pt idx="102">
                  <c:v>35.51684564062991</c:v>
                </c:pt>
                <c:pt idx="103">
                  <c:v>36.210295512428608</c:v>
                </c:pt>
                <c:pt idx="104">
                  <c:v>36.909981739036489</c:v>
                </c:pt>
                <c:pt idx="105">
                  <c:v>37.615886879138891</c:v>
                </c:pt>
                <c:pt idx="106">
                  <c:v>38.327993454957856</c:v>
                </c:pt>
                <c:pt idx="107">
                  <c:v>39.046283952489205</c:v>
                </c:pt>
                <c:pt idx="108">
                  <c:v>39.770740821741768</c:v>
                </c:pt>
                <c:pt idx="109">
                  <c:v>40.501346476978661</c:v>
                </c:pt>
                <c:pt idx="110">
                  <c:v>41.238083296960568</c:v>
                </c:pt>
                <c:pt idx="111">
                  <c:v>41.980933625190914</c:v>
                </c:pt>
                <c:pt idx="112">
                  <c:v>42.729879770162903</c:v>
                </c:pt>
                <c:pt idx="113">
                  <c:v>43.484904005608314</c:v>
                </c:pt>
                <c:pt idx="114">
                  <c:v>44.245988570748054</c:v>
                </c:pt>
                <c:pt idx="115">
                  <c:v>45.013115670544359</c:v>
                </c:pt>
                <c:pt idx="116">
                  <c:v>45.786267475954567</c:v>
                </c:pt>
                <c:pt idx="117">
                  <c:v>46.565426124186473</c:v>
                </c:pt>
                <c:pt idx="118">
                  <c:v>47.350573718955147</c:v>
                </c:pt>
                <c:pt idx="119">
                  <c:v>48.141692330741193</c:v>
                </c:pt>
                <c:pt idx="120">
                  <c:v>48.938763997050408</c:v>
                </c:pt>
                <c:pt idx="121">
                  <c:v>49.741770722674744</c:v>
                </c:pt>
                <c:pt idx="122">
                  <c:v>50.550694479954558</c:v>
                </c:pt>
                <c:pt idx="123">
                  <c:v>51.365517209042117</c:v>
                </c:pt>
                <c:pt idx="124">
                  <c:v>52.186220818166269</c:v>
                </c:pt>
                <c:pt idx="125">
                  <c:v>53.012787183898261</c:v>
                </c:pt>
                <c:pt idx="126">
                  <c:v>53.845198151418657</c:v>
                </c:pt>
                <c:pt idx="127">
                  <c:v>54.683435534785303</c:v>
                </c:pt>
                <c:pt idx="128">
                  <c:v>55.527481117202321</c:v>
                </c:pt>
                <c:pt idx="129">
                  <c:v>56.377316651290059</c:v>
                </c:pt>
                <c:pt idx="130">
                  <c:v>57.232923859355964</c:v>
                </c:pt>
                <c:pt idx="131">
                  <c:v>58.094284433666374</c:v>
                </c:pt>
                <c:pt idx="132">
                  <c:v>58.961380036719127</c:v>
                </c:pt>
                <c:pt idx="133">
                  <c:v>59.834192301517021</c:v>
                </c:pt>
                <c:pt idx="134">
                  <c:v>60.712702831842037</c:v>
                </c:pt>
                <c:pt idx="135">
                  <c:v>61.596893202530289</c:v>
                </c:pt>
                <c:pt idx="136">
                  <c:v>62.48674495974771</c:v>
                </c:pt>
                <c:pt idx="137">
                  <c:v>63.382239621266407</c:v>
                </c:pt>
                <c:pt idx="138">
                  <c:v>64.283358676741628</c:v>
                </c:pt>
                <c:pt idx="139">
                  <c:v>65.190083587989363</c:v>
                </c:pt>
                <c:pt idx="140">
                  <c:v>66.10239578926452</c:v>
                </c:pt>
                <c:pt idx="141">
                  <c:v>67.020276687539635</c:v>
                </c:pt>
                <c:pt idx="142">
                  <c:v>67.943707662784107</c:v>
                </c:pt>
                <c:pt idx="143">
                  <c:v>68.872670068243849</c:v>
                </c:pt>
                <c:pt idx="144">
                  <c:v>69.807145230721517</c:v>
                </c:pt>
                <c:pt idx="145">
                  <c:v>70.74711445085704</c:v>
                </c:pt>
                <c:pt idx="146">
                  <c:v>71.69255900340859</c:v>
                </c:pt>
                <c:pt idx="147">
                  <c:v>72.643460137533964</c:v>
                </c:pt>
                <c:pt idx="148">
                  <c:v>73.599799077072191</c:v>
                </c:pt>
                <c:pt idx="149">
                  <c:v>74.56155702082556</c:v>
                </c:pt>
                <c:pt idx="150">
                  <c:v>75.528715142841875</c:v>
                </c:pt>
                <c:pt idx="151">
                  <c:v>76.501254951641371</c:v>
                </c:pt>
                <c:pt idx="152">
                  <c:v>77.47915864958938</c:v>
                </c:pt>
                <c:pt idx="153">
                  <c:v>78.462408774301849</c:v>
                </c:pt>
                <c:pt idx="154">
                  <c:v>79.450987839892917</c:v>
                </c:pt>
                <c:pt idx="155">
                  <c:v>80.444878337232851</c:v>
                </c:pt>
                <c:pt idx="156">
                  <c:v>81.444062734206213</c:v>
                </c:pt>
                <c:pt idx="157">
                  <c:v>82.448523475970234</c:v>
                </c:pt>
                <c:pt idx="158">
                  <c:v>83.458242985213332</c:v>
                </c:pt>
                <c:pt idx="159">
                  <c:v>84.473203662413809</c:v>
                </c:pt>
                <c:pt idx="160">
                  <c:v>85.493387886098702</c:v>
                </c:pt>
                <c:pt idx="161">
                  <c:v>86.51877801310269</c:v>
                </c:pt>
                <c:pt idx="162">
                  <c:v>87.549356378827156</c:v>
                </c:pt>
                <c:pt idx="163">
                  <c:v>88.585105297499311</c:v>
                </c:pt>
                <c:pt idx="164">
                  <c:v>89.626007062431327</c:v>
                </c:pt>
                <c:pt idx="165">
                  <c:v>90.672043946279572</c:v>
                </c:pt>
                <c:pt idx="166">
                  <c:v>91.723198201303788</c:v>
                </c:pt>
                <c:pt idx="167">
                  <c:v>92.779452059626323</c:v>
                </c:pt>
                <c:pt idx="168">
                  <c:v>93.840787733491311</c:v>
                </c:pt>
                <c:pt idx="169">
                  <c:v>94.90718741552385</c:v>
                </c:pt>
                <c:pt idx="170">
                  <c:v>95.978633278989037</c:v>
                </c:pt>
                <c:pt idx="171">
                  <c:v>97.055107478051013</c:v>
                </c:pt>
                <c:pt idx="172">
                  <c:v>98.13659214803188</c:v>
                </c:pt>
                <c:pt idx="173">
                  <c:v>99.223069405670472</c:v>
                </c:pt>
                <c:pt idx="174">
                  <c:v>100.31452134938107</c:v>
                </c:pt>
                <c:pt idx="175">
                  <c:v>101.41093005951188</c:v>
                </c:pt>
                <c:pt idx="176">
                  <c:v>102.51227759860345</c:v>
                </c:pt>
                <c:pt idx="177">
                  <c:v>103.61854601164677</c:v>
                </c:pt>
                <c:pt idx="178">
                  <c:v>104.72971732634133</c:v>
                </c:pt>
                <c:pt idx="179">
                  <c:v>105.84577355335283</c:v>
                </c:pt>
                <c:pt idx="180">
                  <c:v>106.96669668657077</c:v>
                </c:pt>
                <c:pt idx="181">
                  <c:v>108.09246870336571</c:v>
                </c:pt>
                <c:pt idx="182">
                  <c:v>109.22307156484628</c:v>
                </c:pt>
                <c:pt idx="183">
                  <c:v>110.35848721611599</c:v>
                </c:pt>
                <c:pt idx="184">
                  <c:v>111.49869758652963</c:v>
                </c:pt>
                <c:pt idx="185">
                  <c:v>112.64368458994947</c:v>
                </c:pt>
                <c:pt idx="186">
                  <c:v>113.79343012500108</c:v>
                </c:pt>
                <c:pt idx="187">
                  <c:v>114.94791607532878</c:v>
                </c:pt>
                <c:pt idx="188">
                  <c:v>116.10712430985085</c:v>
                </c:pt>
                <c:pt idx="189">
                  <c:v>117.27103668301427</c:v>
                </c:pt>
                <c:pt idx="190">
                  <c:v>118.43963503504911</c:v>
                </c:pt>
                <c:pt idx="191">
                  <c:v>119.61290119222254</c:v>
                </c:pt>
                <c:pt idx="192">
                  <c:v>120.79081696709244</c:v>
                </c:pt>
                <c:pt idx="193">
                  <c:v>121.97336415876053</c:v>
                </c:pt>
                <c:pt idx="194">
                  <c:v>123.16052455312513</c:v>
                </c:pt>
                <c:pt idx="195">
                  <c:v>124.35227992313345</c:v>
                </c:pt>
                <c:pt idx="196">
                  <c:v>125.54861202903342</c:v>
                </c:pt>
                <c:pt idx="197">
                  <c:v>126.749502618625</c:v>
                </c:pt>
                <c:pt idx="198">
                  <c:v>127.95493342751107</c:v>
                </c:pt>
                <c:pt idx="199">
                  <c:v>129.16488617934777</c:v>
                </c:pt>
                <c:pt idx="200">
                  <c:v>130.37934258609442</c:v>
                </c:pt>
                <c:pt idx="201">
                  <c:v>131.59828434826272</c:v>
                </c:pt>
                <c:pt idx="202">
                  <c:v>132.82169315516558</c:v>
                </c:pt>
                <c:pt idx="203">
                  <c:v>134.0495506851654</c:v>
                </c:pt>
                <c:pt idx="204">
                  <c:v>135.28183860592168</c:v>
                </c:pt>
                <c:pt idx="205">
                  <c:v>136.51853857463811</c:v>
                </c:pt>
                <c:pt idx="206">
                  <c:v>137.75963223830914</c:v>
                </c:pt>
                <c:pt idx="207">
                  <c:v>139.0051012339658</c:v>
                </c:pt>
                <c:pt idx="208">
                  <c:v>140.2549271889211</c:v>
                </c:pt>
                <c:pt idx="209">
                  <c:v>141.50909172101464</c:v>
                </c:pt>
                <c:pt idx="210">
                  <c:v>142.76757643885668</c:v>
                </c:pt>
                <c:pt idx="211">
                  <c:v>144.03036294207158</c:v>
                </c:pt>
                <c:pt idx="212">
                  <c:v>145.29743282154047</c:v>
                </c:pt>
                <c:pt idx="213">
                  <c:v>146.56876765964344</c:v>
                </c:pt>
                <c:pt idx="214">
                  <c:v>147.84434903050092</c:v>
                </c:pt>
                <c:pt idx="215">
                  <c:v>149.12415850021438</c:v>
                </c:pt>
                <c:pt idx="216">
                  <c:v>150.40817762710643</c:v>
                </c:pt>
                <c:pt idx="217">
                  <c:v>151.69638796196008</c:v>
                </c:pt>
                <c:pt idx="218">
                  <c:v>152.98877104825743</c:v>
                </c:pt>
                <c:pt idx="219">
                  <c:v>154.2853084224175</c:v>
                </c:pt>
                <c:pt idx="220">
                  <c:v>155.58598161403347</c:v>
                </c:pt>
                <c:pt idx="221">
                  <c:v>156.89077214610899</c:v>
                </c:pt>
                <c:pt idx="222">
                  <c:v>158.19966153529393</c:v>
                </c:pt>
                <c:pt idx="223">
                  <c:v>159.51263129211924</c:v>
                </c:pt>
                <c:pt idx="224">
                  <c:v>160.82966292123103</c:v>
                </c:pt>
                <c:pt idx="225">
                  <c:v>162.15073792162406</c:v>
                </c:pt>
                <c:pt idx="226">
                  <c:v>163.47583778687414</c:v>
                </c:pt>
                <c:pt idx="227">
                  <c:v>164.80494400536992</c:v>
                </c:pt>
                <c:pt idx="228">
                  <c:v>166.13803806054392</c:v>
                </c:pt>
                <c:pt idx="229">
                  <c:v>167.47510143110262</c:v>
                </c:pt>
                <c:pt idx="230">
                  <c:v>168.81611559125568</c:v>
                </c:pt>
                <c:pt idx="231">
                  <c:v>170.16106201094453</c:v>
                </c:pt>
                <c:pt idx="232">
                  <c:v>171.50992215607002</c:v>
                </c:pt>
                <c:pt idx="233">
                  <c:v>172.86267748871904</c:v>
                </c:pt>
                <c:pt idx="234">
                  <c:v>174.21930946739067</c:v>
                </c:pt>
                <c:pt idx="235">
                  <c:v>175.57979954722106</c:v>
                </c:pt>
                <c:pt idx="236">
                  <c:v>176.94412918020771</c:v>
                </c:pt>
                <c:pt idx="237">
                  <c:v>178.31227981543279</c:v>
                </c:pt>
                <c:pt idx="238">
                  <c:v>179.68423289928552</c:v>
                </c:pt>
                <c:pt idx="239">
                  <c:v>181.05996987568372</c:v>
                </c:pt>
                <c:pt idx="240">
                  <c:v>182.43947218629444</c:v>
                </c:pt>
                <c:pt idx="241">
                  <c:v>183.82272127075365</c:v>
                </c:pt>
                <c:pt idx="242">
                  <c:v>185.20969856688512</c:v>
                </c:pt>
                <c:pt idx="243">
                  <c:v>186.60038551091822</c:v>
                </c:pt>
                <c:pt idx="244">
                  <c:v>187.99476353770487</c:v>
                </c:pt>
                <c:pt idx="245">
                  <c:v>189.39281408093561</c:v>
                </c:pt>
                <c:pt idx="246">
                  <c:v>190.79451857335465</c:v>
                </c:pt>
                <c:pt idx="247">
                  <c:v>192.19985844697396</c:v>
                </c:pt>
                <c:pt idx="248">
                  <c:v>193.6088151332865</c:v>
                </c:pt>
                <c:pt idx="249">
                  <c:v>195.02137006347832</c:v>
                </c:pt>
                <c:pt idx="250">
                  <c:v>196.43750466863995</c:v>
                </c:pt>
                <c:pt idx="251">
                  <c:v>197.85719884521916</c:v>
                </c:pt>
                <c:pt idx="252">
                  <c:v>199.2804294208872</c:v>
                </c:pt>
                <c:pt idx="253">
                  <c:v>200.70717169110043</c:v>
                </c:pt>
                <c:pt idx="254">
                  <c:v>202.13740095529093</c:v>
                </c:pt>
                <c:pt idx="255">
                  <c:v>203.57109251715983</c:v>
                </c:pt>
                <c:pt idx="256">
                  <c:v>205.0082216849689</c:v>
                </c:pt>
                <c:pt idx="257">
                  <c:v>206.4487637718305</c:v>
                </c:pt>
                <c:pt idx="258">
                  <c:v>207.89269409599558</c:v>
                </c:pt>
                <c:pt idx="259">
                  <c:v>209.33998798113993</c:v>
                </c:pt>
                <c:pt idx="260">
                  <c:v>210.79062075664868</c:v>
                </c:pt>
                <c:pt idx="261">
                  <c:v>212.24456775789889</c:v>
                </c:pt>
                <c:pt idx="262">
                  <c:v>213.70180432654047</c:v>
                </c:pt>
                <c:pt idx="263">
                  <c:v>215.16230581077508</c:v>
                </c:pt>
                <c:pt idx="264">
                  <c:v>216.6260475656334</c:v>
                </c:pt>
                <c:pt idx="265">
                  <c:v>218.09300495325041</c:v>
                </c:pt>
                <c:pt idx="266">
                  <c:v>219.56315334313896</c:v>
                </c:pt>
                <c:pt idx="267">
                  <c:v>221.03646811246134</c:v>
                </c:pt>
                <c:pt idx="268">
                  <c:v>222.51292464629918</c:v>
                </c:pt>
                <c:pt idx="269">
                  <c:v>223.99249833792135</c:v>
                </c:pt>
                <c:pt idx="270">
                  <c:v>225.47516458905002</c:v>
                </c:pt>
                <c:pt idx="271">
                  <c:v>226.96089881012497</c:v>
                </c:pt>
                <c:pt idx="272">
                  <c:v>228.44967642056588</c:v>
                </c:pt>
                <c:pt idx="273">
                  <c:v>229.94147284903281</c:v>
                </c:pt>
                <c:pt idx="274">
                  <c:v>231.43626353368481</c:v>
                </c:pt>
                <c:pt idx="275">
                  <c:v>232.93402392243667</c:v>
                </c:pt>
                <c:pt idx="276">
                  <c:v>234.43472947321371</c:v>
                </c:pt>
                <c:pt idx="277">
                  <c:v>235.93835565420474</c:v>
                </c:pt>
                <c:pt idx="278">
                  <c:v>237.44487794411313</c:v>
                </c:pt>
                <c:pt idx="279">
                  <c:v>238.95427183240591</c:v>
                </c:pt>
                <c:pt idx="280">
                  <c:v>240.46651281956105</c:v>
                </c:pt>
                <c:pt idx="281">
                  <c:v>241.98157641731279</c:v>
                </c:pt>
                <c:pt idx="282">
                  <c:v>243.49943814889517</c:v>
                </c:pt>
                <c:pt idx="283">
                  <c:v>245.02007354928344</c:v>
                </c:pt>
                <c:pt idx="284">
                  <c:v>246.54345816543378</c:v>
                </c:pt>
                <c:pt idx="285">
                  <c:v>248.06956755652098</c:v>
                </c:pt>
                <c:pt idx="286">
                  <c:v>249.59837729417424</c:v>
                </c:pt>
                <c:pt idx="287">
                  <c:v>251.12986296271106</c:v>
                </c:pt>
                <c:pt idx="288">
                  <c:v>252.66400015936921</c:v>
                </c:pt>
                <c:pt idx="289">
                  <c:v>254.20076449453674</c:v>
                </c:pt>
                <c:pt idx="290">
                  <c:v>255.74013159198017</c:v>
                </c:pt>
                <c:pt idx="291">
                  <c:v>257.28207708907064</c:v>
                </c:pt>
                <c:pt idx="292">
                  <c:v>258.8265766370082</c:v>
                </c:pt>
                <c:pt idx="293">
                  <c:v>260.37360590104419</c:v>
                </c:pt>
                <c:pt idx="294">
                  <c:v>261.92314056070165</c:v>
                </c:pt>
                <c:pt idx="295">
                  <c:v>263.47515630999379</c:v>
                </c:pt>
                <c:pt idx="296">
                  <c:v>265.02962885764066</c:v>
                </c:pt>
                <c:pt idx="297">
                  <c:v>266.58653392728377</c:v>
                </c:pt>
                <c:pt idx="298">
                  <c:v>268.1458304766137</c:v>
                </c:pt>
                <c:pt idx="299">
                  <c:v>269.70744392688204</c:v>
                </c:pt>
                <c:pt idx="300">
                  <c:v>271.27128297179883</c:v>
                </c:pt>
                <c:pt idx="301">
                  <c:v>272.83725637677998</c:v>
                </c:pt>
                <c:pt idx="302">
                  <c:v>274.40527298061693</c:v>
                </c:pt>
                <c:pt idx="303">
                  <c:v>275.97524169712165</c:v>
                </c:pt>
                <c:pt idx="304">
                  <c:v>277.5470715167466</c:v>
                </c:pt>
                <c:pt idx="305">
                  <c:v>279.12067150818041</c:v>
                </c:pt>
                <c:pt idx="306">
                  <c:v>280.69595081991849</c:v>
                </c:pt>
                <c:pt idx="307">
                  <c:v>282.27281868180904</c:v>
                </c:pt>
                <c:pt idx="308">
                  <c:v>283.8511844065743</c:v>
                </c:pt>
                <c:pt idx="309">
                  <c:v>285.43095739130712</c:v>
                </c:pt>
                <c:pt idx="310">
                  <c:v>287.01204711894286</c:v>
                </c:pt>
                <c:pt idx="311">
                  <c:v>288.5943631597068</c:v>
                </c:pt>
                <c:pt idx="312">
                  <c:v>290.17781517253655</c:v>
                </c:pt>
                <c:pt idx="313">
                  <c:v>291.76231290648025</c:v>
                </c:pt>
                <c:pt idx="314">
                  <c:v>293.34776620206992</c:v>
                </c:pt>
                <c:pt idx="315">
                  <c:v>294.93408499267053</c:v>
                </c:pt>
                <c:pt idx="316">
                  <c:v>296.52117930580448</c:v>
                </c:pt>
                <c:pt idx="317">
                  <c:v>298.10895926445158</c:v>
                </c:pt>
                <c:pt idx="318">
                  <c:v>299.69733508832485</c:v>
                </c:pt>
                <c:pt idx="319">
                  <c:v>301.2862170951218</c:v>
                </c:pt>
                <c:pt idx="320">
                  <c:v>302.87551570175151</c:v>
                </c:pt>
                <c:pt idx="321">
                  <c:v>304.4651480886788</c:v>
                </c:pt>
                <c:pt idx="322">
                  <c:v>306.05504485705933</c:v>
                </c:pt>
                <c:pt idx="323">
                  <c:v>307.64514335110027</c:v>
                </c:pt>
                <c:pt idx="324">
                  <c:v>309.2353809872896</c:v>
                </c:pt>
                <c:pt idx="325">
                  <c:v>310.82569525492391</c:v>
                </c:pt>
                <c:pt idx="326">
                  <c:v>312.41602371662458</c:v>
                </c:pt>
                <c:pt idx="327">
                  <c:v>314.00630400884199</c:v>
                </c:pt>
                <c:pt idx="328">
                  <c:v>315.59647384234847</c:v>
                </c:pt>
                <c:pt idx="329">
                  <c:v>317.18647100271949</c:v>
                </c:pt>
                <c:pt idx="330">
                  <c:v>318.77623335080312</c:v>
                </c:pt>
                <c:pt idx="331">
                  <c:v>320.36569882317855</c:v>
                </c:pt>
                <c:pt idx="332">
                  <c:v>321.95480543260243</c:v>
                </c:pt>
                <c:pt idx="333">
                  <c:v>323.54349126844448</c:v>
                </c:pt>
                <c:pt idx="334">
                  <c:v>325.13169449711143</c:v>
                </c:pt>
                <c:pt idx="335">
                  <c:v>326.71935336245974</c:v>
                </c:pt>
                <c:pt idx="336">
                  <c:v>328.30640618619714</c:v>
                </c:pt>
                <c:pt idx="337">
                  <c:v>329.89279136827292</c:v>
                </c:pt>
                <c:pt idx="338">
                  <c:v>331.47844738725729</c:v>
                </c:pt>
                <c:pt idx="339">
                  <c:v>333.06331280070924</c:v>
                </c:pt>
                <c:pt idx="340">
                  <c:v>334.64732624553409</c:v>
                </c:pt>
                <c:pt idx="341">
                  <c:v>336.23042643832935</c:v>
                </c:pt>
                <c:pt idx="342">
                  <c:v>337.81255217572021</c:v>
                </c:pt>
                <c:pt idx="343">
                  <c:v>339.3936423346841</c:v>
                </c:pt>
                <c:pt idx="344">
                  <c:v>340.97363587286424</c:v>
                </c:pt>
                <c:pt idx="345">
                  <c:v>342.55247182887274</c:v>
                </c:pt>
                <c:pt idx="346">
                  <c:v>344.13008932258288</c:v>
                </c:pt>
                <c:pt idx="347">
                  <c:v>345.70642755541104</c:v>
                </c:pt>
                <c:pt idx="348">
                  <c:v>347.28142652815507</c:v>
                </c:pt>
                <c:pt idx="349">
                  <c:v>348.85502775781237</c:v>
                </c:pt>
                <c:pt idx="350">
                  <c:v>350.42717355823805</c:v>
                </c:pt>
                <c:pt idx="351">
                  <c:v>351.99780632178528</c:v>
                </c:pt>
                <c:pt idx="352">
                  <c:v>353.56686851949974</c:v>
                </c:pt>
                <c:pt idx="353">
                  <c:v>355.13430270130488</c:v>
                </c:pt>
                <c:pt idx="354">
                  <c:v>356.70005149617788</c:v>
                </c:pt>
                <c:pt idx="355">
                  <c:v>358.26405761231666</c:v>
                </c:pt>
                <c:pt idx="356">
                  <c:v>359.82626383729792</c:v>
                </c:pt>
                <c:pt idx="357">
                  <c:v>361.38661303822585</c:v>
                </c:pt>
                <c:pt idx="358">
                  <c:v>362.94504816187242</c:v>
                </c:pt>
                <c:pt idx="359">
                  <c:v>364.50151223480839</c:v>
                </c:pt>
                <c:pt idx="360">
                  <c:v>366.05596327956852</c:v>
                </c:pt>
                <c:pt idx="361">
                  <c:v>367.60838920808766</c:v>
                </c:pt>
                <c:pt idx="362">
                  <c:v>369.15879286150476</c:v>
                </c:pt>
                <c:pt idx="363">
                  <c:v>370.70717707264816</c:v>
                </c:pt>
                <c:pt idx="364">
                  <c:v>372.25354466606689</c:v>
                </c:pt>
                <c:pt idx="365">
                  <c:v>373.79789845806158</c:v>
                </c:pt>
                <c:pt idx="366">
                  <c:v>375.34024125671567</c:v>
                </c:pt>
                <c:pt idx="367">
                  <c:v>376.88057586192588</c:v>
                </c:pt>
                <c:pt idx="368">
                  <c:v>378.41890506543302</c:v>
                </c:pt>
                <c:pt idx="369">
                  <c:v>379.9552316508524</c:v>
                </c:pt>
                <c:pt idx="370">
                  <c:v>381.48955839370421</c:v>
                </c:pt>
                <c:pt idx="371">
                  <c:v>383.02188806144375</c:v>
                </c:pt>
                <c:pt idx="372">
                  <c:v>384.55222341349139</c:v>
                </c:pt>
                <c:pt idx="373">
                  <c:v>386.08056720126245</c:v>
                </c:pt>
                <c:pt idx="374">
                  <c:v>387.60692216819717</c:v>
                </c:pt>
                <c:pt idx="375">
                  <c:v>389.13129104979004</c:v>
                </c:pt>
                <c:pt idx="376">
                  <c:v>390.65367657361952</c:v>
                </c:pt>
                <c:pt idx="377">
                  <c:v>392.17408145937725</c:v>
                </c:pt>
                <c:pt idx="378">
                  <c:v>393.69250841889726</c:v>
                </c:pt>
                <c:pt idx="379">
                  <c:v>395.20896015618519</c:v>
                </c:pt>
                <c:pt idx="380">
                  <c:v>396.72343936744699</c:v>
                </c:pt>
                <c:pt idx="381">
                  <c:v>398.23594874111785</c:v>
                </c:pt>
                <c:pt idx="382">
                  <c:v>399.74649095789084</c:v>
                </c:pt>
                <c:pt idx="383">
                  <c:v>401.25506869074542</c:v>
                </c:pt>
                <c:pt idx="384">
                  <c:v>402.76168460497576</c:v>
                </c:pt>
                <c:pt idx="385">
                  <c:v>404.26634135821905</c:v>
                </c:pt>
                <c:pt idx="386">
                  <c:v>405.76904160048366</c:v>
                </c:pt>
                <c:pt idx="387">
                  <c:v>407.26978797417706</c:v>
                </c:pt>
                <c:pt idx="388">
                  <c:v>408.76858311413372</c:v>
                </c:pt>
                <c:pt idx="389">
                  <c:v>410.26542964764275</c:v>
                </c:pt>
                <c:pt idx="390">
                  <c:v>411.76033019447567</c:v>
                </c:pt>
                <c:pt idx="391">
                  <c:v>413.25328736691364</c:v>
                </c:pt>
                <c:pt idx="392">
                  <c:v>414.744303769775</c:v>
                </c:pt>
                <c:pt idx="393">
                  <c:v>416.2333820004423</c:v>
                </c:pt>
                <c:pt idx="394">
                  <c:v>417.72052464888964</c:v>
                </c:pt>
                <c:pt idx="395">
                  <c:v>419.20573429770934</c:v>
                </c:pt>
                <c:pt idx="396">
                  <c:v>420.68901352213891</c:v>
                </c:pt>
                <c:pt idx="397">
                  <c:v>422.1703648900878</c:v>
                </c:pt>
                <c:pt idx="398">
                  <c:v>423.64979096216388</c:v>
                </c:pt>
                <c:pt idx="399">
                  <c:v>425.12729429169997</c:v>
                </c:pt>
                <c:pt idx="400">
                  <c:v>426.60287742478016</c:v>
                </c:pt>
                <c:pt idx="401">
                  <c:v>441.25329463116901</c:v>
                </c:pt>
                <c:pt idx="402">
                  <c:v>455.7133279307651</c:v>
                </c:pt>
                <c:pt idx="403">
                  <c:v>469.98545236860218</c:v>
                </c:pt>
                <c:pt idx="404">
                  <c:v>484.07207396233207</c:v>
                </c:pt>
                <c:pt idx="405">
                  <c:v>497.97553212986986</c:v>
                </c:pt>
                <c:pt idx="406">
                  <c:v>511.69810200823588</c:v>
                </c:pt>
                <c:pt idx="407">
                  <c:v>525.24199666939489</c:v>
                </c:pt>
                <c:pt idx="408">
                  <c:v>538.60936923853274</c:v>
                </c:pt>
                <c:pt idx="409">
                  <c:v>551.80231491987706</c:v>
                </c:pt>
                <c:pt idx="410">
                  <c:v>564.82287293485717</c:v>
                </c:pt>
                <c:pt idx="411">
                  <c:v>577.67302837710906</c:v>
                </c:pt>
                <c:pt idx="412">
                  <c:v>590.35471398856157</c:v>
                </c:pt>
                <c:pt idx="413">
                  <c:v>602.86981186058915</c:v>
                </c:pt>
                <c:pt idx="414">
                  <c:v>615.22015506398134</c:v>
                </c:pt>
                <c:pt idx="415">
                  <c:v>627.40752921126091</c:v>
                </c:pt>
                <c:pt idx="416">
                  <c:v>639.43367395467897</c:v>
                </c:pt>
                <c:pt idx="417">
                  <c:v>651.30028442302387</c:v>
                </c:pt>
                <c:pt idx="418">
                  <c:v>663.00901260020214</c:v>
                </c:pt>
                <c:pt idx="419">
                  <c:v>674.56146864838365</c:v>
                </c:pt>
                <c:pt idx="420">
                  <c:v>685.95922217834709</c:v>
                </c:pt>
                <c:pt idx="421">
                  <c:v>697.20380346951492</c:v>
                </c:pt>
                <c:pt idx="422">
                  <c:v>708.29670464203059</c:v>
                </c:pt>
                <c:pt idx="423">
                  <c:v>719.23938078310209</c:v>
                </c:pt>
                <c:pt idx="424">
                  <c:v>730.03325102971633</c:v>
                </c:pt>
                <c:pt idx="425">
                  <c:v>740.67969960971402</c:v>
                </c:pt>
                <c:pt idx="426">
                  <c:v>751.18007684311101</c:v>
                </c:pt>
                <c:pt idx="427">
                  <c:v>761.53570010545025</c:v>
                </c:pt>
                <c:pt idx="428">
                  <c:v>771.74785475487658</c:v>
                </c:pt>
                <c:pt idx="429">
                  <c:v>781.81779502453719</c:v>
                </c:pt>
                <c:pt idx="430">
                  <c:v>791.74674488182904</c:v>
                </c:pt>
                <c:pt idx="431">
                  <c:v>801.53589885593453</c:v>
                </c:pt>
                <c:pt idx="432">
                  <c:v>811.18642283501651</c:v>
                </c:pt>
                <c:pt idx="433">
                  <c:v>820.69945483437186</c:v>
                </c:pt>
                <c:pt idx="434">
                  <c:v>830.07610573677835</c:v>
                </c:pt>
                <c:pt idx="435">
                  <c:v>839.3174600062091</c:v>
                </c:pt>
                <c:pt idx="436">
                  <c:v>848.42457637603047</c:v>
                </c:pt>
                <c:pt idx="437">
                  <c:v>857.39848851274428</c:v>
                </c:pt>
                <c:pt idx="438">
                  <c:v>866.24020565628416</c:v>
                </c:pt>
                <c:pt idx="439">
                  <c:v>874.9507132378269</c:v>
                </c:pt>
                <c:pt idx="440">
                  <c:v>883.53097347603443</c:v>
                </c:pt>
                <c:pt idx="441">
                  <c:v>891.98192595259786</c:v>
                </c:pt>
                <c:pt idx="442">
                  <c:v>900.30448816791375</c:v>
                </c:pt>
                <c:pt idx="443">
                  <c:v>908.49955607768607</c:v>
                </c:pt>
                <c:pt idx="444">
                  <c:v>916.56800461120793</c:v>
                </c:pt>
                <c:pt idx="445">
                  <c:v>924.51068817204441</c:v>
                </c:pt>
                <c:pt idx="446">
                  <c:v>932.3284411218051</c:v>
                </c:pt>
                <c:pt idx="447">
                  <c:v>940.02207824766208</c:v>
                </c:pt>
                <c:pt idx="448">
                  <c:v>947.5923952142432</c:v>
                </c:pt>
                <c:pt idx="449">
                  <c:v>955.04016900049919</c:v>
                </c:pt>
                <c:pt idx="450">
                  <c:v>962.36615832211965</c:v>
                </c:pt>
                <c:pt idx="451">
                  <c:v>969.57110404004709</c:v>
                </c:pt>
                <c:pt idx="452">
                  <c:v>976.65572955561493</c:v>
                </c:pt>
                <c:pt idx="453">
                  <c:v>983.62074119281351</c:v>
                </c:pt>
                <c:pt idx="454">
                  <c:v>990.4668285681671</c:v>
                </c:pt>
                <c:pt idx="455">
                  <c:v>997.19466494868573</c:v>
                </c:pt>
                <c:pt idx="456">
                  <c:v>1003.8049075983366</c:v>
                </c:pt>
                <c:pt idx="457">
                  <c:v>1010.2981981134626</c:v>
                </c:pt>
                <c:pt idx="458">
                  <c:v>1016.6751627475584</c:v>
                </c:pt>
                <c:pt idx="459">
                  <c:v>1022.9364127258017</c:v>
                </c:pt>
                <c:pt idx="460">
                  <c:v>1029.0825445497189</c:v>
                </c:pt>
                <c:pt idx="461">
                  <c:v>1035.1141402923547</c:v>
                </c:pt>
                <c:pt idx="462">
                  <c:v>1041.0317678842991</c:v>
                </c:pt>
                <c:pt idx="463">
                  <c:v>1046.8359813909183</c:v>
                </c:pt>
                <c:pt idx="464">
                  <c:v>1052.5273212811198</c:v>
                </c:pt>
                <c:pt idx="465">
                  <c:v>1058.1063146879767</c:v>
                </c:pt>
                <c:pt idx="466">
                  <c:v>1063.5734756615241</c:v>
                </c:pt>
                <c:pt idx="467">
                  <c:v>1068.9293054140358</c:v>
                </c:pt>
                <c:pt idx="468">
                  <c:v>1074.1742925580777</c:v>
                </c:pt>
                <c:pt idx="469">
                  <c:v>1079.3089133376338</c:v>
                </c:pt>
                <c:pt idx="470">
                  <c:v>1084.3336318525894</c:v>
                </c:pt>
                <c:pt idx="471">
                  <c:v>1089.2489002768568</c:v>
                </c:pt>
                <c:pt idx="472">
                  <c:v>1094.0551590704233</c:v>
                </c:pt>
                <c:pt idx="473">
                  <c:v>1098.7528371855972</c:v>
                </c:pt>
                <c:pt idx="474">
                  <c:v>1103.3423522677317</c:v>
                </c:pt>
                <c:pt idx="475">
                  <c:v>1107.8241108506998</c:v>
                </c:pt>
                <c:pt idx="476">
                  <c:v>1112.1985085473987</c:v>
                </c:pt>
                <c:pt idx="477">
                  <c:v>1116.4659302355653</c:v>
                </c:pt>
                <c:pt idx="478">
                  <c:v>1120.6267502391852</c:v>
                </c:pt>
                <c:pt idx="479">
                  <c:v>1124.6813325057826</c:v>
                </c:pt>
                <c:pt idx="480">
                  <c:v>1128.630030779892</c:v>
                </c:pt>
                <c:pt idx="481">
                  <c:v>1132.4731887730102</c:v>
                </c:pt>
                <c:pt idx="482">
                  <c:v>1136.2111403303479</c:v>
                </c:pt>
                <c:pt idx="483">
                  <c:v>1139.8442095947053</c:v>
                </c:pt>
                <c:pt idx="484">
                  <c:v>1143.3727111678145</c:v>
                </c:pt>
                <c:pt idx="485">
                  <c:v>1146.7969502695048</c:v>
                </c:pt>
                <c:pt idx="486">
                  <c:v>1150.1172228950697</c:v>
                </c:pt>
                <c:pt idx="487">
                  <c:v>1153.3338159712305</c:v>
                </c:pt>
                <c:pt idx="488">
                  <c:v>1156.4470075111208</c:v>
                </c:pt>
                <c:pt idx="489">
                  <c:v>1159.4570667687378</c:v>
                </c:pt>
                <c:pt idx="490">
                  <c:v>1162.3642543933388</c:v>
                </c:pt>
                <c:pt idx="491">
                  <c:v>1165.1688225842909</c:v>
                </c:pt>
                <c:pt idx="492">
                  <c:v>1167.8710152469173</c:v>
                </c:pt>
                <c:pt idx="493">
                  <c:v>1170.4710681499214</c:v>
                </c:pt>
                <c:pt idx="494">
                  <c:v>1172.9692090850076</c:v>
                </c:pt>
                <c:pt idx="495">
                  <c:v>1175.3656580293584</c:v>
                </c:pt>
                <c:pt idx="496">
                  <c:v>1177.6606273116722</c:v>
                </c:pt>
                <c:pt idx="497">
                  <c:v>1179.8543217825056</c:v>
                </c:pt>
                <c:pt idx="498">
                  <c:v>1181.9469389897085</c:v>
                </c:pt>
                <c:pt idx="499">
                  <c:v>1183.9386693597774</c:v>
                </c:pt>
                <c:pt idx="500">
                  <c:v>1185.8296963859918</c:v>
                </c:pt>
                <c:pt idx="501">
                  <c:v>1187.6201968242265</c:v>
                </c:pt>
                <c:pt idx="502">
                  <c:v>1189.310340897352</c:v>
                </c:pt>
                <c:pt idx="503">
                  <c:v>1190.9002925091531</c:v>
                </c:pt>
                <c:pt idx="504">
                  <c:v>1192.390209468681</c:v>
                </c:pt>
                <c:pt idx="505">
                  <c:v>1193.7802437259411</c:v>
                </c:pt>
                <c:pt idx="506">
                  <c:v>1195.0705416197659</c:v>
                </c:pt>
                <c:pt idx="507">
                  <c:v>1196.2612441386575</c:v>
                </c:pt>
                <c:pt idx="508">
                  <c:v>1197.3524871952798</c:v>
                </c:pt>
                <c:pt idx="509">
                  <c:v>1198.3444019151466</c:v>
                </c:pt>
                <c:pt idx="510">
                  <c:v>1199.2371149398887</c:v>
                </c:pt>
                <c:pt idx="511">
                  <c:v>1200.0307487452706</c:v>
                </c:pt>
                <c:pt idx="512">
                  <c:v>1200.7254219738945</c:v>
                </c:pt>
                <c:pt idx="513">
                  <c:v>1201.3212497822578</c:v>
                </c:pt>
                <c:pt idx="514">
                  <c:v>1201.8183442015265</c:v>
                </c:pt>
                <c:pt idx="515">
                  <c:v>1202.2168145110795</c:v>
                </c:pt>
                <c:pt idx="516">
                  <c:v>1202.5167676235465</c:v>
                </c:pt>
                <c:pt idx="517">
                  <c:v>1202.7183084797482</c:v>
                </c:pt>
                <c:pt idx="518">
                  <c:v>1202.821540451642</c:v>
                </c:pt>
                <c:pt idx="519">
                  <c:v>1202.8265657511088</c:v>
                </c:pt>
                <c:pt idx="520">
                  <c:v>1202.7334858421955</c:v>
                </c:pt>
                <c:pt idx="521">
                  <c:v>1202.5424018542656</c:v>
                </c:pt>
                <c:pt idx="522">
                  <c:v>1202.2534149934113</c:v>
                </c:pt>
                <c:pt idx="523">
                  <c:v>1201.8666269494649</c:v>
                </c:pt>
                <c:pt idx="524">
                  <c:v>1201.3821402960007</c:v>
                </c:pt>
                <c:pt idx="525">
                  <c:v>1200.800058880842</c:v>
                </c:pt>
                <c:pt idx="526">
                  <c:v>1200.120488204785</c:v>
                </c:pt>
                <c:pt idx="527">
                  <c:v>1199.3435357864912</c:v>
                </c:pt>
                <c:pt idx="528">
                  <c:v>1198.4693115117918</c:v>
                </c:pt>
                <c:pt idx="529">
                  <c:v>1197.4979279659581</c:v>
                </c:pt>
                <c:pt idx="530">
                  <c:v>1196.4295007478154</c:v>
                </c:pt>
                <c:pt idx="531">
                  <c:v>1195.2641487649089</c:v>
                </c:pt>
                <c:pt idx="532">
                  <c:v>1194.0019945092306</c:v>
                </c:pt>
                <c:pt idx="533">
                  <c:v>1192.6431643133108</c:v>
                </c:pt>
                <c:pt idx="534">
                  <c:v>1191.1877885867341</c:v>
                </c:pt>
                <c:pt idx="535">
                  <c:v>1189.6360020333595</c:v>
                </c:pt>
                <c:pt idx="536">
                  <c:v>1187.9879438497167</c:v>
                </c:pt>
                <c:pt idx="537">
                  <c:v>1186.2437579051932</c:v>
                </c:pt>
                <c:pt idx="538">
                  <c:v>1184.4035929047532</c:v>
                </c:pt>
                <c:pt idx="539">
                  <c:v>1182.467602535</c:v>
                </c:pt>
                <c:pt idx="540">
                  <c:v>1180.43594559446</c:v>
                </c:pt>
                <c:pt idx="541">
                  <c:v>1178.3087861089884</c:v>
                </c:pt>
                <c:pt idx="542">
                  <c:v>1176.0862934332101</c:v>
                </c:pt>
                <c:pt idx="543">
                  <c:v>1173.7686423389005</c:v>
                </c:pt>
                <c:pt idx="544">
                  <c:v>1171.3560130911885</c:v>
                </c:pt>
                <c:pt idx="545">
                  <c:v>1168.8485915134379</c:v>
                </c:pt>
                <c:pt idx="546">
                  <c:v>1166.2465690416177</c:v>
                </c:pt>
                <c:pt idx="547">
                  <c:v>1163.5501427689358</c:v>
                </c:pt>
                <c:pt idx="548">
                  <c:v>1160.759515481461</c:v>
                </c:pt>
                <c:pt idx="549">
                  <c:v>1157.8748956854113</c:v>
                </c:pt>
                <c:pt idx="550">
                  <c:v>1154.8964976267384</c:v>
                </c:pt>
                <c:pt idx="551">
                  <c:v>1151.8245413035959</c:v>
                </c:pt>
                <c:pt idx="552">
                  <c:v>1148.6592524722269</c:v>
                </c:pt>
                <c:pt idx="553">
                  <c:v>1145.4008626467703</c:v>
                </c:pt>
                <c:pt idx="554">
                  <c:v>1142.0496090934423</c:v>
                </c:pt>
                <c:pt idx="555">
                  <c:v>1138.6057348195091</c:v>
                </c:pt>
                <c:pt idx="556">
                  <c:v>1135.069488557436</c:v>
                </c:pt>
                <c:pt idx="557">
                  <c:v>1131.4411247445644</c:v>
                </c:pt>
                <c:pt idx="558">
                  <c:v>1127.7209034986347</c:v>
                </c:pt>
                <c:pt idx="559">
                  <c:v>1123.9090905894507</c:v>
                </c:pt>
                <c:pt idx="560">
                  <c:v>1120.0059574069537</c:v>
                </c:pt>
                <c:pt idx="561">
                  <c:v>1116.0117809259514</c:v>
                </c:pt>
                <c:pt idx="562">
                  <c:v>1111.9268436677255</c:v>
                </c:pt>
                <c:pt idx="563">
                  <c:v>1107.7514336587274</c:v>
                </c:pt>
                <c:pt idx="564">
                  <c:v>1103.4858443865476</c:v>
                </c:pt>
                <c:pt idx="565">
                  <c:v>1099.1303747533354</c:v>
                </c:pt>
                <c:pt idx="566">
                  <c:v>1094.6853290268284</c:v>
                </c:pt>
                <c:pt idx="567">
                  <c:v>1090.1510167891377</c:v>
                </c:pt>
                <c:pt idx="568">
                  <c:v>1085.527752883429</c:v>
                </c:pt>
                <c:pt idx="569">
                  <c:v>1080.8158573586227</c:v>
                </c:pt>
                <c:pt idx="570">
                  <c:v>1076.015655412232</c:v>
                </c:pt>
                <c:pt idx="571">
                  <c:v>1071.1274773314476</c:v>
                </c:pt>
                <c:pt idx="572">
                  <c:v>1066.15165843257</c:v>
                </c:pt>
                <c:pt idx="573">
                  <c:v>1061.0885389988871</c:v>
                </c:pt>
                <c:pt idx="574">
                  <c:v>1055.9384642170824</c:v>
                </c:pt>
                <c:pt idx="575">
                  <c:v>1050.7017841122613</c:v>
                </c:pt>
                <c:pt idx="576">
                  <c:v>1045.3788534816717</c:v>
                </c:pt>
                <c:pt idx="577">
                  <c:v>1039.9700318271941</c:v>
                </c:pt>
                <c:pt idx="578">
                  <c:v>1034.4756832866726</c:v>
                </c:pt>
                <c:pt idx="579">
                  <c:v>1028.8961765641523</c:v>
                </c:pt>
                <c:pt idx="580">
                  <c:v>1023.2318848590878</c:v>
                </c:pt>
                <c:pt idx="581">
                  <c:v>1017.4831857945832</c:v>
                </c:pt>
                <c:pt idx="582">
                  <c:v>1011.6504613447207</c:v>
                </c:pt>
                <c:pt idx="583">
                  <c:v>1005.7340977610356</c:v>
                </c:pt>
                <c:pt idx="584">
                  <c:v>999.73448549818852</c:v>
                </c:pt>
                <c:pt idx="585">
                  <c:v>993.65201913888757</c:v>
                </c:pt>
                <c:pt idx="586">
                  <c:v>987.48709731811005</c:v>
                </c:pt>
                <c:pt idx="587">
                  <c:v>981.2401226466709</c:v>
                </c:pt>
                <c:pt idx="588">
                  <c:v>974.91150163418411</c:v>
                </c:pt>
                <c:pt idx="589">
                  <c:v>968.50164461146232</c:v>
                </c:pt>
                <c:pt idx="590">
                  <c:v>962.01096565239732</c:v>
                </c:pt>
                <c:pt idx="591">
                  <c:v>955.43988249536471</c:v>
                </c:pt>
                <c:pt idx="592">
                  <c:v>948.78881646419256</c:v>
                </c:pt>
                <c:pt idx="593">
                  <c:v>942.05819238873448</c:v>
                </c:pt>
                <c:pt idx="594">
                  <c:v>935.24843852508661</c:v>
                </c:pt>
                <c:pt idx="595">
                  <c:v>928.35998647548558</c:v>
                </c:pt>
                <c:pt idx="596">
                  <c:v>921.39327110792499</c:v>
                </c:pt>
                <c:pt idx="597">
                  <c:v>914.34873047552674</c:v>
                </c:pt>
                <c:pt idx="598">
                  <c:v>907.22680573570256</c:v>
                </c:pt>
                <c:pt idx="599">
                  <c:v>900.02794106913996</c:v>
                </c:pt>
                <c:pt idx="600">
                  <c:v>892.75258359864756</c:v>
                </c:pt>
                <c:pt idx="601">
                  <c:v>885.40118330789153</c:v>
                </c:pt>
                <c:pt idx="602">
                  <c:v>877.97419296005739</c:v>
                </c:pt>
                <c:pt idx="603">
                  <c:v>870.47206801646746</c:v>
                </c:pt>
                <c:pt idx="604">
                  <c:v>862.89526655518603</c:v>
                </c:pt>
                <c:pt idx="605">
                  <c:v>855.2442491896428</c:v>
                </c:pt>
                <c:pt idx="606">
                  <c:v>847.51947898730441</c:v>
                </c:pt>
                <c:pt idx="607">
                  <c:v>839.72142138842344</c:v>
                </c:pt>
                <c:pt idx="608">
                  <c:v>831.85054412489353</c:v>
                </c:pt>
                <c:pt idx="609">
                  <c:v>823.90731713923924</c:v>
                </c:pt>
                <c:pt idx="610">
                  <c:v>815.89221250376795</c:v>
                </c:pt>
                <c:pt idx="611">
                  <c:v>807.8057043399109</c:v>
                </c:pt>
                <c:pt idx="612">
                  <c:v>799.64826873778031</c:v>
                </c:pt>
                <c:pt idx="613">
                  <c:v>791.42038367596774</c:v>
                </c:pt>
                <c:pt idx="614">
                  <c:v>783.12252894160997</c:v>
                </c:pt>
                <c:pt idx="615">
                  <c:v>774.75518605074672</c:v>
                </c:pt>
                <c:pt idx="616">
                  <c:v>766.3188381689946</c:v>
                </c:pt>
                <c:pt idx="617">
                  <c:v>757.81397003256177</c:v>
                </c:pt>
                <c:pt idx="618">
                  <c:v>749.241067869625</c:v>
                </c:pt>
                <c:pt idx="619">
                  <c:v>740.60061932209373</c:v>
                </c:pt>
                <c:pt idx="620">
                  <c:v>731.89311336778235</c:v>
                </c:pt>
                <c:pt idx="621">
                  <c:v>723.11904024301168</c:v>
                </c:pt>
                <c:pt idx="622">
                  <c:v>714.27889136566262</c:v>
                </c:pt>
                <c:pt idx="623">
                  <c:v>705.37315925870053</c:v>
                </c:pt>
                <c:pt idx="624">
                  <c:v>696.40233747419234</c:v>
                </c:pt>
                <c:pt idx="625">
                  <c:v>687.36692051783371</c:v>
                </c:pt>
                <c:pt idx="626">
                  <c:v>678.26740377400779</c:v>
                </c:pt>
                <c:pt idx="627">
                  <c:v>669.10428343139188</c:v>
                </c:pt>
                <c:pt idx="628">
                  <c:v>659.87805640913098</c:v>
                </c:pt>
                <c:pt idx="629">
                  <c:v>650.58922028359609</c:v>
                </c:pt>
                <c:pt idx="630">
                  <c:v>641.23827321574277</c:v>
                </c:pt>
                <c:pt idx="631">
                  <c:v>631.82571387908774</c:v>
                </c:pt>
                <c:pt idx="632">
                  <c:v>622.35204138831853</c:v>
                </c:pt>
                <c:pt idx="633">
                  <c:v>612.81775522855196</c:v>
                </c:pt>
                <c:pt idx="634">
                  <c:v>603.22335518525631</c:v>
                </c:pt>
                <c:pt idx="635">
                  <c:v>593.5693412748509</c:v>
                </c:pt>
                <c:pt idx="636">
                  <c:v>583.85621367599776</c:v>
                </c:pt>
                <c:pt idx="637">
                  <c:v>574.08447266159783</c:v>
                </c:pt>
                <c:pt idx="638">
                  <c:v>564.254618531505</c:v>
                </c:pt>
                <c:pt idx="639">
                  <c:v>554.3671515459705</c:v>
                </c:pt>
                <c:pt idx="640">
                  <c:v>544.42257185982839</c:v>
                </c:pt>
                <c:pt idx="641">
                  <c:v>534.42137945743445</c:v>
                </c:pt>
                <c:pt idx="642">
                  <c:v>524.36407408836908</c:v>
                </c:pt>
                <c:pt idx="643">
                  <c:v>514.25115520391353</c:v>
                </c:pt>
                <c:pt idx="644">
                  <c:v>504.08312189431086</c:v>
                </c:pt>
                <c:pt idx="645">
                  <c:v>493.86047282681943</c:v>
                </c:pt>
                <c:pt idx="646">
                  <c:v>483.58370618456848</c:v>
                </c:pt>
                <c:pt idx="647">
                  <c:v>473.25331960622424</c:v>
                </c:pt>
                <c:pt idx="648">
                  <c:v>462.86981012647391</c:v>
                </c:pt>
                <c:pt idx="649">
                  <c:v>452.43367411733522</c:v>
                </c:pt>
                <c:pt idx="650">
                  <c:v>441.94540723029877</c:v>
                </c:pt>
                <c:pt idx="651">
                  <c:v>431.40550433930878</c:v>
                </c:pt>
                <c:pt idx="652">
                  <c:v>420.81445948458929</c:v>
                </c:pt>
                <c:pt idx="653">
                  <c:v>410.1727658173204</c:v>
                </c:pt>
                <c:pt idx="654">
                  <c:v>399.48091554517043</c:v>
                </c:pt>
                <c:pt idx="655">
                  <c:v>388.73939987868823</c:v>
                </c:pt>
                <c:pt idx="656">
                  <c:v>377.94870897856003</c:v>
                </c:pt>
                <c:pt idx="657">
                  <c:v>367.10933190373447</c:v>
                </c:pt>
                <c:pt idx="658">
                  <c:v>356.22175656041952</c:v>
                </c:pt>
                <c:pt idx="659">
                  <c:v>345.28646965195395</c:v>
                </c:pt>
                <c:pt idx="660">
                  <c:v>334.30395662955607</c:v>
                </c:pt>
                <c:pt idx="661">
                  <c:v>323.27470164395174</c:v>
                </c:pt>
                <c:pt idx="662">
                  <c:v>312.19918749788371</c:v>
                </c:pt>
                <c:pt idx="663">
                  <c:v>301.07789559950339</c:v>
                </c:pt>
                <c:pt idx="664">
                  <c:v>289.91130591664592</c:v>
                </c:pt>
                <c:pt idx="665">
                  <c:v>278.69989693198966</c:v>
                </c:pt>
                <c:pt idx="666">
                  <c:v>267.44414559909978</c:v>
                </c:pt>
                <c:pt idx="667">
                  <c:v>256.14452729935624</c:v>
                </c:pt>
                <c:pt idx="668">
                  <c:v>244.80151579976518</c:v>
                </c:pt>
                <c:pt idx="669">
                  <c:v>233.4155832116536</c:v>
                </c:pt>
                <c:pt idx="670">
                  <c:v>221.98719995024544</c:v>
                </c:pt>
                <c:pt idx="671">
                  <c:v>210.51683469511815</c:v>
                </c:pt>
                <c:pt idx="672">
                  <c:v>199.00495435153738</c:v>
                </c:pt>
                <c:pt idx="673">
                  <c:v>187.45202401266806</c:v>
                </c:pt>
                <c:pt idx="674">
                  <c:v>175.85850692265925</c:v>
                </c:pt>
                <c:pt idx="675">
                  <c:v>164.22486444059982</c:v>
                </c:pt>
                <c:pt idx="676">
                  <c:v>152.55155600534229</c:v>
                </c:pt>
                <c:pt idx="677">
                  <c:v>140.83903910119108</c:v>
                </c:pt>
                <c:pt idx="678">
                  <c:v>129.08776922445168</c:v>
                </c:pt>
                <c:pt idx="679">
                  <c:v>117.29819985083694</c:v>
                </c:pt>
                <c:pt idx="680">
                  <c:v>105.47078240372616</c:v>
                </c:pt>
                <c:pt idx="681">
                  <c:v>93.605966223272546</c:v>
                </c:pt>
                <c:pt idx="682">
                  <c:v>81.70419853635434</c:v>
                </c:pt>
                <c:pt idx="683">
                  <c:v>69.765924427364823</c:v>
                </c:pt>
                <c:pt idx="684">
                  <c:v>57.791586809835806</c:v>
                </c:pt>
                <c:pt idx="685">
                  <c:v>45.781626398889401</c:v>
                </c:pt>
                <c:pt idx="686">
                  <c:v>33.736481684512292</c:v>
                </c:pt>
                <c:pt idx="687">
                  <c:v>21.656588905646775</c:v>
                </c:pt>
                <c:pt idx="688">
                  <c:v>9.5423820250924543</c:v>
                </c:pt>
                <c:pt idx="689">
                  <c:v>-2.605707294787603</c:v>
                </c:pt>
                <c:pt idx="690">
                  <c:v>-2.6178722343201106</c:v>
                </c:pt>
                <c:pt idx="691">
                  <c:v>-2.6300372070914215</c:v>
                </c:pt>
                <c:pt idx="692">
                  <c:v>-2.6422022131011111</c:v>
                </c:pt>
                <c:pt idx="693">
                  <c:v>-2.6543672523487545</c:v>
                </c:pt>
                <c:pt idx="694">
                  <c:v>-2.6665323248339265</c:v>
                </c:pt>
                <c:pt idx="695">
                  <c:v>-2.6786974305562028</c:v>
                </c:pt>
                <c:pt idx="696">
                  <c:v>-2.6908625695151587</c:v>
                </c:pt>
                <c:pt idx="697">
                  <c:v>-2.7030277417103692</c:v>
                </c:pt>
                <c:pt idx="698">
                  <c:v>-2.7151929471414098</c:v>
                </c:pt>
                <c:pt idx="699">
                  <c:v>-2.7273581858078559</c:v>
                </c:pt>
                <c:pt idx="700">
                  <c:v>-2.7395234577092826</c:v>
                </c:pt>
                <c:pt idx="701">
                  <c:v>-2.7516887628452653</c:v>
                </c:pt>
                <c:pt idx="702">
                  <c:v>-2.763854101215379</c:v>
                </c:pt>
                <c:pt idx="703">
                  <c:v>-2.7760194728191991</c:v>
                </c:pt>
                <c:pt idx="704">
                  <c:v>-2.7881848776563012</c:v>
                </c:pt>
                <c:pt idx="705">
                  <c:v>-2.8003503157262601</c:v>
                </c:pt>
                <c:pt idx="706">
                  <c:v>-2.8125157870286515</c:v>
                </c:pt>
                <c:pt idx="707">
                  <c:v>-2.8246812915630501</c:v>
                </c:pt>
                <c:pt idx="708">
                  <c:v>-2.8368468293290321</c:v>
                </c:pt>
                <c:pt idx="709">
                  <c:v>-2.8490124003261723</c:v>
                </c:pt>
                <c:pt idx="710">
                  <c:v>-2.8611780045540458</c:v>
                </c:pt>
                <c:pt idx="711">
                  <c:v>-2.873343642012228</c:v>
                </c:pt>
                <c:pt idx="712">
                  <c:v>-2.8855093127002944</c:v>
                </c:pt>
                <c:pt idx="713">
                  <c:v>-2.8976750166178205</c:v>
                </c:pt>
                <c:pt idx="714">
                  <c:v>-2.9098407537643811</c:v>
                </c:pt>
                <c:pt idx="715">
                  <c:v>-2.9220065241395519</c:v>
                </c:pt>
                <c:pt idx="716">
                  <c:v>-2.9341723277429081</c:v>
                </c:pt>
                <c:pt idx="717">
                  <c:v>-2.946338164574025</c:v>
                </c:pt>
                <c:pt idx="718">
                  <c:v>-2.9585040346324778</c:v>
                </c:pt>
                <c:pt idx="719">
                  <c:v>-2.9706699379178421</c:v>
                </c:pt>
                <c:pt idx="720">
                  <c:v>-2.9828358744296928</c:v>
                </c:pt>
                <c:pt idx="721">
                  <c:v>-2.9950018441676058</c:v>
                </c:pt>
                <c:pt idx="722">
                  <c:v>-3.0071678471311563</c:v>
                </c:pt>
                <c:pt idx="723">
                  <c:v>-3.019333883319919</c:v>
                </c:pt>
                <c:pt idx="724">
                  <c:v>-3.0314999527334701</c:v>
                </c:pt>
                <c:pt idx="725">
                  <c:v>-3.0436660553713843</c:v>
                </c:pt>
                <c:pt idx="726">
                  <c:v>-3.0558321912332373</c:v>
                </c:pt>
                <c:pt idx="727">
                  <c:v>-3.0679983603186041</c:v>
                </c:pt>
                <c:pt idx="728">
                  <c:v>-3.0801645626270604</c:v>
                </c:pt>
                <c:pt idx="729">
                  <c:v>-3.0923307981581813</c:v>
                </c:pt>
                <c:pt idx="730">
                  <c:v>-3.1044970669115424</c:v>
                </c:pt>
                <c:pt idx="731">
                  <c:v>-3.1166633688867189</c:v>
                </c:pt>
                <c:pt idx="732">
                  <c:v>-3.128829704083286</c:v>
                </c:pt>
                <c:pt idx="733">
                  <c:v>-3.1409960725008195</c:v>
                </c:pt>
                <c:pt idx="734">
                  <c:v>-3.1531624741388944</c:v>
                </c:pt>
                <c:pt idx="735">
                  <c:v>-3.1653289089970862</c:v>
                </c:pt>
                <c:pt idx="736">
                  <c:v>-3.1774953770749699</c:v>
                </c:pt>
                <c:pt idx="737">
                  <c:v>-3.1896618783721213</c:v>
                </c:pt>
                <c:pt idx="738">
                  <c:v>-3.2018284128881156</c:v>
                </c:pt>
                <c:pt idx="739">
                  <c:v>-3.2139949806225281</c:v>
                </c:pt>
                <c:pt idx="740">
                  <c:v>-3.2261615815749343</c:v>
                </c:pt>
                <c:pt idx="741">
                  <c:v>-3.2383282157449096</c:v>
                </c:pt>
                <c:pt idx="742">
                  <c:v>-3.2504948831320295</c:v>
                </c:pt>
                <c:pt idx="743">
                  <c:v>-3.262661583735869</c:v>
                </c:pt>
                <c:pt idx="744">
                  <c:v>-3.274828317556004</c:v>
                </c:pt>
                <c:pt idx="745">
                  <c:v>-3.2869950845920095</c:v>
                </c:pt>
                <c:pt idx="746">
                  <c:v>-3.299161884843461</c:v>
                </c:pt>
                <c:pt idx="747">
                  <c:v>-3.3113287183099338</c:v>
                </c:pt>
                <c:pt idx="748">
                  <c:v>-3.3234955849910035</c:v>
                </c:pt>
                <c:pt idx="749">
                  <c:v>-3.3356624848862451</c:v>
                </c:pt>
                <c:pt idx="750">
                  <c:v>-3.3478294179952344</c:v>
                </c:pt>
                <c:pt idx="751">
                  <c:v>-3.3599963843175464</c:v>
                </c:pt>
                <c:pt idx="752">
                  <c:v>-3.3721633838527567</c:v>
                </c:pt>
                <c:pt idx="753">
                  <c:v>-3.3843304166004411</c:v>
                </c:pt>
                <c:pt idx="754">
                  <c:v>-3.3964974825601746</c:v>
                </c:pt>
                <c:pt idx="755">
                  <c:v>-3.4086645817315326</c:v>
                </c:pt>
                <c:pt idx="756">
                  <c:v>-3.4208317141140907</c:v>
                </c:pt>
                <c:pt idx="757">
                  <c:v>-3.4329988797074238</c:v>
                </c:pt>
                <c:pt idx="758">
                  <c:v>-3.4451660785111078</c:v>
                </c:pt>
                <c:pt idx="759">
                  <c:v>-3.4573333105247182</c:v>
                </c:pt>
                <c:pt idx="760">
                  <c:v>-3.4695005757478299</c:v>
                </c:pt>
                <c:pt idx="761">
                  <c:v>-3.4816678741800189</c:v>
                </c:pt>
                <c:pt idx="762">
                  <c:v>-3.4938352058208602</c:v>
                </c:pt>
                <c:pt idx="763">
                  <c:v>-3.5060025706699296</c:v>
                </c:pt>
                <c:pt idx="764">
                  <c:v>-3.5181699687268022</c:v>
                </c:pt>
                <c:pt idx="765">
                  <c:v>-3.5303373999910534</c:v>
                </c:pt>
                <c:pt idx="766">
                  <c:v>-3.5425048644622588</c:v>
                </c:pt>
                <c:pt idx="767">
                  <c:v>-3.554672362139994</c:v>
                </c:pt>
                <c:pt idx="768">
                  <c:v>-3.5668398930238343</c:v>
                </c:pt>
                <c:pt idx="769">
                  <c:v>-3.579007457113355</c:v>
                </c:pt>
                <c:pt idx="770">
                  <c:v>-3.5911750544081316</c:v>
                </c:pt>
                <c:pt idx="771">
                  <c:v>-3.6033426849077395</c:v>
                </c:pt>
                <c:pt idx="772">
                  <c:v>-3.6155103486117541</c:v>
                </c:pt>
                <c:pt idx="773">
                  <c:v>-3.6276780455197515</c:v>
                </c:pt>
                <c:pt idx="774">
                  <c:v>-3.6398457756313065</c:v>
                </c:pt>
                <c:pt idx="775">
                  <c:v>-3.6520135389459947</c:v>
                </c:pt>
                <c:pt idx="776">
                  <c:v>-3.6641813354633914</c:v>
                </c:pt>
                <c:pt idx="777">
                  <c:v>-3.6763491651830722</c:v>
                </c:pt>
                <c:pt idx="778">
                  <c:v>-3.6885170281046125</c:v>
                </c:pt>
                <c:pt idx="779">
                  <c:v>-3.7006849242275881</c:v>
                </c:pt>
                <c:pt idx="780">
                  <c:v>-3.7128528535515741</c:v>
                </c:pt>
                <c:pt idx="781">
                  <c:v>-3.725020816076146</c:v>
                </c:pt>
                <c:pt idx="782">
                  <c:v>-3.7371888118008796</c:v>
                </c:pt>
                <c:pt idx="783">
                  <c:v>-3.7493568407253499</c:v>
                </c:pt>
                <c:pt idx="784">
                  <c:v>-3.7615249028491324</c:v>
                </c:pt>
                <c:pt idx="785">
                  <c:v>-3.773692998171803</c:v>
                </c:pt>
                <c:pt idx="786">
                  <c:v>-3.7858611266929372</c:v>
                </c:pt>
                <c:pt idx="787">
                  <c:v>-3.7980292884121098</c:v>
                </c:pt>
                <c:pt idx="788">
                  <c:v>-3.810197483328897</c:v>
                </c:pt>
                <c:pt idx="789">
                  <c:v>-3.822365711442874</c:v>
                </c:pt>
                <c:pt idx="790">
                  <c:v>-3.8345339727536163</c:v>
                </c:pt>
                <c:pt idx="791">
                  <c:v>-3.8467022672606994</c:v>
                </c:pt>
                <c:pt idx="792">
                  <c:v>-3.8588705949636988</c:v>
                </c:pt>
                <c:pt idx="793">
                  <c:v>-3.8710389558621898</c:v>
                </c:pt>
                <c:pt idx="794">
                  <c:v>-3.883207349955748</c:v>
                </c:pt>
                <c:pt idx="795">
                  <c:v>-3.8953757772439492</c:v>
                </c:pt>
                <c:pt idx="796">
                  <c:v>-3.9075442377263685</c:v>
                </c:pt>
                <c:pt idx="797">
                  <c:v>-3.9197127314025817</c:v>
                </c:pt>
                <c:pt idx="798">
                  <c:v>-3.9318812582721643</c:v>
                </c:pt>
                <c:pt idx="799">
                  <c:v>-3.9440498183346917</c:v>
                </c:pt>
                <c:pt idx="800">
                  <c:v>-3.9562184115897394</c:v>
                </c:pt>
                <c:pt idx="801">
                  <c:v>-3.9683870380368829</c:v>
                </c:pt>
                <c:pt idx="802">
                  <c:v>-3.9805556976756975</c:v>
                </c:pt>
                <c:pt idx="803">
                  <c:v>-3.9927243905057592</c:v>
                </c:pt>
                <c:pt idx="804">
                  <c:v>-4.0048931165266435</c:v>
                </c:pt>
                <c:pt idx="805">
                  <c:v>-4.0170618757379257</c:v>
                </c:pt>
                <c:pt idx="806">
                  <c:v>-4.0292306681391814</c:v>
                </c:pt>
                <c:pt idx="807">
                  <c:v>-4.041399493729986</c:v>
                </c:pt>
                <c:pt idx="808">
                  <c:v>-4.0535683525099149</c:v>
                </c:pt>
                <c:pt idx="809">
                  <c:v>-4.0657372444785436</c:v>
                </c:pt>
                <c:pt idx="810">
                  <c:v>-4.0779061696354484</c:v>
                </c:pt>
                <c:pt idx="811">
                  <c:v>-4.0900751279802039</c:v>
                </c:pt>
                <c:pt idx="812">
                  <c:v>-4.1022441195123864</c:v>
                </c:pt>
                <c:pt idx="813">
                  <c:v>-4.1144131442315706</c:v>
                </c:pt>
                <c:pt idx="814">
                  <c:v>-4.1265822021373326</c:v>
                </c:pt>
                <c:pt idx="815">
                  <c:v>-4.1387512932292481</c:v>
                </c:pt>
                <c:pt idx="816">
                  <c:v>-4.1509204175068923</c:v>
                </c:pt>
                <c:pt idx="817">
                  <c:v>-4.1630895749698409</c:v>
                </c:pt>
                <c:pt idx="818">
                  <c:v>-4.1752587656176692</c:v>
                </c:pt>
                <c:pt idx="819">
                  <c:v>-4.1874279894499535</c:v>
                </c:pt>
                <c:pt idx="820">
                  <c:v>-4.1995972464662685</c:v>
                </c:pt>
                <c:pt idx="821">
                  <c:v>-4.2117665366661905</c:v>
                </c:pt>
                <c:pt idx="822">
                  <c:v>-4.2239358600492949</c:v>
                </c:pt>
                <c:pt idx="823">
                  <c:v>-4.2361052166151572</c:v>
                </c:pt>
                <c:pt idx="824">
                  <c:v>-4.2482746063633527</c:v>
                </c:pt>
                <c:pt idx="825">
                  <c:v>-4.2604440292934571</c:v>
                </c:pt>
                <c:pt idx="826">
                  <c:v>-4.2726134854050457</c:v>
                </c:pt>
                <c:pt idx="827">
                  <c:v>-4.284782974697694</c:v>
                </c:pt>
                <c:pt idx="828">
                  <c:v>-4.2969524971709783</c:v>
                </c:pt>
                <c:pt idx="829">
                  <c:v>-4.309122052824474</c:v>
                </c:pt>
                <c:pt idx="830">
                  <c:v>-4.3212916416577567</c:v>
                </c:pt>
                <c:pt idx="831">
                  <c:v>-4.3334612636704017</c:v>
                </c:pt>
                <c:pt idx="832">
                  <c:v>-4.3456309188619846</c:v>
                </c:pt>
                <c:pt idx="833">
                  <c:v>-4.3578006072320807</c:v>
                </c:pt>
                <c:pt idx="834">
                  <c:v>-4.3699703287802665</c:v>
                </c:pt>
                <c:pt idx="835">
                  <c:v>-4.3821400835061164</c:v>
                </c:pt>
                <c:pt idx="836">
                  <c:v>-4.3943098714092068</c:v>
                </c:pt>
                <c:pt idx="837">
                  <c:v>-4.4064796924891132</c:v>
                </c:pt>
                <c:pt idx="838">
                  <c:v>-4.418649546745411</c:v>
                </c:pt>
                <c:pt idx="839">
                  <c:v>-4.4308194341776765</c:v>
                </c:pt>
                <c:pt idx="840">
                  <c:v>-4.4429893547854844</c:v>
                </c:pt>
                <c:pt idx="841">
                  <c:v>-4.4551593085684109</c:v>
                </c:pt>
                <c:pt idx="842">
                  <c:v>-4.4673292955260315</c:v>
                </c:pt>
                <c:pt idx="843">
                  <c:v>-4.4794993156579217</c:v>
                </c:pt>
                <c:pt idx="844">
                  <c:v>-4.4916693689636569</c:v>
                </c:pt>
                <c:pt idx="845">
                  <c:v>-4.5038394554428125</c:v>
                </c:pt>
                <c:pt idx="846">
                  <c:v>-4.5160095750949649</c:v>
                </c:pt>
                <c:pt idx="847">
                  <c:v>-4.5281797279196896</c:v>
                </c:pt>
                <c:pt idx="848">
                  <c:v>-4.540349913916562</c:v>
                </c:pt>
                <c:pt idx="849">
                  <c:v>-4.5525201330851575</c:v>
                </c:pt>
                <c:pt idx="850">
                  <c:v>-4.5646903854250516</c:v>
                </c:pt>
                <c:pt idx="851">
                  <c:v>-4.5768606709358206</c:v>
                </c:pt>
                <c:pt idx="852">
                  <c:v>-4.58903098961704</c:v>
                </c:pt>
                <c:pt idx="853">
                  <c:v>-4.6012013414682853</c:v>
                </c:pt>
                <c:pt idx="854">
                  <c:v>-4.6133717264891319</c:v>
                </c:pt>
                <c:pt idx="855">
                  <c:v>-4.625542144679156</c:v>
                </c:pt>
                <c:pt idx="856">
                  <c:v>-4.6377125960379324</c:v>
                </c:pt>
                <c:pt idx="857">
                  <c:v>-4.6498830805650373</c:v>
                </c:pt>
                <c:pt idx="858">
                  <c:v>-4.6620535982600462</c:v>
                </c:pt>
                <c:pt idx="859">
                  <c:v>-4.6742241491225354</c:v>
                </c:pt>
                <c:pt idx="860">
                  <c:v>-4.6863947331520794</c:v>
                </c:pt>
                <c:pt idx="861">
                  <c:v>-4.6985653503482547</c:v>
                </c:pt>
                <c:pt idx="862">
                  <c:v>-4.7107360007106367</c:v>
                </c:pt>
                <c:pt idx="863">
                  <c:v>-4.7229066842388008</c:v>
                </c:pt>
                <c:pt idx="864">
                  <c:v>-4.7350774009323233</c:v>
                </c:pt>
                <c:pt idx="865">
                  <c:v>-4.7472481507907798</c:v>
                </c:pt>
                <c:pt idx="866">
                  <c:v>-4.7594189338137456</c:v>
                </c:pt>
                <c:pt idx="867">
                  <c:v>-4.7715897500007962</c:v>
                </c:pt>
                <c:pt idx="868">
                  <c:v>-4.7837605993515071</c:v>
                </c:pt>
                <c:pt idx="869">
                  <c:v>-4.7959314818654546</c:v>
                </c:pt>
                <c:pt idx="870">
                  <c:v>-4.8081023975422141</c:v>
                </c:pt>
                <c:pt idx="871">
                  <c:v>-4.8202733463813612</c:v>
                </c:pt>
                <c:pt idx="872">
                  <c:v>-4.8324443283824721</c:v>
                </c:pt>
                <c:pt idx="873">
                  <c:v>-4.8446153435451222</c:v>
                </c:pt>
                <c:pt idx="874">
                  <c:v>-4.8567863918688872</c:v>
                </c:pt>
                <c:pt idx="875">
                  <c:v>-4.8689574733533423</c:v>
                </c:pt>
                <c:pt idx="876">
                  <c:v>-4.8811285879980639</c:v>
                </c:pt>
                <c:pt idx="877">
                  <c:v>-4.8932997358026276</c:v>
                </c:pt>
                <c:pt idx="878">
                  <c:v>-4.9054709167666086</c:v>
                </c:pt>
                <c:pt idx="879">
                  <c:v>-4.9176421308895826</c:v>
                </c:pt>
                <c:pt idx="880">
                  <c:v>-4.9298133781711257</c:v>
                </c:pt>
                <c:pt idx="881">
                  <c:v>-4.9419846586108136</c:v>
                </c:pt>
                <c:pt idx="882">
                  <c:v>-4.9541559722082216</c:v>
                </c:pt>
                <c:pt idx="883">
                  <c:v>-4.966327318962926</c:v>
                </c:pt>
                <c:pt idx="884">
                  <c:v>-4.9784986988745015</c:v>
                </c:pt>
                <c:pt idx="885">
                  <c:v>-4.9906701119425252</c:v>
                </c:pt>
                <c:pt idx="886">
                  <c:v>-5.0028415581665717</c:v>
                </c:pt>
                <c:pt idx="887">
                  <c:v>-5.0150130375462174</c:v>
                </c:pt>
                <c:pt idx="888">
                  <c:v>-5.0271845500810377</c:v>
                </c:pt>
                <c:pt idx="889">
                  <c:v>-5.0393560957706081</c:v>
                </c:pt>
                <c:pt idx="890">
                  <c:v>-5.0515276746145048</c:v>
                </c:pt>
                <c:pt idx="891">
                  <c:v>-5.0636992866123034</c:v>
                </c:pt>
                <c:pt idx="892">
                  <c:v>-5.0758709317635793</c:v>
                </c:pt>
                <c:pt idx="893">
                  <c:v>-5.0880426100679088</c:v>
                </c:pt>
                <c:pt idx="894">
                  <c:v>-5.1002143215248674</c:v>
                </c:pt>
                <c:pt idx="895">
                  <c:v>-5.1123860661340306</c:v>
                </c:pt>
                <c:pt idx="896">
                  <c:v>-5.1245578438949737</c:v>
                </c:pt>
                <c:pt idx="897">
                  <c:v>-5.1367296548072732</c:v>
                </c:pt>
                <c:pt idx="898">
                  <c:v>-5.1489014988705053</c:v>
                </c:pt>
                <c:pt idx="899">
                  <c:v>-5.1610733760842447</c:v>
                </c:pt>
                <c:pt idx="900">
                  <c:v>-5.1732452864480676</c:v>
                </c:pt>
                <c:pt idx="901">
                  <c:v>-5.1854172299615495</c:v>
                </c:pt>
                <c:pt idx="902">
                  <c:v>-5.1975892066242668</c:v>
                </c:pt>
                <c:pt idx="903">
                  <c:v>-5.2097612164357949</c:v>
                </c:pt>
                <c:pt idx="904">
                  <c:v>-5.2219332593957093</c:v>
                </c:pt>
                <c:pt idx="905">
                  <c:v>-5.2341053355035863</c:v>
                </c:pt>
                <c:pt idx="906">
                  <c:v>-5.2462774447590004</c:v>
                </c:pt>
                <c:pt idx="907">
                  <c:v>-5.2584495871615289</c:v>
                </c:pt>
                <c:pt idx="908">
                  <c:v>-5.2706217627107463</c:v>
                </c:pt>
                <c:pt idx="909">
                  <c:v>-5.2827939714062291</c:v>
                </c:pt>
                <c:pt idx="910">
                  <c:v>-5.2949662132475535</c:v>
                </c:pt>
                <c:pt idx="911">
                  <c:v>-5.3071384882342949</c:v>
                </c:pt>
                <c:pt idx="912">
                  <c:v>-5.3193107963660289</c:v>
                </c:pt>
                <c:pt idx="913">
                  <c:v>-5.3314831376423308</c:v>
                </c:pt>
                <c:pt idx="914">
                  <c:v>-5.3436555120627771</c:v>
                </c:pt>
                <c:pt idx="915">
                  <c:v>-5.3558279196269432</c:v>
                </c:pt>
                <c:pt idx="916">
                  <c:v>-5.3680003603344053</c:v>
                </c:pt>
                <c:pt idx="917">
                  <c:v>-5.380172834184739</c:v>
                </c:pt>
                <c:pt idx="918">
                  <c:v>-5.3923453411775197</c:v>
                </c:pt>
                <c:pt idx="919">
                  <c:v>-5.4045178813123238</c:v>
                </c:pt>
                <c:pt idx="920">
                  <c:v>-5.4166904545887267</c:v>
                </c:pt>
                <c:pt idx="921">
                  <c:v>-5.4288630610063038</c:v>
                </c:pt>
                <c:pt idx="922">
                  <c:v>-5.4410357005646315</c:v>
                </c:pt>
                <c:pt idx="923">
                  <c:v>-5.4532083732632861</c:v>
                </c:pt>
                <c:pt idx="924">
                  <c:v>-5.4653810791018422</c:v>
                </c:pt>
                <c:pt idx="925">
                  <c:v>-5.4775538180798762</c:v>
                </c:pt>
                <c:pt idx="926">
                  <c:v>-5.4897265901969643</c:v>
                </c:pt>
                <c:pt idx="927">
                  <c:v>-5.501899395452682</c:v>
                </c:pt>
                <c:pt idx="928">
                  <c:v>-5.5140722338466048</c:v>
                </c:pt>
                <c:pt idx="929">
                  <c:v>-5.526245105378309</c:v>
                </c:pt>
                <c:pt idx="930">
                  <c:v>-5.5384180100473701</c:v>
                </c:pt>
                <c:pt idx="931">
                  <c:v>-5.5505909478533635</c:v>
                </c:pt>
                <c:pt idx="932">
                  <c:v>-5.5627639187958655</c:v>
                </c:pt>
                <c:pt idx="933">
                  <c:v>-5.5749369228744525</c:v>
                </c:pt>
                <c:pt idx="934">
                  <c:v>-5.5871099600887</c:v>
                </c:pt>
                <c:pt idx="935">
                  <c:v>-5.5992830304381833</c:v>
                </c:pt>
                <c:pt idx="936">
                  <c:v>-5.6114561339224789</c:v>
                </c:pt>
                <c:pt idx="937">
                  <c:v>-5.6236292705411621</c:v>
                </c:pt>
                <c:pt idx="938">
                  <c:v>-5.6358024402938085</c:v>
                </c:pt>
                <c:pt idx="939">
                  <c:v>-5.6479756431799943</c:v>
                </c:pt>
                <c:pt idx="940">
                  <c:v>-5.660148879199296</c:v>
                </c:pt>
                <c:pt idx="941">
                  <c:v>-5.672322148351288</c:v>
                </c:pt>
                <c:pt idx="942">
                  <c:v>-5.6844954506355476</c:v>
                </c:pt>
                <c:pt idx="943">
                  <c:v>-5.6966687860516494</c:v>
                </c:pt>
                <c:pt idx="944">
                  <c:v>-5.7088421545991705</c:v>
                </c:pt>
                <c:pt idx="945">
                  <c:v>-5.7210155562776857</c:v>
                </c:pt>
                <c:pt idx="946">
                  <c:v>-5.733188991086771</c:v>
                </c:pt>
                <c:pt idx="947">
                  <c:v>-5.7453624590260031</c:v>
                </c:pt>
                <c:pt idx="948">
                  <c:v>-5.7575359600949572</c:v>
                </c:pt>
                <c:pt idx="949">
                  <c:v>-5.7697094942932097</c:v>
                </c:pt>
                <c:pt idx="950">
                  <c:v>-5.7818830616203352</c:v>
                </c:pt>
                <c:pt idx="951">
                  <c:v>-5.7940566620759109</c:v>
                </c:pt>
                <c:pt idx="952">
                  <c:v>-5.8062302956595122</c:v>
                </c:pt>
                <c:pt idx="953">
                  <c:v>-5.8184039623707147</c:v>
                </c:pt>
                <c:pt idx="954">
                  <c:v>-5.8305776622090946</c:v>
                </c:pt>
                <c:pt idx="955">
                  <c:v>-5.8427513951742274</c:v>
                </c:pt>
                <c:pt idx="956">
                  <c:v>-5.8549251612656894</c:v>
                </c:pt>
                <c:pt idx="957">
                  <c:v>-5.8670989604830561</c:v>
                </c:pt>
                <c:pt idx="958">
                  <c:v>-5.8792727928259039</c:v>
                </c:pt>
                <c:pt idx="959">
                  <c:v>-5.891446658293809</c:v>
                </c:pt>
                <c:pt idx="960">
                  <c:v>-5.903620556886346</c:v>
                </c:pt>
                <c:pt idx="961">
                  <c:v>-5.9157944886030922</c:v>
                </c:pt>
                <c:pt idx="962">
                  <c:v>-5.9279684534436221</c:v>
                </c:pt>
                <c:pt idx="963">
                  <c:v>-5.940142451407513</c:v>
                </c:pt>
                <c:pt idx="964">
                  <c:v>-5.9523164824943393</c:v>
                </c:pt>
                <c:pt idx="965">
                  <c:v>-5.9644905467036784</c:v>
                </c:pt>
                <c:pt idx="966">
                  <c:v>-5.9766646440351048</c:v>
                </c:pt>
                <c:pt idx="967">
                  <c:v>-5.9888387744881957</c:v>
                </c:pt>
                <c:pt idx="968">
                  <c:v>-6.0010129380625257</c:v>
                </c:pt>
                <c:pt idx="969">
                  <c:v>-6.013187134757672</c:v>
                </c:pt>
                <c:pt idx="970">
                  <c:v>-6.02536136457321</c:v>
                </c:pt>
                <c:pt idx="971">
                  <c:v>-6.0375356275087153</c:v>
                </c:pt>
                <c:pt idx="972">
                  <c:v>-6.0497099235637641</c:v>
                </c:pt>
                <c:pt idx="973">
                  <c:v>-6.061884252737932</c:v>
                </c:pt>
                <c:pt idx="974">
                  <c:v>-6.0740586150307951</c:v>
                </c:pt>
                <c:pt idx="975">
                  <c:v>-6.08623301044193</c:v>
                </c:pt>
                <c:pt idx="976">
                  <c:v>-6.098407438970912</c:v>
                </c:pt>
                <c:pt idx="977">
                  <c:v>-6.1105819006173165</c:v>
                </c:pt>
                <c:pt idx="978">
                  <c:v>-6.12275639538072</c:v>
                </c:pt>
                <c:pt idx="979">
                  <c:v>-6.1349309232606988</c:v>
                </c:pt>
                <c:pt idx="980">
                  <c:v>-6.1471054842568282</c:v>
                </c:pt>
                <c:pt idx="981">
                  <c:v>-6.1592800783686847</c:v>
                </c:pt>
                <c:pt idx="982">
                  <c:v>-6.1714547055958437</c:v>
                </c:pt>
                <c:pt idx="983">
                  <c:v>-6.1836293659378816</c:v>
                </c:pt>
                <c:pt idx="984">
                  <c:v>-6.1958040593943737</c:v>
                </c:pt>
                <c:pt idx="985">
                  <c:v>-6.2079787859648965</c:v>
                </c:pt>
                <c:pt idx="986">
                  <c:v>-6.2201535456490262</c:v>
                </c:pt>
                <c:pt idx="987">
                  <c:v>-6.2323283384463384</c:v>
                </c:pt>
                <c:pt idx="988">
                  <c:v>-6.2445031643564084</c:v>
                </c:pt>
                <c:pt idx="989">
                  <c:v>-6.2566780233788135</c:v>
                </c:pt>
                <c:pt idx="990">
                  <c:v>-6.2688529155131283</c:v>
                </c:pt>
                <c:pt idx="991">
                  <c:v>-6.2810278407589299</c:v>
                </c:pt>
                <c:pt idx="992">
                  <c:v>-6.2932027991157939</c:v>
                </c:pt>
                <c:pt idx="993">
                  <c:v>-6.3053777905832957</c:v>
                </c:pt>
                <c:pt idx="994">
                  <c:v>-6.3175528151610116</c:v>
                </c:pt>
                <c:pt idx="995">
                  <c:v>-6.329727872848518</c:v>
                </c:pt>
                <c:pt idx="996">
                  <c:v>-6.3419029636453903</c:v>
                </c:pt>
                <c:pt idx="997">
                  <c:v>-6.3540780875512048</c:v>
                </c:pt>
                <c:pt idx="998">
                  <c:v>-6.3662532445655371</c:v>
                </c:pt>
                <c:pt idx="999">
                  <c:v>-6.3784284346879634</c:v>
                </c:pt>
                <c:pt idx="1000">
                  <c:v>-6.3906036579180601</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16.2</c:v>
                </c:pt>
                <c:pt idx="1">
                  <c:v>56.393047666822184</c:v>
                </c:pt>
                <c:pt idx="2">
                  <c:v>96.586095333644366</c:v>
                </c:pt>
                <c:pt idx="3">
                  <c:v>95.492913893198804</c:v>
                </c:pt>
                <c:pt idx="4">
                  <c:v>96.586095333644366</c:v>
                </c:pt>
                <c:pt idx="5">
                  <c:v>92.202913893198783</c:v>
                </c:pt>
                <c:pt idx="6">
                  <c:v>96.586095333644366</c:v>
                </c:pt>
              </c:numCache>
            </c:numRef>
          </c:xVal>
          <c:yVal>
            <c:numRef>
              <c:f>Trajecto!$C$132:$C$138</c:f>
              <c:numCache>
                <c:formatCode>0</c:formatCode>
                <c:ptCount val="7"/>
                <c:pt idx="0">
                  <c:v>1202.2534149934113</c:v>
                </c:pt>
                <c:pt idx="1">
                  <c:v>601.12670749670565</c:v>
                </c:pt>
                <c:pt idx="2">
                  <c:v>0</c:v>
                </c:pt>
                <c:pt idx="3">
                  <c:v>58.021340005969222</c:v>
                </c:pt>
                <c:pt idx="4">
                  <c:v>0</c:v>
                </c:pt>
                <c:pt idx="5">
                  <c:v>23.92177725984406</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4.5999999999999996</c:v>
                </c:pt>
                <c:pt idx="1">
                  <c:v>24.816331634121582</c:v>
                </c:pt>
                <c:pt idx="2">
                  <c:v>45.032663268243162</c:v>
                </c:pt>
                <c:pt idx="3">
                  <c:v>43.354046734901026</c:v>
                </c:pt>
                <c:pt idx="4">
                  <c:v>45.032663268243162</c:v>
                </c:pt>
                <c:pt idx="5">
                  <c:v>41.051279801585274</c:v>
                </c:pt>
                <c:pt idx="6">
                  <c:v>45.032663268243162</c:v>
                </c:pt>
              </c:numCache>
            </c:numRef>
          </c:xVal>
          <c:yVal>
            <c:numRef>
              <c:f>Trajecto!$C$149:$C$155</c:f>
              <c:numCache>
                <c:formatCode>0</c:formatCode>
                <c:ptCount val="7"/>
                <c:pt idx="0">
                  <c:v>511.69810200823588</c:v>
                </c:pt>
                <c:pt idx="1">
                  <c:v>255.84905100411794</c:v>
                </c:pt>
                <c:pt idx="2">
                  <c:v>0</c:v>
                </c:pt>
                <c:pt idx="3">
                  <c:v>99.301480863658924</c:v>
                </c:pt>
                <c:pt idx="4">
                  <c:v>0</c:v>
                </c:pt>
                <c:pt idx="5">
                  <c:v>23.71223713623673</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Calculs!$AE$4:$AE$1004</c:f>
              <c:numCache>
                <c:formatCode>0</c:formatCode>
                <c:ptCount val="1001"/>
                <c:pt idx="0">
                  <c:v>0</c:v>
                </c:pt>
                <c:pt idx="1">
                  <c:v>0</c:v>
                </c:pt>
                <c:pt idx="2">
                  <c:v>8.2983759307232881E-4</c:v>
                </c:pt>
                <c:pt idx="3">
                  <c:v>4.1901972836011431E-3</c:v>
                </c:pt>
                <c:pt idx="4">
                  <c:v>1.1823425818599374E-2</c:v>
                </c:pt>
                <c:pt idx="5">
                  <c:v>2.5473401488504514E-2</c:v>
                </c:pt>
                <c:pt idx="6">
                  <c:v>4.6444834816276967E-2</c:v>
                </c:pt>
                <c:pt idx="7">
                  <c:v>7.5161613781776437E-2</c:v>
                </c:pt>
                <c:pt idx="8">
                  <c:v>0.11160681451471773</c:v>
                </c:pt>
                <c:pt idx="9">
                  <c:v>0.15576344189439312</c:v>
                </c:pt>
                <c:pt idx="10">
                  <c:v>0.2076144298241549</c:v>
                </c:pt>
                <c:pt idx="11">
                  <c:v>0.26714264150809064</c:v>
                </c:pt>
                <c:pt idx="12">
                  <c:v>0.33433086972987175</c:v>
                </c:pt>
                <c:pt idx="13">
                  <c:v>0.4091618371337557</c:v>
                </c:pt>
                <c:pt idx="14">
                  <c:v>0.49161819650772215</c:v>
                </c:pt>
                <c:pt idx="15">
                  <c:v>0.58168253106872303</c:v>
                </c:pt>
                <c:pt idx="16">
                  <c:v>0.67933735475002632</c:v>
                </c:pt>
                <c:pt idx="17">
                  <c:v>0.78456511249063376</c:v>
                </c:pt>
                <c:pt idx="18">
                  <c:v>0.89734818052675136</c:v>
                </c:pt>
                <c:pt idx="19">
                  <c:v>1.0176688666852929</c:v>
                </c:pt>
                <c:pt idx="20">
                  <c:v>1.1455094106793957</c:v>
                </c:pt>
                <c:pt idx="21">
                  <c:v>1.280851984405927</c:v>
                </c:pt>
                <c:pt idx="22">
                  <c:v>1.4236786922449611</c:v>
                </c:pt>
                <c:pt idx="23">
                  <c:v>1.5739715713612061</c:v>
                </c:pt>
                <c:pt idx="24">
                  <c:v>1.7317125920073582</c:v>
                </c:pt>
                <c:pt idx="25">
                  <c:v>1.8968836578293629</c:v>
                </c:pt>
                <c:pt idx="26">
                  <c:v>2.0694666061735614</c:v>
                </c:pt>
                <c:pt idx="27">
                  <c:v>2.2494432083957023</c:v>
                </c:pt>
                <c:pt idx="28">
                  <c:v>2.4367951701717923</c:v>
                </c:pt>
                <c:pt idx="29">
                  <c:v>2.6315041318107708</c:v>
                </c:pt>
                <c:pt idx="30">
                  <c:v>2.8335516685689801</c:v>
                </c:pt>
                <c:pt idx="31">
                  <c:v>3.0429192909664144</c:v>
                </c:pt>
                <c:pt idx="32">
                  <c:v>3.2595884451047215</c:v>
                </c:pt>
                <c:pt idx="33">
                  <c:v>3.483540512986937</c:v>
                </c:pt>
                <c:pt idx="34">
                  <c:v>3.714756812838929</c:v>
                </c:pt>
                <c:pt idx="35">
                  <c:v>3.9532185994325291</c:v>
                </c:pt>
                <c:pt idx="36">
                  <c:v>4.1988922678510185</c:v>
                </c:pt>
                <c:pt idx="37">
                  <c:v>4.4517436727406654</c:v>
                </c:pt>
                <c:pt idx="38">
                  <c:v>4.7117529306791814</c:v>
                </c:pt>
                <c:pt idx="39">
                  <c:v>4.978900113252922</c:v>
                </c:pt>
                <c:pt idx="40">
                  <c:v>5.2531652530564443</c:v>
                </c:pt>
                <c:pt idx="41">
                  <c:v>5.5345283430173007</c:v>
                </c:pt>
                <c:pt idx="42">
                  <c:v>5.8229693357955208</c:v>
                </c:pt>
                <c:pt idx="43">
                  <c:v>6.1184681432506851</c:v>
                </c:pt>
                <c:pt idx="44">
                  <c:v>6.421004635970327</c:v>
                </c:pt>
                <c:pt idx="45">
                  <c:v>6.7305586428541426</c:v>
                </c:pt>
                <c:pt idx="46">
                  <c:v>7.0471099507490989</c:v>
                </c:pt>
                <c:pt idx="47">
                  <c:v>7.3706383041310914</c:v>
                </c:pt>
                <c:pt idx="48">
                  <c:v>7.7011234048292501</c:v>
                </c:pt>
                <c:pt idx="49">
                  <c:v>8.0385449117894279</c:v>
                </c:pt>
                <c:pt idx="50">
                  <c:v>8.3828824408737415</c:v>
                </c:pt>
                <c:pt idx="51">
                  <c:v>8.7341178775915083</c:v>
                </c:pt>
                <c:pt idx="52">
                  <c:v>9.0922376922843036</c:v>
                </c:pt>
                <c:pt idx="53">
                  <c:v>9.4572306304819627</c:v>
                </c:pt>
                <c:pt idx="54">
                  <c:v>9.8290854007894684</c:v>
                </c:pt>
                <c:pt idx="55">
                  <c:v>10.207790674684089</c:v>
                </c:pt>
                <c:pt idx="56">
                  <c:v>10.593335086332546</c:v>
                </c:pt>
                <c:pt idx="57">
                  <c:v>10.985707232426899</c:v>
                </c:pt>
                <c:pt idx="58">
                  <c:v>11.384895672037953</c:v>
                </c:pt>
                <c:pt idx="59">
                  <c:v>11.790888926485117</c:v>
                </c:pt>
                <c:pt idx="60">
                  <c:v>12.203675479221676</c:v>
                </c:pt>
                <c:pt idx="61">
                  <c:v>12.623243775734588</c:v>
                </c:pt>
                <c:pt idx="62">
                  <c:v>13.04958222345793</c:v>
                </c:pt>
                <c:pt idx="63">
                  <c:v>13.482679191699237</c:v>
                </c:pt>
                <c:pt idx="64">
                  <c:v>13.922523011577985</c:v>
                </c:pt>
                <c:pt idx="65">
                  <c:v>14.369101975975569</c:v>
                </c:pt>
                <c:pt idx="66">
                  <c:v>14.822404339496151</c:v>
                </c:pt>
                <c:pt idx="67">
                  <c:v>15.282418318437793</c:v>
                </c:pt>
                <c:pt idx="68">
                  <c:v>15.749132090773363</c:v>
                </c:pt>
                <c:pt idx="69">
                  <c:v>16.222533796140699</c:v>
                </c:pt>
                <c:pt idx="70">
                  <c:v>16.70261153584158</c:v>
                </c:pt>
                <c:pt idx="71">
                  <c:v>17.189353372849073</c:v>
                </c:pt>
                <c:pt idx="72">
                  <c:v>17.682747331822846</c:v>
                </c:pt>
                <c:pt idx="73">
                  <c:v>18.182781399132089</c:v>
                </c:pt>
                <c:pt idx="74">
                  <c:v>18.689443522885668</c:v>
                </c:pt>
                <c:pt idx="75">
                  <c:v>19.20272161296921</c:v>
                </c:pt>
                <c:pt idx="76">
                  <c:v>19.722603541088787</c:v>
                </c:pt>
                <c:pt idx="77">
                  <c:v>20.249077140820933</c:v>
                </c:pt>
                <c:pt idx="78">
                  <c:v>20.782130207668697</c:v>
                </c:pt>
                <c:pt idx="79">
                  <c:v>21.321750499123496</c:v>
                </c:pt>
                <c:pt idx="80">
                  <c:v>21.867925734732527</c:v>
                </c:pt>
                <c:pt idx="81">
                  <c:v>22.420643596171498</c:v>
                </c:pt>
                <c:pt idx="82">
                  <c:v>22.979891727322475</c:v>
                </c:pt>
                <c:pt idx="83">
                  <c:v>23.545657734356634</c:v>
                </c:pt>
                <c:pt idx="84">
                  <c:v>24.117929185821751</c:v>
                </c:pt>
                <c:pt idx="85">
                  <c:v>24.696693612734215</c:v>
                </c:pt>
                <c:pt idx="86">
                  <c:v>25.281938508675417</c:v>
                </c:pt>
                <c:pt idx="87">
                  <c:v>25.873651329892343</c:v>
                </c:pt>
                <c:pt idx="88">
                  <c:v>26.47181949540224</c:v>
                </c:pt>
                <c:pt idx="89">
                  <c:v>27.076430387101158</c:v>
                </c:pt>
                <c:pt idx="90">
                  <c:v>27.687471349876294</c:v>
                </c:pt>
                <c:pt idx="91">
                  <c:v>28.304929691721949</c:v>
                </c:pt>
                <c:pt idx="92">
                  <c:v>28.928792683859022</c:v>
                </c:pt>
                <c:pt idx="93">
                  <c:v>29.559047560857881</c:v>
                </c:pt>
                <c:pt idx="94">
                  <c:v>30.195681520764513</c:v>
                </c:pt>
                <c:pt idx="95">
                  <c:v>30.838681725229865</c:v>
                </c:pt>
                <c:pt idx="96">
                  <c:v>31.488035299642227</c:v>
                </c:pt>
                <c:pt idx="97">
                  <c:v>32.143729333262606</c:v>
                </c:pt>
                <c:pt idx="98">
                  <c:v>32.805750879362961</c:v>
                </c:pt>
                <c:pt idx="99">
                  <c:v>33.474086955367234</c:v>
                </c:pt>
                <c:pt idx="100">
                  <c:v>34.148724542995055</c:v>
                </c:pt>
                <c:pt idx="101">
                  <c:v>34.829649528256837</c:v>
                </c:pt>
                <c:pt idx="102">
                  <c:v>35.51684564062991</c:v>
                </c:pt>
                <c:pt idx="103">
                  <c:v>36.210295512428608</c:v>
                </c:pt>
                <c:pt idx="104">
                  <c:v>36.909981739036489</c:v>
                </c:pt>
                <c:pt idx="105">
                  <c:v>37.615886879138891</c:v>
                </c:pt>
                <c:pt idx="106">
                  <c:v>38.327993454957856</c:v>
                </c:pt>
                <c:pt idx="107">
                  <c:v>39.046283952489205</c:v>
                </c:pt>
                <c:pt idx="108">
                  <c:v>39.770740821741768</c:v>
                </c:pt>
                <c:pt idx="109">
                  <c:v>40.501346476978661</c:v>
                </c:pt>
                <c:pt idx="110">
                  <c:v>41.238083296960568</c:v>
                </c:pt>
                <c:pt idx="111">
                  <c:v>41.980933625190914</c:v>
                </c:pt>
                <c:pt idx="112">
                  <c:v>42.729879770162903</c:v>
                </c:pt>
                <c:pt idx="113">
                  <c:v>43.484904005608314</c:v>
                </c:pt>
                <c:pt idx="114">
                  <c:v>44.245988570748054</c:v>
                </c:pt>
                <c:pt idx="115">
                  <c:v>45.013115670544359</c:v>
                </c:pt>
                <c:pt idx="116">
                  <c:v>45.786267475954567</c:v>
                </c:pt>
                <c:pt idx="117">
                  <c:v>46.565426124186473</c:v>
                </c:pt>
                <c:pt idx="118">
                  <c:v>47.350573718955147</c:v>
                </c:pt>
                <c:pt idx="119">
                  <c:v>48.141692330741193</c:v>
                </c:pt>
                <c:pt idx="120">
                  <c:v>48.938763997050408</c:v>
                </c:pt>
                <c:pt idx="121">
                  <c:v>49.741770722674744</c:v>
                </c:pt>
                <c:pt idx="122">
                  <c:v>50.550694479954558</c:v>
                </c:pt>
                <c:pt idx="123">
                  <c:v>51.365517209042117</c:v>
                </c:pt>
                <c:pt idx="124">
                  <c:v>52.186220818166269</c:v>
                </c:pt>
                <c:pt idx="125">
                  <c:v>53.012787183898261</c:v>
                </c:pt>
                <c:pt idx="126">
                  <c:v>53.845198151418657</c:v>
                </c:pt>
                <c:pt idx="127">
                  <c:v>54.683435534785303</c:v>
                </c:pt>
                <c:pt idx="128">
                  <c:v>55.527481117202321</c:v>
                </c:pt>
                <c:pt idx="129">
                  <c:v>56.377316651290059</c:v>
                </c:pt>
                <c:pt idx="130">
                  <c:v>57.232923859355964</c:v>
                </c:pt>
                <c:pt idx="131">
                  <c:v>58.094284433666374</c:v>
                </c:pt>
                <c:pt idx="132">
                  <c:v>58.961380036719127</c:v>
                </c:pt>
                <c:pt idx="133">
                  <c:v>59.834192301517021</c:v>
                </c:pt>
                <c:pt idx="134">
                  <c:v>60.712702831842037</c:v>
                </c:pt>
                <c:pt idx="135">
                  <c:v>61.596893202530289</c:v>
                </c:pt>
                <c:pt idx="136">
                  <c:v>62.48674495974771</c:v>
                </c:pt>
                <c:pt idx="137">
                  <c:v>63.382239621266407</c:v>
                </c:pt>
                <c:pt idx="138">
                  <c:v>64.283358676741628</c:v>
                </c:pt>
                <c:pt idx="139">
                  <c:v>65.190083587989363</c:v>
                </c:pt>
                <c:pt idx="140">
                  <c:v>66.10239578926452</c:v>
                </c:pt>
                <c:pt idx="141">
                  <c:v>67.020276687539635</c:v>
                </c:pt>
                <c:pt idx="142">
                  <c:v>67.943707662784107</c:v>
                </c:pt>
                <c:pt idx="143">
                  <c:v>68.872670068243849</c:v>
                </c:pt>
                <c:pt idx="144">
                  <c:v>69.807145230721517</c:v>
                </c:pt>
                <c:pt idx="145">
                  <c:v>70.74711445085704</c:v>
                </c:pt>
                <c:pt idx="146">
                  <c:v>71.69255900340859</c:v>
                </c:pt>
                <c:pt idx="147">
                  <c:v>72.643460137533964</c:v>
                </c:pt>
                <c:pt idx="148">
                  <c:v>73.599799077072191</c:v>
                </c:pt>
                <c:pt idx="149">
                  <c:v>74.56155702082556</c:v>
                </c:pt>
                <c:pt idx="150">
                  <c:v>75.528715142841875</c:v>
                </c:pt>
                <c:pt idx="151">
                  <c:v>76.501254951641371</c:v>
                </c:pt>
                <c:pt idx="152">
                  <c:v>77.47915864958938</c:v>
                </c:pt>
                <c:pt idx="153">
                  <c:v>78.462408774301849</c:v>
                </c:pt>
                <c:pt idx="154">
                  <c:v>79.450987839892917</c:v>
                </c:pt>
                <c:pt idx="155">
                  <c:v>80.444878337232851</c:v>
                </c:pt>
                <c:pt idx="156">
                  <c:v>81.444062734206213</c:v>
                </c:pt>
                <c:pt idx="157">
                  <c:v>82.448523475970234</c:v>
                </c:pt>
                <c:pt idx="158">
                  <c:v>83.458242985213332</c:v>
                </c:pt>
                <c:pt idx="159">
                  <c:v>84.473203662413809</c:v>
                </c:pt>
                <c:pt idx="160">
                  <c:v>85.493387886098702</c:v>
                </c:pt>
                <c:pt idx="161">
                  <c:v>86.51877801310269</c:v>
                </c:pt>
                <c:pt idx="162">
                  <c:v>87.549356378827156</c:v>
                </c:pt>
                <c:pt idx="163">
                  <c:v>88.585105297499311</c:v>
                </c:pt>
                <c:pt idx="164">
                  <c:v>89.626007062431327</c:v>
                </c:pt>
                <c:pt idx="165">
                  <c:v>90.672043946279572</c:v>
                </c:pt>
                <c:pt idx="166">
                  <c:v>91.723198201303788</c:v>
                </c:pt>
                <c:pt idx="167">
                  <c:v>92.779452059626323</c:v>
                </c:pt>
                <c:pt idx="168">
                  <c:v>93.840787733491311</c:v>
                </c:pt>
                <c:pt idx="169">
                  <c:v>94.90718741552385</c:v>
                </c:pt>
                <c:pt idx="170">
                  <c:v>95.978633278989037</c:v>
                </c:pt>
                <c:pt idx="171">
                  <c:v>97.055107478051013</c:v>
                </c:pt>
                <c:pt idx="172">
                  <c:v>98.13659214803188</c:v>
                </c:pt>
                <c:pt idx="173">
                  <c:v>99.223069405670472</c:v>
                </c:pt>
                <c:pt idx="174">
                  <c:v>100.31452134938107</c:v>
                </c:pt>
                <c:pt idx="175">
                  <c:v>101.41093005951188</c:v>
                </c:pt>
                <c:pt idx="176">
                  <c:v>102.51227759860345</c:v>
                </c:pt>
                <c:pt idx="177">
                  <c:v>103.61854601164677</c:v>
                </c:pt>
                <c:pt idx="178">
                  <c:v>104.72971732634133</c:v>
                </c:pt>
                <c:pt idx="179">
                  <c:v>105.84577355335283</c:v>
                </c:pt>
                <c:pt idx="180">
                  <c:v>106.96669668657077</c:v>
                </c:pt>
                <c:pt idx="181">
                  <c:v>108.09246870336571</c:v>
                </c:pt>
                <c:pt idx="182">
                  <c:v>109.22307156484628</c:v>
                </c:pt>
                <c:pt idx="183">
                  <c:v>110.35848721611599</c:v>
                </c:pt>
                <c:pt idx="184">
                  <c:v>111.49869758652963</c:v>
                </c:pt>
                <c:pt idx="185">
                  <c:v>112.64368458994947</c:v>
                </c:pt>
                <c:pt idx="186">
                  <c:v>113.79343012500108</c:v>
                </c:pt>
                <c:pt idx="187">
                  <c:v>114.94791607532878</c:v>
                </c:pt>
                <c:pt idx="188">
                  <c:v>116.10712430985085</c:v>
                </c:pt>
                <c:pt idx="189">
                  <c:v>117.27103668301427</c:v>
                </c:pt>
                <c:pt idx="190">
                  <c:v>118.43963503504911</c:v>
                </c:pt>
                <c:pt idx="191">
                  <c:v>119.61290119222254</c:v>
                </c:pt>
                <c:pt idx="192">
                  <c:v>120.79081696709244</c:v>
                </c:pt>
                <c:pt idx="193">
                  <c:v>121.97336415876053</c:v>
                </c:pt>
                <c:pt idx="194">
                  <c:v>123.16052455312513</c:v>
                </c:pt>
                <c:pt idx="195">
                  <c:v>124.35227992313345</c:v>
                </c:pt>
                <c:pt idx="196">
                  <c:v>125.54861202903342</c:v>
                </c:pt>
                <c:pt idx="197">
                  <c:v>126.749502618625</c:v>
                </c:pt>
                <c:pt idx="198">
                  <c:v>127.95493342751107</c:v>
                </c:pt>
                <c:pt idx="199">
                  <c:v>129.16488617934777</c:v>
                </c:pt>
                <c:pt idx="200">
                  <c:v>130.37934258609442</c:v>
                </c:pt>
                <c:pt idx="201">
                  <c:v>131.59828434826272</c:v>
                </c:pt>
                <c:pt idx="202">
                  <c:v>132.82169315516558</c:v>
                </c:pt>
                <c:pt idx="203">
                  <c:v>134.0495506851654</c:v>
                </c:pt>
                <c:pt idx="204">
                  <c:v>135.28183860592168</c:v>
                </c:pt>
                <c:pt idx="205">
                  <c:v>136.51853857463811</c:v>
                </c:pt>
                <c:pt idx="206">
                  <c:v>137.75963223830914</c:v>
                </c:pt>
                <c:pt idx="207">
                  <c:v>139.0051012339658</c:v>
                </c:pt>
                <c:pt idx="208">
                  <c:v>140.2549271889211</c:v>
                </c:pt>
                <c:pt idx="209">
                  <c:v>141.50909172101464</c:v>
                </c:pt>
                <c:pt idx="210">
                  <c:v>142.76757643885668</c:v>
                </c:pt>
                <c:pt idx="211">
                  <c:v>144.03036294207158</c:v>
                </c:pt>
                <c:pt idx="212">
                  <c:v>145.29743282154047</c:v>
                </c:pt>
                <c:pt idx="213">
                  <c:v>146.56876765964344</c:v>
                </c:pt>
                <c:pt idx="214">
                  <c:v>147.84434903050092</c:v>
                </c:pt>
                <c:pt idx="215">
                  <c:v>149.12415850021438</c:v>
                </c:pt>
                <c:pt idx="216">
                  <c:v>150.40817762710643</c:v>
                </c:pt>
                <c:pt idx="217">
                  <c:v>151.69638796196008</c:v>
                </c:pt>
                <c:pt idx="218">
                  <c:v>152.98877104825743</c:v>
                </c:pt>
                <c:pt idx="219">
                  <c:v>154.2853084224175</c:v>
                </c:pt>
                <c:pt idx="220">
                  <c:v>155.58598161403347</c:v>
                </c:pt>
                <c:pt idx="221">
                  <c:v>156.89077214610899</c:v>
                </c:pt>
                <c:pt idx="222">
                  <c:v>158.19966153529393</c:v>
                </c:pt>
                <c:pt idx="223">
                  <c:v>159.51263129211924</c:v>
                </c:pt>
                <c:pt idx="224">
                  <c:v>160.82966292123103</c:v>
                </c:pt>
                <c:pt idx="225">
                  <c:v>162.15073792162406</c:v>
                </c:pt>
                <c:pt idx="226">
                  <c:v>163.47583778687414</c:v>
                </c:pt>
                <c:pt idx="227">
                  <c:v>164.80494400536992</c:v>
                </c:pt>
                <c:pt idx="228">
                  <c:v>166.13803806054392</c:v>
                </c:pt>
                <c:pt idx="229">
                  <c:v>167.47510143110262</c:v>
                </c:pt>
                <c:pt idx="230">
                  <c:v>168.81611559125568</c:v>
                </c:pt>
                <c:pt idx="231">
                  <c:v>170.16106201094453</c:v>
                </c:pt>
                <c:pt idx="232">
                  <c:v>171.50992215607002</c:v>
                </c:pt>
                <c:pt idx="233">
                  <c:v>172.86267748871904</c:v>
                </c:pt>
                <c:pt idx="234">
                  <c:v>174.21930946739067</c:v>
                </c:pt>
                <c:pt idx="235">
                  <c:v>175.57979954722106</c:v>
                </c:pt>
                <c:pt idx="236">
                  <c:v>176.94412918020771</c:v>
                </c:pt>
                <c:pt idx="237">
                  <c:v>178.31227981543279</c:v>
                </c:pt>
                <c:pt idx="238">
                  <c:v>179.68423289928552</c:v>
                </c:pt>
                <c:pt idx="239">
                  <c:v>181.05996987568372</c:v>
                </c:pt>
                <c:pt idx="240">
                  <c:v>182.43947218629444</c:v>
                </c:pt>
                <c:pt idx="241">
                  <c:v>183.82272127075365</c:v>
                </c:pt>
                <c:pt idx="242">
                  <c:v>185.20969856688512</c:v>
                </c:pt>
                <c:pt idx="243">
                  <c:v>186.60038551091822</c:v>
                </c:pt>
                <c:pt idx="244">
                  <c:v>187.99476353770487</c:v>
                </c:pt>
                <c:pt idx="245">
                  <c:v>189.39281408093561</c:v>
                </c:pt>
                <c:pt idx="246">
                  <c:v>190.79451857335465</c:v>
                </c:pt>
                <c:pt idx="247">
                  <c:v>192.19985844697396</c:v>
                </c:pt>
                <c:pt idx="248">
                  <c:v>193.6088151332865</c:v>
                </c:pt>
                <c:pt idx="249">
                  <c:v>195.02137006347832</c:v>
                </c:pt>
                <c:pt idx="250">
                  <c:v>196.43750466863995</c:v>
                </c:pt>
                <c:pt idx="251">
                  <c:v>197.85719884521916</c:v>
                </c:pt>
                <c:pt idx="252">
                  <c:v>199.2804294208872</c:v>
                </c:pt>
                <c:pt idx="253">
                  <c:v>200.70717169110043</c:v>
                </c:pt>
                <c:pt idx="254">
                  <c:v>202.13740095529093</c:v>
                </c:pt>
                <c:pt idx="255">
                  <c:v>203.57109251715983</c:v>
                </c:pt>
                <c:pt idx="256">
                  <c:v>205.0082216849689</c:v>
                </c:pt>
                <c:pt idx="257">
                  <c:v>206.4487637718305</c:v>
                </c:pt>
                <c:pt idx="258">
                  <c:v>207.89269409599558</c:v>
                </c:pt>
                <c:pt idx="259">
                  <c:v>209.33998798113993</c:v>
                </c:pt>
                <c:pt idx="260">
                  <c:v>210.79062075664868</c:v>
                </c:pt>
                <c:pt idx="261">
                  <c:v>212.24456775789889</c:v>
                </c:pt>
                <c:pt idx="262">
                  <c:v>213.70180432654047</c:v>
                </c:pt>
                <c:pt idx="263">
                  <c:v>215.16230581077508</c:v>
                </c:pt>
                <c:pt idx="264">
                  <c:v>216.6260475656334</c:v>
                </c:pt>
                <c:pt idx="265">
                  <c:v>218.09300495325041</c:v>
                </c:pt>
                <c:pt idx="266">
                  <c:v>219.56315334313896</c:v>
                </c:pt>
                <c:pt idx="267">
                  <c:v>221.03646811246134</c:v>
                </c:pt>
                <c:pt idx="268">
                  <c:v>222.51292464629918</c:v>
                </c:pt>
                <c:pt idx="269">
                  <c:v>223.99249833792135</c:v>
                </c:pt>
                <c:pt idx="270">
                  <c:v>225.47516458905002</c:v>
                </c:pt>
                <c:pt idx="271">
                  <c:v>226.96089881012497</c:v>
                </c:pt>
                <c:pt idx="272">
                  <c:v>228.44967642056588</c:v>
                </c:pt>
                <c:pt idx="273">
                  <c:v>229.94147284903281</c:v>
                </c:pt>
                <c:pt idx="274">
                  <c:v>231.43626353368481</c:v>
                </c:pt>
                <c:pt idx="275">
                  <c:v>232.93402392243667</c:v>
                </c:pt>
                <c:pt idx="276">
                  <c:v>234.43472947321371</c:v>
                </c:pt>
                <c:pt idx="277">
                  <c:v>235.93835565420474</c:v>
                </c:pt>
                <c:pt idx="278">
                  <c:v>237.44487794411313</c:v>
                </c:pt>
                <c:pt idx="279">
                  <c:v>238.95427183240591</c:v>
                </c:pt>
                <c:pt idx="280">
                  <c:v>240.46651281956105</c:v>
                </c:pt>
                <c:pt idx="281">
                  <c:v>241.98157641731279</c:v>
                </c:pt>
                <c:pt idx="282">
                  <c:v>243.49943814889517</c:v>
                </c:pt>
                <c:pt idx="283">
                  <c:v>245.02007354928344</c:v>
                </c:pt>
                <c:pt idx="284">
                  <c:v>246.54345816543378</c:v>
                </c:pt>
                <c:pt idx="285">
                  <c:v>248.06956755652098</c:v>
                </c:pt>
                <c:pt idx="286">
                  <c:v>249.59837729417424</c:v>
                </c:pt>
                <c:pt idx="287">
                  <c:v>251.12986296271106</c:v>
                </c:pt>
                <c:pt idx="288">
                  <c:v>252.66400015936921</c:v>
                </c:pt>
                <c:pt idx="289">
                  <c:v>254.20076449453674</c:v>
                </c:pt>
                <c:pt idx="290">
                  <c:v>255.74013159198017</c:v>
                </c:pt>
                <c:pt idx="291">
                  <c:v>257.28207708907064</c:v>
                </c:pt>
                <c:pt idx="292">
                  <c:v>258.8265766370082</c:v>
                </c:pt>
                <c:pt idx="293">
                  <c:v>260.37360590104419</c:v>
                </c:pt>
                <c:pt idx="294">
                  <c:v>261.92314056070165</c:v>
                </c:pt>
                <c:pt idx="295">
                  <c:v>263.47515630999379</c:v>
                </c:pt>
                <c:pt idx="296">
                  <c:v>265.02962885764066</c:v>
                </c:pt>
                <c:pt idx="297">
                  <c:v>266.58653392728377</c:v>
                </c:pt>
                <c:pt idx="298">
                  <c:v>268.1458304766137</c:v>
                </c:pt>
                <c:pt idx="299">
                  <c:v>269.70744392688204</c:v>
                </c:pt>
                <c:pt idx="300">
                  <c:v>271.27128297179883</c:v>
                </c:pt>
                <c:pt idx="301">
                  <c:v>272.83725637677998</c:v>
                </c:pt>
                <c:pt idx="302">
                  <c:v>274.40527298061693</c:v>
                </c:pt>
                <c:pt idx="303">
                  <c:v>275.97524169712165</c:v>
                </c:pt>
                <c:pt idx="304">
                  <c:v>277.5470715167466</c:v>
                </c:pt>
                <c:pt idx="305">
                  <c:v>279.12067150818041</c:v>
                </c:pt>
                <c:pt idx="306">
                  <c:v>280.69595081991849</c:v>
                </c:pt>
                <c:pt idx="307">
                  <c:v>282.27281868180904</c:v>
                </c:pt>
                <c:pt idx="308">
                  <c:v>283.8511844065743</c:v>
                </c:pt>
                <c:pt idx="309">
                  <c:v>285.43095739130712</c:v>
                </c:pt>
                <c:pt idx="310">
                  <c:v>287.01204711894286</c:v>
                </c:pt>
                <c:pt idx="311">
                  <c:v>288.5943631597068</c:v>
                </c:pt>
                <c:pt idx="312">
                  <c:v>290.17781517253655</c:v>
                </c:pt>
                <c:pt idx="313">
                  <c:v>291.76231290648025</c:v>
                </c:pt>
                <c:pt idx="314">
                  <c:v>293.34776620206992</c:v>
                </c:pt>
                <c:pt idx="315">
                  <c:v>294.93408499267053</c:v>
                </c:pt>
                <c:pt idx="316">
                  <c:v>296.52117930580448</c:v>
                </c:pt>
                <c:pt idx="317">
                  <c:v>298.10895926445158</c:v>
                </c:pt>
                <c:pt idx="318">
                  <c:v>299.69733508832485</c:v>
                </c:pt>
                <c:pt idx="319">
                  <c:v>301.2862170951218</c:v>
                </c:pt>
                <c:pt idx="320">
                  <c:v>302.87551570175151</c:v>
                </c:pt>
                <c:pt idx="321">
                  <c:v>304.4651480886788</c:v>
                </c:pt>
                <c:pt idx="322">
                  <c:v>306.05504485705933</c:v>
                </c:pt>
                <c:pt idx="323">
                  <c:v>307.64514335110027</c:v>
                </c:pt>
                <c:pt idx="324">
                  <c:v>309.2353809872896</c:v>
                </c:pt>
                <c:pt idx="325">
                  <c:v>310.82569525492391</c:v>
                </c:pt>
                <c:pt idx="326">
                  <c:v>312.41602371662458</c:v>
                </c:pt>
                <c:pt idx="327">
                  <c:v>314.00630400884199</c:v>
                </c:pt>
                <c:pt idx="328">
                  <c:v>315.59647384234847</c:v>
                </c:pt>
                <c:pt idx="329">
                  <c:v>317.18647100271949</c:v>
                </c:pt>
                <c:pt idx="330">
                  <c:v>318.77623335080312</c:v>
                </c:pt>
                <c:pt idx="331">
                  <c:v>320.36569882317855</c:v>
                </c:pt>
                <c:pt idx="332">
                  <c:v>321.95480543260243</c:v>
                </c:pt>
                <c:pt idx="333">
                  <c:v>323.54349126844448</c:v>
                </c:pt>
                <c:pt idx="334">
                  <c:v>325.13169449711143</c:v>
                </c:pt>
                <c:pt idx="335">
                  <c:v>326.71935336245974</c:v>
                </c:pt>
                <c:pt idx="336">
                  <c:v>328.30640618619714</c:v>
                </c:pt>
                <c:pt idx="337">
                  <c:v>329.89279136827292</c:v>
                </c:pt>
                <c:pt idx="338">
                  <c:v>331.47844738725729</c:v>
                </c:pt>
                <c:pt idx="339">
                  <c:v>333.06331280070924</c:v>
                </c:pt>
                <c:pt idx="340">
                  <c:v>334.64732624553409</c:v>
                </c:pt>
                <c:pt idx="341">
                  <c:v>336.23042643832935</c:v>
                </c:pt>
                <c:pt idx="342">
                  <c:v>337.81255217572021</c:v>
                </c:pt>
                <c:pt idx="343">
                  <c:v>339.3936423346841</c:v>
                </c:pt>
                <c:pt idx="344">
                  <c:v>340.97363587286424</c:v>
                </c:pt>
                <c:pt idx="345">
                  <c:v>342.55247182887274</c:v>
                </c:pt>
                <c:pt idx="346">
                  <c:v>344.13008932258288</c:v>
                </c:pt>
                <c:pt idx="347">
                  <c:v>345.70642755541104</c:v>
                </c:pt>
                <c:pt idx="348">
                  <c:v>347.28142652815507</c:v>
                </c:pt>
                <c:pt idx="349">
                  <c:v>348.85502775781237</c:v>
                </c:pt>
                <c:pt idx="350">
                  <c:v>350.42717355823805</c:v>
                </c:pt>
                <c:pt idx="351">
                  <c:v>351.99780632178528</c:v>
                </c:pt>
                <c:pt idx="352">
                  <c:v>353.56686851949974</c:v>
                </c:pt>
                <c:pt idx="353">
                  <c:v>355.13430270130488</c:v>
                </c:pt>
                <c:pt idx="354">
                  <c:v>356.70005149617788</c:v>
                </c:pt>
                <c:pt idx="355">
                  <c:v>358.26405761231666</c:v>
                </c:pt>
                <c:pt idx="356">
                  <c:v>359.82626383729792</c:v>
                </c:pt>
                <c:pt idx="357">
                  <c:v>361.38661303822585</c:v>
                </c:pt>
                <c:pt idx="358">
                  <c:v>362.94504816187242</c:v>
                </c:pt>
                <c:pt idx="359">
                  <c:v>364.50151223480839</c:v>
                </c:pt>
                <c:pt idx="360">
                  <c:v>366.05596327956852</c:v>
                </c:pt>
                <c:pt idx="361">
                  <c:v>367.60838920808766</c:v>
                </c:pt>
                <c:pt idx="362">
                  <c:v>369.15879286150476</c:v>
                </c:pt>
                <c:pt idx="363">
                  <c:v>370.70717707264816</c:v>
                </c:pt>
                <c:pt idx="364">
                  <c:v>372.25354466606689</c:v>
                </c:pt>
                <c:pt idx="365">
                  <c:v>373.79789845806158</c:v>
                </c:pt>
                <c:pt idx="366">
                  <c:v>375.34024125671567</c:v>
                </c:pt>
                <c:pt idx="367">
                  <c:v>376.88057586192588</c:v>
                </c:pt>
                <c:pt idx="368">
                  <c:v>378.41890506543302</c:v>
                </c:pt>
                <c:pt idx="369">
                  <c:v>379.9552316508524</c:v>
                </c:pt>
                <c:pt idx="370">
                  <c:v>381.48955839370421</c:v>
                </c:pt>
                <c:pt idx="371">
                  <c:v>383.02188806144375</c:v>
                </c:pt>
                <c:pt idx="372">
                  <c:v>384.55222341349139</c:v>
                </c:pt>
                <c:pt idx="373">
                  <c:v>386.08056720126245</c:v>
                </c:pt>
                <c:pt idx="374">
                  <c:v>387.60692216819717</c:v>
                </c:pt>
                <c:pt idx="375">
                  <c:v>389.13129104979004</c:v>
                </c:pt>
                <c:pt idx="376">
                  <c:v>390.65367657361952</c:v>
                </c:pt>
                <c:pt idx="377">
                  <c:v>392.17408145937725</c:v>
                </c:pt>
                <c:pt idx="378">
                  <c:v>393.69250841889726</c:v>
                </c:pt>
                <c:pt idx="379">
                  <c:v>395.20896015618519</c:v>
                </c:pt>
                <c:pt idx="380">
                  <c:v>396.72343936744699</c:v>
                </c:pt>
                <c:pt idx="381">
                  <c:v>398.23594874111785</c:v>
                </c:pt>
                <c:pt idx="382">
                  <c:v>399.74649095789084</c:v>
                </c:pt>
                <c:pt idx="383">
                  <c:v>401.25506869074542</c:v>
                </c:pt>
                <c:pt idx="384">
                  <c:v>402.76168460497576</c:v>
                </c:pt>
                <c:pt idx="385">
                  <c:v>404.26634135821905</c:v>
                </c:pt>
                <c:pt idx="386">
                  <c:v>405.76904160048366</c:v>
                </c:pt>
                <c:pt idx="387">
                  <c:v>407.26978797417706</c:v>
                </c:pt>
                <c:pt idx="388">
                  <c:v>408.76858311413372</c:v>
                </c:pt>
                <c:pt idx="389">
                  <c:v>410.26542964764275</c:v>
                </c:pt>
                <c:pt idx="390">
                  <c:v>411.76033019447567</c:v>
                </c:pt>
                <c:pt idx="391">
                  <c:v>413.25328736691364</c:v>
                </c:pt>
                <c:pt idx="392">
                  <c:v>414.744303769775</c:v>
                </c:pt>
                <c:pt idx="393">
                  <c:v>416.2333820004423</c:v>
                </c:pt>
                <c:pt idx="394">
                  <c:v>417.72052464888964</c:v>
                </c:pt>
                <c:pt idx="395">
                  <c:v>419.20573429770934</c:v>
                </c:pt>
                <c:pt idx="396">
                  <c:v>420.68901352213891</c:v>
                </c:pt>
                <c:pt idx="397">
                  <c:v>422.1703648900878</c:v>
                </c:pt>
                <c:pt idx="398">
                  <c:v>423.64979096216388</c:v>
                </c:pt>
                <c:pt idx="399">
                  <c:v>425.12729429169997</c:v>
                </c:pt>
                <c:pt idx="400">
                  <c:v>426.60287742478016</c:v>
                </c:pt>
                <c:pt idx="401">
                  <c:v>441.25329463116901</c:v>
                </c:pt>
                <c:pt idx="402">
                  <c:v>455.7133279307651</c:v>
                </c:pt>
                <c:pt idx="403">
                  <c:v>469.98545236860218</c:v>
                </c:pt>
                <c:pt idx="404">
                  <c:v>484.07207396233207</c:v>
                </c:pt>
                <c:pt idx="405">
                  <c:v>497.97553212986986</c:v>
                </c:pt>
                <c:pt idx="406">
                  <c:v>511.69810200823588</c:v>
                </c:pt>
                <c:pt idx="407">
                  <c:v>525.24199666939489</c:v>
                </c:pt>
                <c:pt idx="408">
                  <c:v>538.60936923853274</c:v>
                </c:pt>
                <c:pt idx="409">
                  <c:v>551.80231491987706</c:v>
                </c:pt>
                <c:pt idx="410">
                  <c:v>564.82287293485717</c:v>
                </c:pt>
                <c:pt idx="411">
                  <c:v>577.67302837710906</c:v>
                </c:pt>
                <c:pt idx="412">
                  <c:v>590.35471398856157</c:v>
                </c:pt>
                <c:pt idx="413">
                  <c:v>602.86981186058915</c:v>
                </c:pt>
                <c:pt idx="414">
                  <c:v>615.22015506398134</c:v>
                </c:pt>
                <c:pt idx="415">
                  <c:v>627.40752921126091</c:v>
                </c:pt>
                <c:pt idx="416">
                  <c:v>639.43367395467897</c:v>
                </c:pt>
                <c:pt idx="417">
                  <c:v>651.30028442302387</c:v>
                </c:pt>
                <c:pt idx="418">
                  <c:v>663.00901260020214</c:v>
                </c:pt>
                <c:pt idx="419">
                  <c:v>674.56146864838365</c:v>
                </c:pt>
                <c:pt idx="420">
                  <c:v>685.95922217834709</c:v>
                </c:pt>
                <c:pt idx="421">
                  <c:v>697.20380346951492</c:v>
                </c:pt>
                <c:pt idx="422">
                  <c:v>708.29670464203059</c:v>
                </c:pt>
                <c:pt idx="423">
                  <c:v>719.23938078310209</c:v>
                </c:pt>
                <c:pt idx="424">
                  <c:v>730.03325102971633</c:v>
                </c:pt>
                <c:pt idx="425">
                  <c:v>740.67969960971402</c:v>
                </c:pt>
                <c:pt idx="426">
                  <c:v>751.18007684311101</c:v>
                </c:pt>
                <c:pt idx="427">
                  <c:v>761.53570010545025</c:v>
                </c:pt>
                <c:pt idx="428">
                  <c:v>771.74785475487658</c:v>
                </c:pt>
                <c:pt idx="429">
                  <c:v>781.81779502453719</c:v>
                </c:pt>
                <c:pt idx="430">
                  <c:v>791.74674488182904</c:v>
                </c:pt>
                <c:pt idx="431">
                  <c:v>801.53589885593453</c:v>
                </c:pt>
                <c:pt idx="432">
                  <c:v>811.18642283501651</c:v>
                </c:pt>
                <c:pt idx="433">
                  <c:v>820.69945483437186</c:v>
                </c:pt>
                <c:pt idx="434">
                  <c:v>830.07610573677835</c:v>
                </c:pt>
                <c:pt idx="435">
                  <c:v>839.3174600062091</c:v>
                </c:pt>
                <c:pt idx="436">
                  <c:v>848.42457637603047</c:v>
                </c:pt>
                <c:pt idx="437">
                  <c:v>857.39848851274428</c:v>
                </c:pt>
                <c:pt idx="438">
                  <c:v>866.24020565628416</c:v>
                </c:pt>
                <c:pt idx="439">
                  <c:v>874.9507132378269</c:v>
                </c:pt>
                <c:pt idx="440">
                  <c:v>883.53097347603443</c:v>
                </c:pt>
                <c:pt idx="441">
                  <c:v>891.98192595259786</c:v>
                </c:pt>
                <c:pt idx="442">
                  <c:v>900.30448816791375</c:v>
                </c:pt>
                <c:pt idx="443">
                  <c:v>908.49955607768607</c:v>
                </c:pt>
                <c:pt idx="444">
                  <c:v>916.56800461120793</c:v>
                </c:pt>
                <c:pt idx="445">
                  <c:v>924.51068817204441</c:v>
                </c:pt>
                <c:pt idx="446">
                  <c:v>932.3284411218051</c:v>
                </c:pt>
                <c:pt idx="447">
                  <c:v>940.02207824766208</c:v>
                </c:pt>
                <c:pt idx="448">
                  <c:v>947.5923952142432</c:v>
                </c:pt>
                <c:pt idx="449">
                  <c:v>955.04016900049919</c:v>
                </c:pt>
                <c:pt idx="450">
                  <c:v>962.36615832211965</c:v>
                </c:pt>
                <c:pt idx="451">
                  <c:v>969.57110404004709</c:v>
                </c:pt>
                <c:pt idx="452">
                  <c:v>976.65572955561493</c:v>
                </c:pt>
                <c:pt idx="453">
                  <c:v>983.62074119281351</c:v>
                </c:pt>
                <c:pt idx="454">
                  <c:v>990.4668285681671</c:v>
                </c:pt>
                <c:pt idx="455">
                  <c:v>997.19466494868573</c:v>
                </c:pt>
                <c:pt idx="456">
                  <c:v>1003.8049075983366</c:v>
                </c:pt>
                <c:pt idx="457">
                  <c:v>1010.2981981134626</c:v>
                </c:pt>
                <c:pt idx="458">
                  <c:v>1016.6751627475584</c:v>
                </c:pt>
                <c:pt idx="459">
                  <c:v>1022.9364127258017</c:v>
                </c:pt>
                <c:pt idx="460">
                  <c:v>1029.0825445497189</c:v>
                </c:pt>
                <c:pt idx="461">
                  <c:v>1035.1141402923547</c:v>
                </c:pt>
                <c:pt idx="462">
                  <c:v>1041.0317678842991</c:v>
                </c:pt>
                <c:pt idx="463">
                  <c:v>1046.8359813909183</c:v>
                </c:pt>
                <c:pt idx="464">
                  <c:v>1052.5273212811198</c:v>
                </c:pt>
                <c:pt idx="465">
                  <c:v>1058.1063146879767</c:v>
                </c:pt>
                <c:pt idx="466">
                  <c:v>1063.5734756615241</c:v>
                </c:pt>
                <c:pt idx="467">
                  <c:v>1068.9293054140358</c:v>
                </c:pt>
                <c:pt idx="468">
                  <c:v>1074.1742925580777</c:v>
                </c:pt>
                <c:pt idx="469">
                  <c:v>1079.3089133376338</c:v>
                </c:pt>
                <c:pt idx="470">
                  <c:v>1084.3336318525894</c:v>
                </c:pt>
                <c:pt idx="471">
                  <c:v>1089.2489002768568</c:v>
                </c:pt>
                <c:pt idx="472">
                  <c:v>1094.0551590704233</c:v>
                </c:pt>
                <c:pt idx="473">
                  <c:v>1098.7528371855972</c:v>
                </c:pt>
                <c:pt idx="474">
                  <c:v>1103.3423522677317</c:v>
                </c:pt>
                <c:pt idx="475">
                  <c:v>1107.8241108506998</c:v>
                </c:pt>
                <c:pt idx="476">
                  <c:v>1112.1985085473987</c:v>
                </c:pt>
                <c:pt idx="477">
                  <c:v>1116.4659302355653</c:v>
                </c:pt>
                <c:pt idx="478">
                  <c:v>1120.6267502391852</c:v>
                </c:pt>
                <c:pt idx="479">
                  <c:v>1124.6813325057826</c:v>
                </c:pt>
                <c:pt idx="480">
                  <c:v>1128.630030779892</c:v>
                </c:pt>
                <c:pt idx="481">
                  <c:v>1132.4731887730102</c:v>
                </c:pt>
                <c:pt idx="482">
                  <c:v>1136.2111403303479</c:v>
                </c:pt>
                <c:pt idx="483">
                  <c:v>1139.8442095947053</c:v>
                </c:pt>
                <c:pt idx="484">
                  <c:v>1143.3727111678145</c:v>
                </c:pt>
                <c:pt idx="485">
                  <c:v>1146.7969502695048</c:v>
                </c:pt>
                <c:pt idx="486">
                  <c:v>1150.1172228950697</c:v>
                </c:pt>
                <c:pt idx="487">
                  <c:v>1153.3338159712305</c:v>
                </c:pt>
                <c:pt idx="488">
                  <c:v>1156.4470075111208</c:v>
                </c:pt>
                <c:pt idx="489">
                  <c:v>1159.4570667687378</c:v>
                </c:pt>
                <c:pt idx="490">
                  <c:v>1162.3642543933388</c:v>
                </c:pt>
                <c:pt idx="491">
                  <c:v>1165.1688225842909</c:v>
                </c:pt>
                <c:pt idx="492">
                  <c:v>1167.8710152469173</c:v>
                </c:pt>
                <c:pt idx="493">
                  <c:v>1170.4710681499214</c:v>
                </c:pt>
                <c:pt idx="494">
                  <c:v>1172.9692090850076</c:v>
                </c:pt>
                <c:pt idx="495">
                  <c:v>1175.3656580293584</c:v>
                </c:pt>
                <c:pt idx="496">
                  <c:v>1177.6606273116722</c:v>
                </c:pt>
                <c:pt idx="497">
                  <c:v>1179.8543217825056</c:v>
                </c:pt>
                <c:pt idx="498">
                  <c:v>1181.9469389897085</c:v>
                </c:pt>
                <c:pt idx="499">
                  <c:v>1183.9386693597774</c:v>
                </c:pt>
                <c:pt idx="500">
                  <c:v>1185.8296963859918</c:v>
                </c:pt>
                <c:pt idx="501">
                  <c:v>1187.6201968242265</c:v>
                </c:pt>
                <c:pt idx="502">
                  <c:v>1189.310340897352</c:v>
                </c:pt>
                <c:pt idx="503">
                  <c:v>1190.9002925091531</c:v>
                </c:pt>
                <c:pt idx="504">
                  <c:v>1192.390209468681</c:v>
                </c:pt>
                <c:pt idx="505">
                  <c:v>1193.7802437259411</c:v>
                </c:pt>
                <c:pt idx="506">
                  <c:v>1195.0705416197659</c:v>
                </c:pt>
                <c:pt idx="507">
                  <c:v>1196.2612441386575</c:v>
                </c:pt>
                <c:pt idx="508">
                  <c:v>1197.3524871952798</c:v>
                </c:pt>
                <c:pt idx="509">
                  <c:v>1198.3444019151466</c:v>
                </c:pt>
                <c:pt idx="510">
                  <c:v>1199.2371149398887</c:v>
                </c:pt>
                <c:pt idx="511">
                  <c:v>1200.0307487452706</c:v>
                </c:pt>
                <c:pt idx="512">
                  <c:v>1200.7254219738945</c:v>
                </c:pt>
                <c:pt idx="513">
                  <c:v>1201.3212497822578</c:v>
                </c:pt>
                <c:pt idx="514">
                  <c:v>1201.8183442015265</c:v>
                </c:pt>
                <c:pt idx="515">
                  <c:v>1202.2168145110795</c:v>
                </c:pt>
                <c:pt idx="516">
                  <c:v>1202.5167676235465</c:v>
                </c:pt>
                <c:pt idx="517">
                  <c:v>1202.7183084797482</c:v>
                </c:pt>
                <c:pt idx="518">
                  <c:v>1202.821540451642</c:v>
                </c:pt>
                <c:pt idx="519">
                  <c:v>1202.8265657511088</c:v>
                </c:pt>
                <c:pt idx="520">
                  <c:v>1202.7334858421955</c:v>
                </c:pt>
                <c:pt idx="521">
                  <c:v>1202.5424018542656</c:v>
                </c:pt>
                <c:pt idx="522">
                  <c:v>1202.2534149934113</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4.05</c:v>
                </c:pt>
              </c:numCache>
            </c:numRef>
          </c:xVal>
          <c:yVal>
            <c:numRef>
              <c:f>Trajecto!$C$158</c:f>
              <c:numCache>
                <c:formatCode>0</c:formatCode>
                <c:ptCount val="1"/>
                <c:pt idx="0">
                  <c:v>601.12670749670565</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24.350000000000037</c:v>
                </c:pt>
              </c:numCache>
            </c:numRef>
          </c:xVal>
          <c:yVal>
            <c:numRef>
              <c:f>Trajecto!$C$159</c:f>
              <c:numCache>
                <c:formatCode>0</c:formatCode>
                <c:ptCount val="1"/>
                <c:pt idx="0">
                  <c:v>601.41077022582101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Calculs!$T$4:$T$1004</c:f>
              <c:numCache>
                <c:formatCode>0.00</c:formatCode>
                <c:ptCount val="1001"/>
                <c:pt idx="0">
                  <c:v>99.139859999999999</c:v>
                </c:pt>
                <c:pt idx="1">
                  <c:v>99.135463598531857</c:v>
                </c:pt>
                <c:pt idx="2">
                  <c:v>99.122274394127388</c:v>
                </c:pt>
                <c:pt idx="3">
                  <c:v>99.100292386786634</c:v>
                </c:pt>
                <c:pt idx="4">
                  <c:v>99.069517576509568</c:v>
                </c:pt>
                <c:pt idx="5">
                  <c:v>99.02994996329619</c:v>
                </c:pt>
                <c:pt idx="6">
                  <c:v>98.986037915535107</c:v>
                </c:pt>
                <c:pt idx="7">
                  <c:v>98.942229801614857</c:v>
                </c:pt>
                <c:pt idx="8">
                  <c:v>98.89852562153547</c:v>
                </c:pt>
                <c:pt idx="9">
                  <c:v>98.854925375296958</c:v>
                </c:pt>
                <c:pt idx="10">
                  <c:v>98.811429062899279</c:v>
                </c:pt>
                <c:pt idx="11">
                  <c:v>98.768036684342462</c:v>
                </c:pt>
                <c:pt idx="12">
                  <c:v>98.724748239626493</c:v>
                </c:pt>
                <c:pt idx="13">
                  <c:v>98.681563728751385</c:v>
                </c:pt>
                <c:pt idx="14">
                  <c:v>98.638483151717125</c:v>
                </c:pt>
                <c:pt idx="15">
                  <c:v>98.595506508523741</c:v>
                </c:pt>
                <c:pt idx="16">
                  <c:v>98.55263379917119</c:v>
                </c:pt>
                <c:pt idx="17">
                  <c:v>98.509865023659501</c:v>
                </c:pt>
                <c:pt idx="18">
                  <c:v>98.467200181988645</c:v>
                </c:pt>
                <c:pt idx="19">
                  <c:v>98.424639274158679</c:v>
                </c:pt>
                <c:pt idx="20">
                  <c:v>98.382182300169546</c:v>
                </c:pt>
                <c:pt idx="21">
                  <c:v>98.339829260021276</c:v>
                </c:pt>
                <c:pt idx="22">
                  <c:v>98.297580153713852</c:v>
                </c:pt>
                <c:pt idx="23">
                  <c:v>98.255434981247276</c:v>
                </c:pt>
                <c:pt idx="24">
                  <c:v>98.213393742621577</c:v>
                </c:pt>
                <c:pt idx="25">
                  <c:v>98.171456437836724</c:v>
                </c:pt>
                <c:pt idx="26">
                  <c:v>98.129623066892719</c:v>
                </c:pt>
                <c:pt idx="27">
                  <c:v>98.087893629789576</c:v>
                </c:pt>
                <c:pt idx="28">
                  <c:v>98.046268126527295</c:v>
                </c:pt>
                <c:pt idx="29">
                  <c:v>98.004746557105861</c:v>
                </c:pt>
                <c:pt idx="30">
                  <c:v>97.963328921525289</c:v>
                </c:pt>
                <c:pt idx="31">
                  <c:v>97.92201521978555</c:v>
                </c:pt>
                <c:pt idx="32">
                  <c:v>97.880805451886673</c:v>
                </c:pt>
                <c:pt idx="33">
                  <c:v>97.839699617828671</c:v>
                </c:pt>
                <c:pt idx="34">
                  <c:v>97.798697717611518</c:v>
                </c:pt>
                <c:pt idx="35">
                  <c:v>97.757799751235197</c:v>
                </c:pt>
                <c:pt idx="36">
                  <c:v>97.717005718699752</c:v>
                </c:pt>
                <c:pt idx="37">
                  <c:v>97.676315620005141</c:v>
                </c:pt>
                <c:pt idx="38">
                  <c:v>97.635729455151406</c:v>
                </c:pt>
                <c:pt idx="39">
                  <c:v>97.595247224138518</c:v>
                </c:pt>
                <c:pt idx="40">
                  <c:v>97.554868926966478</c:v>
                </c:pt>
                <c:pt idx="41">
                  <c:v>97.514594563635299</c:v>
                </c:pt>
                <c:pt idx="42">
                  <c:v>97.474424134144968</c:v>
                </c:pt>
                <c:pt idx="43">
                  <c:v>97.434357638495499</c:v>
                </c:pt>
                <c:pt idx="44">
                  <c:v>97.394395076686891</c:v>
                </c:pt>
                <c:pt idx="45">
                  <c:v>97.354536448719131</c:v>
                </c:pt>
                <c:pt idx="46">
                  <c:v>97.314781754592218</c:v>
                </c:pt>
                <c:pt idx="47">
                  <c:v>97.275130994306167</c:v>
                </c:pt>
                <c:pt idx="48">
                  <c:v>97.235584167860978</c:v>
                </c:pt>
                <c:pt idx="49">
                  <c:v>97.196141275256636</c:v>
                </c:pt>
                <c:pt idx="50">
                  <c:v>97.156802316493156</c:v>
                </c:pt>
                <c:pt idx="51">
                  <c:v>97.117544371423506</c:v>
                </c:pt>
                <c:pt idx="52">
                  <c:v>97.07834451990071</c:v>
                </c:pt>
                <c:pt idx="53">
                  <c:v>97.039202761924741</c:v>
                </c:pt>
                <c:pt idx="54">
                  <c:v>97.000119097495599</c:v>
                </c:pt>
                <c:pt idx="55">
                  <c:v>96.961093526613297</c:v>
                </c:pt>
                <c:pt idx="56">
                  <c:v>96.922126049277821</c:v>
                </c:pt>
                <c:pt idx="57">
                  <c:v>96.883216665489201</c:v>
                </c:pt>
                <c:pt idx="58">
                  <c:v>96.844365375247406</c:v>
                </c:pt>
                <c:pt idx="59">
                  <c:v>96.805572178552453</c:v>
                </c:pt>
                <c:pt idx="60">
                  <c:v>96.766837075404325</c:v>
                </c:pt>
                <c:pt idx="61">
                  <c:v>96.728160065803038</c:v>
                </c:pt>
                <c:pt idx="62">
                  <c:v>96.689541149748592</c:v>
                </c:pt>
                <c:pt idx="63">
                  <c:v>96.650980327240987</c:v>
                </c:pt>
                <c:pt idx="64">
                  <c:v>96.612477598280194</c:v>
                </c:pt>
                <c:pt idx="65">
                  <c:v>96.574032962866255</c:v>
                </c:pt>
                <c:pt idx="66">
                  <c:v>96.535646420999143</c:v>
                </c:pt>
                <c:pt idx="67">
                  <c:v>96.497317972678871</c:v>
                </c:pt>
                <c:pt idx="68">
                  <c:v>96.459047617905441</c:v>
                </c:pt>
                <c:pt idx="69">
                  <c:v>96.420835356678836</c:v>
                </c:pt>
                <c:pt idx="70">
                  <c:v>96.382681188999072</c:v>
                </c:pt>
                <c:pt idx="71">
                  <c:v>96.344585114866149</c:v>
                </c:pt>
                <c:pt idx="72">
                  <c:v>96.306547134280052</c:v>
                </c:pt>
                <c:pt idx="73">
                  <c:v>96.268567247240796</c:v>
                </c:pt>
                <c:pt idx="74">
                  <c:v>96.230645453748366</c:v>
                </c:pt>
                <c:pt idx="75">
                  <c:v>96.192781753802777</c:v>
                </c:pt>
                <c:pt idx="76">
                  <c:v>96.154976147404028</c:v>
                </c:pt>
                <c:pt idx="77">
                  <c:v>96.11722863455212</c:v>
                </c:pt>
                <c:pt idx="78">
                  <c:v>96.079539215247024</c:v>
                </c:pt>
                <c:pt idx="79">
                  <c:v>96.041907889488769</c:v>
                </c:pt>
                <c:pt idx="80">
                  <c:v>96.004334657277369</c:v>
                </c:pt>
                <c:pt idx="81">
                  <c:v>95.966819518612795</c:v>
                </c:pt>
                <c:pt idx="82">
                  <c:v>95.929362473495061</c:v>
                </c:pt>
                <c:pt idx="83">
                  <c:v>95.89196352192414</c:v>
                </c:pt>
                <c:pt idx="84">
                  <c:v>95.854622663900088</c:v>
                </c:pt>
                <c:pt idx="85">
                  <c:v>95.817339899422862</c:v>
                </c:pt>
                <c:pt idx="86">
                  <c:v>95.780115228492463</c:v>
                </c:pt>
                <c:pt idx="87">
                  <c:v>95.74294865110889</c:v>
                </c:pt>
                <c:pt idx="88">
                  <c:v>95.705840167272157</c:v>
                </c:pt>
                <c:pt idx="89">
                  <c:v>95.66878977698228</c:v>
                </c:pt>
                <c:pt idx="90">
                  <c:v>95.631797480239229</c:v>
                </c:pt>
                <c:pt idx="91">
                  <c:v>95.594863277043004</c:v>
                </c:pt>
                <c:pt idx="92">
                  <c:v>95.55798716739362</c:v>
                </c:pt>
                <c:pt idx="93">
                  <c:v>95.521169151291076</c:v>
                </c:pt>
                <c:pt idx="94">
                  <c:v>95.484409228735373</c:v>
                </c:pt>
                <c:pt idx="95">
                  <c:v>95.447707399726497</c:v>
                </c:pt>
                <c:pt idx="96">
                  <c:v>95.411063664264447</c:v>
                </c:pt>
                <c:pt idx="97">
                  <c:v>95.374478022349237</c:v>
                </c:pt>
                <c:pt idx="98">
                  <c:v>95.337950473980868</c:v>
                </c:pt>
                <c:pt idx="99">
                  <c:v>95.30148101915934</c:v>
                </c:pt>
                <c:pt idx="100">
                  <c:v>95.265069657884638</c:v>
                </c:pt>
                <c:pt idx="101">
                  <c:v>95.228726728838836</c:v>
                </c:pt>
                <c:pt idx="102">
                  <c:v>95.192462570703995</c:v>
                </c:pt>
                <c:pt idx="103">
                  <c:v>95.156277183480128</c:v>
                </c:pt>
                <c:pt idx="104">
                  <c:v>95.120170567167207</c:v>
                </c:pt>
                <c:pt idx="105">
                  <c:v>95.084142721765261</c:v>
                </c:pt>
                <c:pt idx="106">
                  <c:v>95.048193647274275</c:v>
                </c:pt>
                <c:pt idx="107">
                  <c:v>95.012323343694248</c:v>
                </c:pt>
                <c:pt idx="108">
                  <c:v>94.976531811025197</c:v>
                </c:pt>
                <c:pt idx="109">
                  <c:v>94.94081904926712</c:v>
                </c:pt>
                <c:pt idx="110">
                  <c:v>94.905185058420003</c:v>
                </c:pt>
                <c:pt idx="111">
                  <c:v>94.869629838483846</c:v>
                </c:pt>
                <c:pt idx="112">
                  <c:v>94.834153389458649</c:v>
                </c:pt>
                <c:pt idx="113">
                  <c:v>94.798755711344413</c:v>
                </c:pt>
                <c:pt idx="114">
                  <c:v>94.763436804141151</c:v>
                </c:pt>
                <c:pt idx="115">
                  <c:v>94.728196667848835</c:v>
                </c:pt>
                <c:pt idx="116">
                  <c:v>94.693035302467493</c:v>
                </c:pt>
                <c:pt idx="117">
                  <c:v>94.657952707997111</c:v>
                </c:pt>
                <c:pt idx="118">
                  <c:v>94.622948884437704</c:v>
                </c:pt>
                <c:pt idx="119">
                  <c:v>94.588023831789243</c:v>
                </c:pt>
                <c:pt idx="120">
                  <c:v>94.553177550051757</c:v>
                </c:pt>
                <c:pt idx="121">
                  <c:v>94.518410039225216</c:v>
                </c:pt>
                <c:pt idx="122">
                  <c:v>94.48372129930965</c:v>
                </c:pt>
                <c:pt idx="123">
                  <c:v>94.449111330305058</c:v>
                </c:pt>
                <c:pt idx="124">
                  <c:v>94.414580132211412</c:v>
                </c:pt>
                <c:pt idx="125">
                  <c:v>94.380127705028727</c:v>
                </c:pt>
                <c:pt idx="126">
                  <c:v>94.345754048757016</c:v>
                </c:pt>
                <c:pt idx="127">
                  <c:v>94.311459163396265</c:v>
                </c:pt>
                <c:pt idx="128">
                  <c:v>94.277243048946474</c:v>
                </c:pt>
                <c:pt idx="129">
                  <c:v>94.243105705407643</c:v>
                </c:pt>
                <c:pt idx="130">
                  <c:v>94.209047132779787</c:v>
                </c:pt>
                <c:pt idx="131">
                  <c:v>94.175067331062905</c:v>
                </c:pt>
                <c:pt idx="132">
                  <c:v>94.141166300256984</c:v>
                </c:pt>
                <c:pt idx="133">
                  <c:v>94.107344040362022</c:v>
                </c:pt>
                <c:pt idx="134">
                  <c:v>94.073600551378021</c:v>
                </c:pt>
                <c:pt idx="135">
                  <c:v>94.039935833304995</c:v>
                </c:pt>
                <c:pt idx="136">
                  <c:v>94.006349886142928</c:v>
                </c:pt>
                <c:pt idx="137">
                  <c:v>93.972842709891808</c:v>
                </c:pt>
                <c:pt idx="138">
                  <c:v>93.939414304551676</c:v>
                </c:pt>
                <c:pt idx="139">
                  <c:v>93.90606467012249</c:v>
                </c:pt>
                <c:pt idx="140">
                  <c:v>93.872793806604264</c:v>
                </c:pt>
                <c:pt idx="141">
                  <c:v>93.839601713997013</c:v>
                </c:pt>
                <c:pt idx="142">
                  <c:v>93.806488392300722</c:v>
                </c:pt>
                <c:pt idx="143">
                  <c:v>93.773453841515391</c:v>
                </c:pt>
                <c:pt idx="144">
                  <c:v>93.74049806164102</c:v>
                </c:pt>
                <c:pt idx="145">
                  <c:v>93.707621052677609</c:v>
                </c:pt>
                <c:pt idx="146">
                  <c:v>93.674822814625173</c:v>
                </c:pt>
                <c:pt idx="147">
                  <c:v>93.642103347483697</c:v>
                </c:pt>
                <c:pt idx="148">
                  <c:v>93.609462651253182</c:v>
                </c:pt>
                <c:pt idx="149">
                  <c:v>93.576900725933626</c:v>
                </c:pt>
                <c:pt idx="150">
                  <c:v>93.544417571525031</c:v>
                </c:pt>
                <c:pt idx="151">
                  <c:v>93.512009741800043</c:v>
                </c:pt>
                <c:pt idx="152">
                  <c:v>93.479673790531336</c:v>
                </c:pt>
                <c:pt idx="153">
                  <c:v>93.44740971771887</c:v>
                </c:pt>
                <c:pt idx="154">
                  <c:v>93.415217523362656</c:v>
                </c:pt>
                <c:pt idx="155">
                  <c:v>93.383097207462711</c:v>
                </c:pt>
                <c:pt idx="156">
                  <c:v>93.351048770019005</c:v>
                </c:pt>
                <c:pt idx="157">
                  <c:v>93.319072211031553</c:v>
                </c:pt>
                <c:pt idx="158">
                  <c:v>93.287167530500355</c:v>
                </c:pt>
                <c:pt idx="159">
                  <c:v>93.25533472842541</c:v>
                </c:pt>
                <c:pt idx="160">
                  <c:v>93.223573804806705</c:v>
                </c:pt>
                <c:pt idx="161">
                  <c:v>93.191884759644267</c:v>
                </c:pt>
                <c:pt idx="162">
                  <c:v>93.160267592938098</c:v>
                </c:pt>
                <c:pt idx="163">
                  <c:v>93.128722304688182</c:v>
                </c:pt>
                <c:pt idx="164">
                  <c:v>93.097248894894506</c:v>
                </c:pt>
                <c:pt idx="165">
                  <c:v>93.065847363557097</c:v>
                </c:pt>
                <c:pt idx="166">
                  <c:v>93.034517710675928</c:v>
                </c:pt>
                <c:pt idx="167">
                  <c:v>93.003259936251027</c:v>
                </c:pt>
                <c:pt idx="168">
                  <c:v>92.972074040282365</c:v>
                </c:pt>
                <c:pt idx="169">
                  <c:v>92.940960022769957</c:v>
                </c:pt>
                <c:pt idx="170">
                  <c:v>92.909917883713817</c:v>
                </c:pt>
                <c:pt idx="171">
                  <c:v>92.878947623113916</c:v>
                </c:pt>
                <c:pt idx="172">
                  <c:v>92.848049240970283</c:v>
                </c:pt>
                <c:pt idx="173">
                  <c:v>92.817222737282904</c:v>
                </c:pt>
                <c:pt idx="174">
                  <c:v>92.786468112051779</c:v>
                </c:pt>
                <c:pt idx="175">
                  <c:v>92.755785365276907</c:v>
                </c:pt>
                <c:pt idx="176">
                  <c:v>92.725174496958289</c:v>
                </c:pt>
                <c:pt idx="177">
                  <c:v>92.69463550709591</c:v>
                </c:pt>
                <c:pt idx="178">
                  <c:v>92.664168395689799</c:v>
                </c:pt>
                <c:pt idx="179">
                  <c:v>92.633773162739942</c:v>
                </c:pt>
                <c:pt idx="180">
                  <c:v>92.603449808246324</c:v>
                </c:pt>
                <c:pt idx="181">
                  <c:v>92.573198332208975</c:v>
                </c:pt>
                <c:pt idx="182">
                  <c:v>92.543018734627879</c:v>
                </c:pt>
                <c:pt idx="183">
                  <c:v>92.51291101550305</c:v>
                </c:pt>
                <c:pt idx="184">
                  <c:v>92.482875174834462</c:v>
                </c:pt>
                <c:pt idx="185">
                  <c:v>92.452911212622126</c:v>
                </c:pt>
                <c:pt idx="186">
                  <c:v>92.423019128866059</c:v>
                </c:pt>
                <c:pt idx="187">
                  <c:v>92.393198923566231</c:v>
                </c:pt>
                <c:pt idx="188">
                  <c:v>92.363450596722657</c:v>
                </c:pt>
                <c:pt idx="189">
                  <c:v>92.333774148335337</c:v>
                </c:pt>
                <c:pt idx="190">
                  <c:v>92.30416957840427</c:v>
                </c:pt>
                <c:pt idx="191">
                  <c:v>92.274636886929443</c:v>
                </c:pt>
                <c:pt idx="192">
                  <c:v>92.245176073910898</c:v>
                </c:pt>
                <c:pt idx="193">
                  <c:v>92.215787139348606</c:v>
                </c:pt>
                <c:pt idx="194">
                  <c:v>92.186470083242568</c:v>
                </c:pt>
                <c:pt idx="195">
                  <c:v>92.157224905592784</c:v>
                </c:pt>
                <c:pt idx="196">
                  <c:v>92.128051606399239</c:v>
                </c:pt>
                <c:pt idx="197">
                  <c:v>92.098950185661963</c:v>
                </c:pt>
                <c:pt idx="198">
                  <c:v>92.069920643380925</c:v>
                </c:pt>
                <c:pt idx="199">
                  <c:v>92.040962979556141</c:v>
                </c:pt>
                <c:pt idx="200">
                  <c:v>92.012077194187626</c:v>
                </c:pt>
                <c:pt idx="201">
                  <c:v>91.983263287275363</c:v>
                </c:pt>
                <c:pt idx="202">
                  <c:v>91.954521258819355</c:v>
                </c:pt>
                <c:pt idx="203">
                  <c:v>91.9258511088196</c:v>
                </c:pt>
                <c:pt idx="204">
                  <c:v>91.897252837276113</c:v>
                </c:pt>
                <c:pt idx="205">
                  <c:v>91.868726444188866</c:v>
                </c:pt>
                <c:pt idx="206">
                  <c:v>91.840271929557872</c:v>
                </c:pt>
                <c:pt idx="207">
                  <c:v>91.811889293383118</c:v>
                </c:pt>
                <c:pt idx="208">
                  <c:v>91.783578535664631</c:v>
                </c:pt>
                <c:pt idx="209">
                  <c:v>91.755339656402398</c:v>
                </c:pt>
                <c:pt idx="210">
                  <c:v>91.727172655596405</c:v>
                </c:pt>
                <c:pt idx="211">
                  <c:v>91.699077533246694</c:v>
                </c:pt>
                <c:pt idx="212">
                  <c:v>91.671054289353236</c:v>
                </c:pt>
                <c:pt idx="213">
                  <c:v>91.643102923916018</c:v>
                </c:pt>
                <c:pt idx="214">
                  <c:v>91.615223436935068</c:v>
                </c:pt>
                <c:pt idx="215">
                  <c:v>91.587415828410357</c:v>
                </c:pt>
                <c:pt idx="216">
                  <c:v>91.559680098341914</c:v>
                </c:pt>
                <c:pt idx="217">
                  <c:v>91.532016246729711</c:v>
                </c:pt>
                <c:pt idx="218">
                  <c:v>91.504424273573761</c:v>
                </c:pt>
                <c:pt idx="219">
                  <c:v>91.476904178874065</c:v>
                </c:pt>
                <c:pt idx="220">
                  <c:v>91.449455962630623</c:v>
                </c:pt>
                <c:pt idx="221">
                  <c:v>91.422079624843448</c:v>
                </c:pt>
                <c:pt idx="222">
                  <c:v>91.394775165512527</c:v>
                </c:pt>
                <c:pt idx="223">
                  <c:v>91.36754258463786</c:v>
                </c:pt>
                <c:pt idx="224">
                  <c:v>91.340381882219447</c:v>
                </c:pt>
                <c:pt idx="225">
                  <c:v>91.313293058257287</c:v>
                </c:pt>
                <c:pt idx="226">
                  <c:v>91.286276112751366</c:v>
                </c:pt>
                <c:pt idx="227">
                  <c:v>91.259331045701714</c:v>
                </c:pt>
                <c:pt idx="228">
                  <c:v>91.232457857108301</c:v>
                </c:pt>
                <c:pt idx="229">
                  <c:v>91.205656546971156</c:v>
                </c:pt>
                <c:pt idx="230">
                  <c:v>91.17892711529025</c:v>
                </c:pt>
                <c:pt idx="231">
                  <c:v>91.152269562065626</c:v>
                </c:pt>
                <c:pt idx="232">
                  <c:v>91.125683887297242</c:v>
                </c:pt>
                <c:pt idx="233">
                  <c:v>91.099170090985112</c:v>
                </c:pt>
                <c:pt idx="234">
                  <c:v>91.072728173129235</c:v>
                </c:pt>
                <c:pt idx="235">
                  <c:v>91.046358133729626</c:v>
                </c:pt>
                <c:pt idx="236">
                  <c:v>91.020059972786257</c:v>
                </c:pt>
                <c:pt idx="237">
                  <c:v>90.993833690299127</c:v>
                </c:pt>
                <c:pt idx="238">
                  <c:v>90.967679286268265</c:v>
                </c:pt>
                <c:pt idx="239">
                  <c:v>90.941596760693656</c:v>
                </c:pt>
                <c:pt idx="240">
                  <c:v>90.915586113575301</c:v>
                </c:pt>
                <c:pt idx="241">
                  <c:v>90.889647344913215</c:v>
                </c:pt>
                <c:pt idx="242">
                  <c:v>90.863780454707367</c:v>
                </c:pt>
                <c:pt idx="243">
                  <c:v>90.837985442957788</c:v>
                </c:pt>
                <c:pt idx="244">
                  <c:v>90.812262309664462</c:v>
                </c:pt>
                <c:pt idx="245">
                  <c:v>90.786611054827375</c:v>
                </c:pt>
                <c:pt idx="246">
                  <c:v>90.761031678446543</c:v>
                </c:pt>
                <c:pt idx="247">
                  <c:v>90.735524180521978</c:v>
                </c:pt>
                <c:pt idx="248">
                  <c:v>90.710088561053652</c:v>
                </c:pt>
                <c:pt idx="249">
                  <c:v>90.684724820041581</c:v>
                </c:pt>
                <c:pt idx="250">
                  <c:v>90.659432957485762</c:v>
                </c:pt>
                <c:pt idx="251">
                  <c:v>90.634227313462958</c:v>
                </c:pt>
                <c:pt idx="252">
                  <c:v>90.609122228049884</c:v>
                </c:pt>
                <c:pt idx="253">
                  <c:v>90.584117701246555</c:v>
                </c:pt>
                <c:pt idx="254">
                  <c:v>90.559213733052971</c:v>
                </c:pt>
                <c:pt idx="255">
                  <c:v>90.534410323469118</c:v>
                </c:pt>
                <c:pt idx="256">
                  <c:v>90.509707472495009</c:v>
                </c:pt>
                <c:pt idx="257">
                  <c:v>90.485105180130645</c:v>
                </c:pt>
                <c:pt idx="258">
                  <c:v>90.460603446376027</c:v>
                </c:pt>
                <c:pt idx="259">
                  <c:v>90.436202271231139</c:v>
                </c:pt>
                <c:pt idx="260">
                  <c:v>90.411901654695995</c:v>
                </c:pt>
                <c:pt idx="261">
                  <c:v>90.387701596770597</c:v>
                </c:pt>
                <c:pt idx="262">
                  <c:v>90.363602097454944</c:v>
                </c:pt>
                <c:pt idx="263">
                  <c:v>90.339603156749021</c:v>
                </c:pt>
                <c:pt idx="264">
                  <c:v>90.315704774652843</c:v>
                </c:pt>
                <c:pt idx="265">
                  <c:v>90.291906951166411</c:v>
                </c:pt>
                <c:pt idx="266">
                  <c:v>90.268209686289723</c:v>
                </c:pt>
                <c:pt idx="267">
                  <c:v>90.244612980022765</c:v>
                </c:pt>
                <c:pt idx="268">
                  <c:v>90.221116832365553</c:v>
                </c:pt>
                <c:pt idx="269">
                  <c:v>90.197721243318071</c:v>
                </c:pt>
                <c:pt idx="270">
                  <c:v>90.17442621288032</c:v>
                </c:pt>
                <c:pt idx="271">
                  <c:v>90.151231741052314</c:v>
                </c:pt>
                <c:pt idx="272">
                  <c:v>90.128137827834053</c:v>
                </c:pt>
                <c:pt idx="273">
                  <c:v>90.105144473225536</c:v>
                </c:pt>
                <c:pt idx="274">
                  <c:v>90.082251677226751</c:v>
                </c:pt>
                <c:pt idx="275">
                  <c:v>90.05945943983771</c:v>
                </c:pt>
                <c:pt idx="276">
                  <c:v>90.036767761058414</c:v>
                </c:pt>
                <c:pt idx="277">
                  <c:v>90.014176640888849</c:v>
                </c:pt>
                <c:pt idx="278">
                  <c:v>89.991686079329028</c:v>
                </c:pt>
                <c:pt idx="279">
                  <c:v>89.969296076378953</c:v>
                </c:pt>
                <c:pt idx="280">
                  <c:v>89.947006632038622</c:v>
                </c:pt>
                <c:pt idx="281">
                  <c:v>89.924817746308037</c:v>
                </c:pt>
                <c:pt idx="282">
                  <c:v>89.902729419187182</c:v>
                </c:pt>
                <c:pt idx="283">
                  <c:v>89.880741650676072</c:v>
                </c:pt>
                <c:pt idx="284">
                  <c:v>89.858854440774692</c:v>
                </c:pt>
                <c:pt idx="285">
                  <c:v>89.837067789483072</c:v>
                </c:pt>
                <c:pt idx="286">
                  <c:v>89.815381696801182</c:v>
                </c:pt>
                <c:pt idx="287">
                  <c:v>89.793796162729038</c:v>
                </c:pt>
                <c:pt idx="288">
                  <c:v>89.772311187266638</c:v>
                </c:pt>
                <c:pt idx="289">
                  <c:v>89.750926770413969</c:v>
                </c:pt>
                <c:pt idx="290">
                  <c:v>89.729642912171045</c:v>
                </c:pt>
                <c:pt idx="291">
                  <c:v>89.708459612537865</c:v>
                </c:pt>
                <c:pt idx="292">
                  <c:v>89.687376871514431</c:v>
                </c:pt>
                <c:pt idx="293">
                  <c:v>89.666394689100727</c:v>
                </c:pt>
                <c:pt idx="294">
                  <c:v>89.645513065296768</c:v>
                </c:pt>
                <c:pt idx="295">
                  <c:v>89.624732000102554</c:v>
                </c:pt>
                <c:pt idx="296">
                  <c:v>89.604051493518071</c:v>
                </c:pt>
                <c:pt idx="297">
                  <c:v>89.583471545543347</c:v>
                </c:pt>
                <c:pt idx="298">
                  <c:v>89.563147366206422</c:v>
                </c:pt>
                <c:pt idx="299">
                  <c:v>89.543234165535395</c:v>
                </c:pt>
                <c:pt idx="300">
                  <c:v>89.523731943530265</c:v>
                </c:pt>
                <c:pt idx="301">
                  <c:v>89.504640700191032</c:v>
                </c:pt>
                <c:pt idx="302">
                  <c:v>89.485960435517697</c:v>
                </c:pt>
                <c:pt idx="303">
                  <c:v>89.467691149510259</c:v>
                </c:pt>
                <c:pt idx="304">
                  <c:v>89.449832842168703</c:v>
                </c:pt>
                <c:pt idx="305">
                  <c:v>89.43238551349306</c:v>
                </c:pt>
                <c:pt idx="306">
                  <c:v>89.415349163483313</c:v>
                </c:pt>
                <c:pt idx="307">
                  <c:v>89.398723792139464</c:v>
                </c:pt>
                <c:pt idx="308">
                  <c:v>89.382509399461497</c:v>
                </c:pt>
                <c:pt idx="309">
                  <c:v>89.366705985449443</c:v>
                </c:pt>
                <c:pt idx="310">
                  <c:v>89.351313550103285</c:v>
                </c:pt>
                <c:pt idx="311">
                  <c:v>89.336332093423025</c:v>
                </c:pt>
                <c:pt idx="312">
                  <c:v>89.321761615408647</c:v>
                </c:pt>
                <c:pt idx="313">
                  <c:v>89.307602116060167</c:v>
                </c:pt>
                <c:pt idx="314">
                  <c:v>89.293853595377598</c:v>
                </c:pt>
                <c:pt idx="315">
                  <c:v>89.280516053360927</c:v>
                </c:pt>
                <c:pt idx="316">
                  <c:v>89.267589490010138</c:v>
                </c:pt>
                <c:pt idx="317">
                  <c:v>89.255073905325247</c:v>
                </c:pt>
                <c:pt idx="318">
                  <c:v>89.242969299306253</c:v>
                </c:pt>
                <c:pt idx="319">
                  <c:v>89.231275671953171</c:v>
                </c:pt>
                <c:pt idx="320">
                  <c:v>89.219993023265971</c:v>
                </c:pt>
                <c:pt idx="321">
                  <c:v>89.209059912568335</c:v>
                </c:pt>
                <c:pt idx="322">
                  <c:v>89.198414899183959</c:v>
                </c:pt>
                <c:pt idx="323">
                  <c:v>89.188057983112827</c:v>
                </c:pt>
                <c:pt idx="324">
                  <c:v>89.177989164354926</c:v>
                </c:pt>
                <c:pt idx="325">
                  <c:v>89.168208442910284</c:v>
                </c:pt>
                <c:pt idx="326">
                  <c:v>89.158715818778887</c:v>
                </c:pt>
                <c:pt idx="327">
                  <c:v>89.149511291960749</c:v>
                </c:pt>
                <c:pt idx="328">
                  <c:v>89.140594862455856</c:v>
                </c:pt>
                <c:pt idx="329">
                  <c:v>89.131966530264208</c:v>
                </c:pt>
                <c:pt idx="330">
                  <c:v>89.123626295385804</c:v>
                </c:pt>
                <c:pt idx="331">
                  <c:v>89.115574157820646</c:v>
                </c:pt>
                <c:pt idx="332">
                  <c:v>89.107810117568732</c:v>
                </c:pt>
                <c:pt idx="333">
                  <c:v>89.100334174630078</c:v>
                </c:pt>
                <c:pt idx="334">
                  <c:v>89.093146329004654</c:v>
                </c:pt>
                <c:pt idx="335">
                  <c:v>89.086246580692475</c:v>
                </c:pt>
                <c:pt idx="336">
                  <c:v>89.079634929693555</c:v>
                </c:pt>
                <c:pt idx="337">
                  <c:v>89.073311376007865</c:v>
                </c:pt>
                <c:pt idx="338">
                  <c:v>89.067275919635435</c:v>
                </c:pt>
                <c:pt idx="339">
                  <c:v>89.061528560576249</c:v>
                </c:pt>
                <c:pt idx="340">
                  <c:v>89.056069298830295</c:v>
                </c:pt>
                <c:pt idx="341">
                  <c:v>89.050898134397599</c:v>
                </c:pt>
                <c:pt idx="342">
                  <c:v>89.046015067278148</c:v>
                </c:pt>
                <c:pt idx="343">
                  <c:v>89.041420097471942</c:v>
                </c:pt>
                <c:pt idx="344">
                  <c:v>89.037113224978981</c:v>
                </c:pt>
                <c:pt idx="345">
                  <c:v>89.03309444979925</c:v>
                </c:pt>
                <c:pt idx="346">
                  <c:v>89.029363771932779</c:v>
                </c:pt>
                <c:pt idx="347">
                  <c:v>89.025921191379553</c:v>
                </c:pt>
                <c:pt idx="348">
                  <c:v>89.022760098311991</c:v>
                </c:pt>
                <c:pt idx="349">
                  <c:v>89.019873882902473</c:v>
                </c:pt>
                <c:pt idx="350">
                  <c:v>89.017262545150999</c:v>
                </c:pt>
                <c:pt idx="351">
                  <c:v>89.014926085057581</c:v>
                </c:pt>
                <c:pt idx="352">
                  <c:v>89.012864502622207</c:v>
                </c:pt>
                <c:pt idx="353">
                  <c:v>89.011077797844877</c:v>
                </c:pt>
                <c:pt idx="354">
                  <c:v>89.009565970725617</c:v>
                </c:pt>
                <c:pt idx="355">
                  <c:v>89.008329021264387</c:v>
                </c:pt>
                <c:pt idx="356">
                  <c:v>89.007366949461215</c:v>
                </c:pt>
                <c:pt idx="357">
                  <c:v>89.006679755316085</c:v>
                </c:pt>
                <c:pt idx="358">
                  <c:v>89.006267438829013</c:v>
                </c:pt>
                <c:pt idx="359">
                  <c:v>89.006129999999985</c:v>
                </c:pt>
                <c:pt idx="360">
                  <c:v>89.006129999999985</c:v>
                </c:pt>
                <c:pt idx="361">
                  <c:v>89.006129999999985</c:v>
                </c:pt>
                <c:pt idx="362">
                  <c:v>89.006129999999985</c:v>
                </c:pt>
                <c:pt idx="363">
                  <c:v>89.006129999999985</c:v>
                </c:pt>
                <c:pt idx="364">
                  <c:v>89.006129999999985</c:v>
                </c:pt>
                <c:pt idx="365">
                  <c:v>89.006129999999985</c:v>
                </c:pt>
                <c:pt idx="366">
                  <c:v>89.006129999999985</c:v>
                </c:pt>
                <c:pt idx="367">
                  <c:v>89.006129999999985</c:v>
                </c:pt>
                <c:pt idx="368">
                  <c:v>89.006129999999985</c:v>
                </c:pt>
                <c:pt idx="369">
                  <c:v>89.006129999999985</c:v>
                </c:pt>
                <c:pt idx="370">
                  <c:v>89.006129999999985</c:v>
                </c:pt>
                <c:pt idx="371">
                  <c:v>89.006129999999985</c:v>
                </c:pt>
                <c:pt idx="372">
                  <c:v>89.006129999999985</c:v>
                </c:pt>
                <c:pt idx="373">
                  <c:v>89.006129999999985</c:v>
                </c:pt>
                <c:pt idx="374">
                  <c:v>89.006129999999985</c:v>
                </c:pt>
                <c:pt idx="375">
                  <c:v>89.006129999999985</c:v>
                </c:pt>
                <c:pt idx="376">
                  <c:v>89.006129999999985</c:v>
                </c:pt>
                <c:pt idx="377">
                  <c:v>89.006129999999985</c:v>
                </c:pt>
                <c:pt idx="378">
                  <c:v>89.006129999999985</c:v>
                </c:pt>
                <c:pt idx="379">
                  <c:v>89.006129999999985</c:v>
                </c:pt>
                <c:pt idx="380">
                  <c:v>89.006129999999985</c:v>
                </c:pt>
                <c:pt idx="381">
                  <c:v>89.006129999999985</c:v>
                </c:pt>
                <c:pt idx="382">
                  <c:v>89.006129999999985</c:v>
                </c:pt>
                <c:pt idx="383">
                  <c:v>89.006129999999985</c:v>
                </c:pt>
                <c:pt idx="384">
                  <c:v>89.006129999999985</c:v>
                </c:pt>
                <c:pt idx="385">
                  <c:v>89.006129999999985</c:v>
                </c:pt>
                <c:pt idx="386">
                  <c:v>89.006129999999985</c:v>
                </c:pt>
                <c:pt idx="387">
                  <c:v>89.006129999999985</c:v>
                </c:pt>
                <c:pt idx="388">
                  <c:v>89.006129999999985</c:v>
                </c:pt>
                <c:pt idx="389">
                  <c:v>89.006129999999985</c:v>
                </c:pt>
                <c:pt idx="390">
                  <c:v>89.006129999999985</c:v>
                </c:pt>
                <c:pt idx="391">
                  <c:v>89.006129999999985</c:v>
                </c:pt>
                <c:pt idx="392">
                  <c:v>89.006129999999985</c:v>
                </c:pt>
                <c:pt idx="393">
                  <c:v>89.006129999999985</c:v>
                </c:pt>
                <c:pt idx="394">
                  <c:v>89.006129999999985</c:v>
                </c:pt>
                <c:pt idx="395">
                  <c:v>89.006129999999985</c:v>
                </c:pt>
                <c:pt idx="396">
                  <c:v>89.006129999999985</c:v>
                </c:pt>
                <c:pt idx="397">
                  <c:v>89.006129999999985</c:v>
                </c:pt>
                <c:pt idx="398">
                  <c:v>89.006129999999985</c:v>
                </c:pt>
                <c:pt idx="399">
                  <c:v>89.006129999999985</c:v>
                </c:pt>
                <c:pt idx="400">
                  <c:v>89.006129999999985</c:v>
                </c:pt>
                <c:pt idx="401">
                  <c:v>89.006129999999985</c:v>
                </c:pt>
                <c:pt idx="402">
                  <c:v>89.006129999999985</c:v>
                </c:pt>
                <c:pt idx="403">
                  <c:v>89.006129999999985</c:v>
                </c:pt>
                <c:pt idx="404">
                  <c:v>89.006129999999985</c:v>
                </c:pt>
                <c:pt idx="405">
                  <c:v>89.006129999999985</c:v>
                </c:pt>
                <c:pt idx="406">
                  <c:v>89.006129999999985</c:v>
                </c:pt>
                <c:pt idx="407">
                  <c:v>89.006129999999985</c:v>
                </c:pt>
                <c:pt idx="408">
                  <c:v>89.006129999999985</c:v>
                </c:pt>
                <c:pt idx="409">
                  <c:v>89.006129999999985</c:v>
                </c:pt>
                <c:pt idx="410">
                  <c:v>89.006129999999985</c:v>
                </c:pt>
                <c:pt idx="411">
                  <c:v>89.006129999999985</c:v>
                </c:pt>
                <c:pt idx="412">
                  <c:v>89.006129999999985</c:v>
                </c:pt>
                <c:pt idx="413">
                  <c:v>89.006129999999985</c:v>
                </c:pt>
                <c:pt idx="414">
                  <c:v>89.006129999999985</c:v>
                </c:pt>
                <c:pt idx="415">
                  <c:v>89.006129999999985</c:v>
                </c:pt>
                <c:pt idx="416">
                  <c:v>89.006129999999985</c:v>
                </c:pt>
                <c:pt idx="417">
                  <c:v>89.006129999999985</c:v>
                </c:pt>
                <c:pt idx="418">
                  <c:v>89.006129999999985</c:v>
                </c:pt>
                <c:pt idx="419">
                  <c:v>89.006129999999985</c:v>
                </c:pt>
                <c:pt idx="420">
                  <c:v>89.006129999999985</c:v>
                </c:pt>
                <c:pt idx="421">
                  <c:v>89.006129999999985</c:v>
                </c:pt>
                <c:pt idx="422">
                  <c:v>89.006129999999985</c:v>
                </c:pt>
                <c:pt idx="423">
                  <c:v>89.006129999999985</c:v>
                </c:pt>
                <c:pt idx="424">
                  <c:v>89.006129999999985</c:v>
                </c:pt>
                <c:pt idx="425">
                  <c:v>89.006129999999985</c:v>
                </c:pt>
                <c:pt idx="426">
                  <c:v>89.006129999999985</c:v>
                </c:pt>
                <c:pt idx="427">
                  <c:v>89.006129999999985</c:v>
                </c:pt>
                <c:pt idx="428">
                  <c:v>89.006129999999985</c:v>
                </c:pt>
                <c:pt idx="429">
                  <c:v>89.006129999999985</c:v>
                </c:pt>
                <c:pt idx="430">
                  <c:v>89.006129999999985</c:v>
                </c:pt>
                <c:pt idx="431">
                  <c:v>89.006129999999985</c:v>
                </c:pt>
                <c:pt idx="432">
                  <c:v>89.006129999999985</c:v>
                </c:pt>
                <c:pt idx="433">
                  <c:v>89.006129999999985</c:v>
                </c:pt>
                <c:pt idx="434">
                  <c:v>89.006129999999985</c:v>
                </c:pt>
                <c:pt idx="435">
                  <c:v>89.006129999999985</c:v>
                </c:pt>
                <c:pt idx="436">
                  <c:v>89.006129999999985</c:v>
                </c:pt>
                <c:pt idx="437">
                  <c:v>89.006129999999985</c:v>
                </c:pt>
                <c:pt idx="438">
                  <c:v>89.006129999999985</c:v>
                </c:pt>
                <c:pt idx="439">
                  <c:v>89.006129999999985</c:v>
                </c:pt>
                <c:pt idx="440">
                  <c:v>89.006129999999985</c:v>
                </c:pt>
                <c:pt idx="441">
                  <c:v>89.006129999999985</c:v>
                </c:pt>
                <c:pt idx="442">
                  <c:v>89.006129999999985</c:v>
                </c:pt>
                <c:pt idx="443">
                  <c:v>89.006129999999985</c:v>
                </c:pt>
                <c:pt idx="444">
                  <c:v>89.006129999999985</c:v>
                </c:pt>
                <c:pt idx="445">
                  <c:v>89.006129999999985</c:v>
                </c:pt>
                <c:pt idx="446">
                  <c:v>89.006129999999985</c:v>
                </c:pt>
                <c:pt idx="447">
                  <c:v>89.006129999999985</c:v>
                </c:pt>
                <c:pt idx="448">
                  <c:v>89.006129999999985</c:v>
                </c:pt>
                <c:pt idx="449">
                  <c:v>89.006129999999985</c:v>
                </c:pt>
                <c:pt idx="450">
                  <c:v>89.006129999999985</c:v>
                </c:pt>
                <c:pt idx="451">
                  <c:v>89.006129999999985</c:v>
                </c:pt>
                <c:pt idx="452">
                  <c:v>89.006129999999985</c:v>
                </c:pt>
                <c:pt idx="453">
                  <c:v>89.006129999999985</c:v>
                </c:pt>
                <c:pt idx="454">
                  <c:v>89.006129999999985</c:v>
                </c:pt>
                <c:pt idx="455">
                  <c:v>89.006129999999985</c:v>
                </c:pt>
                <c:pt idx="456">
                  <c:v>89.006129999999985</c:v>
                </c:pt>
                <c:pt idx="457">
                  <c:v>89.006129999999985</c:v>
                </c:pt>
                <c:pt idx="458">
                  <c:v>89.006129999999985</c:v>
                </c:pt>
                <c:pt idx="459">
                  <c:v>89.006129999999985</c:v>
                </c:pt>
                <c:pt idx="460">
                  <c:v>89.006129999999985</c:v>
                </c:pt>
                <c:pt idx="461">
                  <c:v>89.006129999999985</c:v>
                </c:pt>
                <c:pt idx="462">
                  <c:v>89.006129999999985</c:v>
                </c:pt>
                <c:pt idx="463">
                  <c:v>89.006129999999985</c:v>
                </c:pt>
                <c:pt idx="464">
                  <c:v>89.006129999999985</c:v>
                </c:pt>
                <c:pt idx="465">
                  <c:v>89.006129999999985</c:v>
                </c:pt>
                <c:pt idx="466">
                  <c:v>89.006129999999985</c:v>
                </c:pt>
                <c:pt idx="467">
                  <c:v>89.006129999999985</c:v>
                </c:pt>
                <c:pt idx="468">
                  <c:v>89.006129999999985</c:v>
                </c:pt>
                <c:pt idx="469">
                  <c:v>89.006129999999985</c:v>
                </c:pt>
                <c:pt idx="470">
                  <c:v>89.006129999999985</c:v>
                </c:pt>
                <c:pt idx="471">
                  <c:v>89.006129999999985</c:v>
                </c:pt>
                <c:pt idx="472">
                  <c:v>89.006129999999985</c:v>
                </c:pt>
                <c:pt idx="473">
                  <c:v>89.006129999999985</c:v>
                </c:pt>
                <c:pt idx="474">
                  <c:v>89.006129999999985</c:v>
                </c:pt>
                <c:pt idx="475">
                  <c:v>89.006129999999985</c:v>
                </c:pt>
                <c:pt idx="476">
                  <c:v>89.006129999999985</c:v>
                </c:pt>
                <c:pt idx="477">
                  <c:v>89.006129999999985</c:v>
                </c:pt>
                <c:pt idx="478">
                  <c:v>89.006129999999985</c:v>
                </c:pt>
                <c:pt idx="479">
                  <c:v>89.006129999999985</c:v>
                </c:pt>
                <c:pt idx="480">
                  <c:v>89.006129999999985</c:v>
                </c:pt>
                <c:pt idx="481">
                  <c:v>89.006129999999985</c:v>
                </c:pt>
                <c:pt idx="482">
                  <c:v>89.006129999999985</c:v>
                </c:pt>
                <c:pt idx="483">
                  <c:v>89.006129999999985</c:v>
                </c:pt>
                <c:pt idx="484">
                  <c:v>89.006129999999985</c:v>
                </c:pt>
                <c:pt idx="485">
                  <c:v>89.006129999999985</c:v>
                </c:pt>
                <c:pt idx="486">
                  <c:v>89.006129999999985</c:v>
                </c:pt>
                <c:pt idx="487">
                  <c:v>89.006129999999985</c:v>
                </c:pt>
                <c:pt idx="488">
                  <c:v>89.006129999999985</c:v>
                </c:pt>
                <c:pt idx="489">
                  <c:v>89.006129999999985</c:v>
                </c:pt>
                <c:pt idx="490">
                  <c:v>89.006129999999985</c:v>
                </c:pt>
                <c:pt idx="491">
                  <c:v>89.006129999999985</c:v>
                </c:pt>
                <c:pt idx="492">
                  <c:v>89.006129999999985</c:v>
                </c:pt>
                <c:pt idx="493">
                  <c:v>89.006129999999985</c:v>
                </c:pt>
                <c:pt idx="494">
                  <c:v>89.006129999999985</c:v>
                </c:pt>
                <c:pt idx="495">
                  <c:v>89.006129999999985</c:v>
                </c:pt>
                <c:pt idx="496">
                  <c:v>89.006129999999985</c:v>
                </c:pt>
                <c:pt idx="497">
                  <c:v>89.006129999999985</c:v>
                </c:pt>
                <c:pt idx="498">
                  <c:v>89.006129999999985</c:v>
                </c:pt>
                <c:pt idx="499">
                  <c:v>89.006129999999985</c:v>
                </c:pt>
                <c:pt idx="500">
                  <c:v>89.006129999999985</c:v>
                </c:pt>
                <c:pt idx="501">
                  <c:v>89.006129999999985</c:v>
                </c:pt>
                <c:pt idx="502">
                  <c:v>89.006129999999985</c:v>
                </c:pt>
                <c:pt idx="503">
                  <c:v>89.006129999999985</c:v>
                </c:pt>
                <c:pt idx="504">
                  <c:v>89.006129999999985</c:v>
                </c:pt>
                <c:pt idx="505">
                  <c:v>89.006129999999985</c:v>
                </c:pt>
                <c:pt idx="506">
                  <c:v>89.006129999999985</c:v>
                </c:pt>
                <c:pt idx="507">
                  <c:v>89.006129999999985</c:v>
                </c:pt>
                <c:pt idx="508">
                  <c:v>89.006129999999985</c:v>
                </c:pt>
                <c:pt idx="509">
                  <c:v>89.006129999999985</c:v>
                </c:pt>
                <c:pt idx="510">
                  <c:v>89.006129999999985</c:v>
                </c:pt>
                <c:pt idx="511">
                  <c:v>89.006129999999985</c:v>
                </c:pt>
                <c:pt idx="512">
                  <c:v>89.006129999999985</c:v>
                </c:pt>
                <c:pt idx="513">
                  <c:v>89.006129999999985</c:v>
                </c:pt>
                <c:pt idx="514">
                  <c:v>89.006129999999985</c:v>
                </c:pt>
                <c:pt idx="515">
                  <c:v>89.006129999999985</c:v>
                </c:pt>
                <c:pt idx="516">
                  <c:v>89.006129999999985</c:v>
                </c:pt>
                <c:pt idx="517">
                  <c:v>89.006129999999985</c:v>
                </c:pt>
                <c:pt idx="518">
                  <c:v>89.006129999999985</c:v>
                </c:pt>
                <c:pt idx="519">
                  <c:v>89.006129999999985</c:v>
                </c:pt>
                <c:pt idx="520">
                  <c:v>89.006129999999985</c:v>
                </c:pt>
                <c:pt idx="521">
                  <c:v>89.006129999999985</c:v>
                </c:pt>
                <c:pt idx="522">
                  <c:v>89.006129999999985</c:v>
                </c:pt>
                <c:pt idx="523">
                  <c:v>89.006129999999985</c:v>
                </c:pt>
                <c:pt idx="524">
                  <c:v>89.006129999999985</c:v>
                </c:pt>
                <c:pt idx="525">
                  <c:v>89.006129999999985</c:v>
                </c:pt>
                <c:pt idx="526">
                  <c:v>89.006129999999985</c:v>
                </c:pt>
                <c:pt idx="527">
                  <c:v>89.006129999999985</c:v>
                </c:pt>
                <c:pt idx="528">
                  <c:v>89.006129999999985</c:v>
                </c:pt>
                <c:pt idx="529">
                  <c:v>89.006129999999985</c:v>
                </c:pt>
                <c:pt idx="530">
                  <c:v>89.006129999999985</c:v>
                </c:pt>
                <c:pt idx="531">
                  <c:v>89.006129999999985</c:v>
                </c:pt>
                <c:pt idx="532">
                  <c:v>89.006129999999985</c:v>
                </c:pt>
                <c:pt idx="533">
                  <c:v>89.006129999999985</c:v>
                </c:pt>
                <c:pt idx="534">
                  <c:v>89.006129999999985</c:v>
                </c:pt>
                <c:pt idx="535">
                  <c:v>89.006129999999985</c:v>
                </c:pt>
                <c:pt idx="536">
                  <c:v>89.006129999999985</c:v>
                </c:pt>
                <c:pt idx="537">
                  <c:v>89.006129999999985</c:v>
                </c:pt>
                <c:pt idx="538">
                  <c:v>89.006129999999985</c:v>
                </c:pt>
                <c:pt idx="539">
                  <c:v>89.006129999999985</c:v>
                </c:pt>
                <c:pt idx="540">
                  <c:v>89.006129999999985</c:v>
                </c:pt>
                <c:pt idx="541">
                  <c:v>89.006129999999985</c:v>
                </c:pt>
                <c:pt idx="542">
                  <c:v>89.006129999999985</c:v>
                </c:pt>
                <c:pt idx="543">
                  <c:v>89.006129999999985</c:v>
                </c:pt>
                <c:pt idx="544">
                  <c:v>89.006129999999985</c:v>
                </c:pt>
                <c:pt idx="545">
                  <c:v>89.006129999999985</c:v>
                </c:pt>
                <c:pt idx="546">
                  <c:v>89.006129999999985</c:v>
                </c:pt>
                <c:pt idx="547">
                  <c:v>89.006129999999985</c:v>
                </c:pt>
                <c:pt idx="548">
                  <c:v>89.006129999999985</c:v>
                </c:pt>
                <c:pt idx="549">
                  <c:v>89.006129999999985</c:v>
                </c:pt>
                <c:pt idx="550">
                  <c:v>89.006129999999985</c:v>
                </c:pt>
                <c:pt idx="551">
                  <c:v>89.006129999999985</c:v>
                </c:pt>
                <c:pt idx="552">
                  <c:v>89.006129999999985</c:v>
                </c:pt>
                <c:pt idx="553">
                  <c:v>89.006129999999985</c:v>
                </c:pt>
                <c:pt idx="554">
                  <c:v>89.006129999999985</c:v>
                </c:pt>
                <c:pt idx="555">
                  <c:v>89.006129999999985</c:v>
                </c:pt>
                <c:pt idx="556">
                  <c:v>89.006129999999985</c:v>
                </c:pt>
                <c:pt idx="557">
                  <c:v>89.006129999999985</c:v>
                </c:pt>
                <c:pt idx="558">
                  <c:v>89.006129999999985</c:v>
                </c:pt>
                <c:pt idx="559">
                  <c:v>89.006129999999985</c:v>
                </c:pt>
                <c:pt idx="560">
                  <c:v>89.006129999999985</c:v>
                </c:pt>
                <c:pt idx="561">
                  <c:v>89.006129999999985</c:v>
                </c:pt>
                <c:pt idx="562">
                  <c:v>89.006129999999985</c:v>
                </c:pt>
                <c:pt idx="563">
                  <c:v>89.006129999999985</c:v>
                </c:pt>
                <c:pt idx="564">
                  <c:v>89.006129999999985</c:v>
                </c:pt>
                <c:pt idx="565">
                  <c:v>89.006129999999985</c:v>
                </c:pt>
                <c:pt idx="566">
                  <c:v>89.006129999999985</c:v>
                </c:pt>
                <c:pt idx="567">
                  <c:v>89.006129999999985</c:v>
                </c:pt>
                <c:pt idx="568">
                  <c:v>89.006129999999985</c:v>
                </c:pt>
                <c:pt idx="569">
                  <c:v>89.006129999999985</c:v>
                </c:pt>
                <c:pt idx="570">
                  <c:v>89.006129999999985</c:v>
                </c:pt>
                <c:pt idx="571">
                  <c:v>89.006129999999985</c:v>
                </c:pt>
                <c:pt idx="572">
                  <c:v>89.006129999999985</c:v>
                </c:pt>
                <c:pt idx="573">
                  <c:v>89.006129999999985</c:v>
                </c:pt>
                <c:pt idx="574">
                  <c:v>89.006129999999985</c:v>
                </c:pt>
                <c:pt idx="575">
                  <c:v>89.006129999999985</c:v>
                </c:pt>
                <c:pt idx="576">
                  <c:v>89.006129999999985</c:v>
                </c:pt>
                <c:pt idx="577">
                  <c:v>89.006129999999985</c:v>
                </c:pt>
                <c:pt idx="578">
                  <c:v>89.006129999999985</c:v>
                </c:pt>
                <c:pt idx="579">
                  <c:v>89.006129999999985</c:v>
                </c:pt>
                <c:pt idx="580">
                  <c:v>89.006129999999985</c:v>
                </c:pt>
                <c:pt idx="581">
                  <c:v>89.006129999999985</c:v>
                </c:pt>
                <c:pt idx="582">
                  <c:v>89.006129999999985</c:v>
                </c:pt>
                <c:pt idx="583">
                  <c:v>89.006129999999985</c:v>
                </c:pt>
                <c:pt idx="584">
                  <c:v>89.006129999999985</c:v>
                </c:pt>
                <c:pt idx="585">
                  <c:v>89.006129999999985</c:v>
                </c:pt>
                <c:pt idx="586">
                  <c:v>89.006129999999985</c:v>
                </c:pt>
                <c:pt idx="587">
                  <c:v>89.006129999999985</c:v>
                </c:pt>
                <c:pt idx="588">
                  <c:v>89.006129999999985</c:v>
                </c:pt>
                <c:pt idx="589">
                  <c:v>89.006129999999985</c:v>
                </c:pt>
                <c:pt idx="590">
                  <c:v>89.006129999999985</c:v>
                </c:pt>
                <c:pt idx="591">
                  <c:v>89.006129999999985</c:v>
                </c:pt>
                <c:pt idx="592">
                  <c:v>89.006129999999985</c:v>
                </c:pt>
                <c:pt idx="593">
                  <c:v>89.006129999999985</c:v>
                </c:pt>
                <c:pt idx="594">
                  <c:v>89.006129999999985</c:v>
                </c:pt>
                <c:pt idx="595">
                  <c:v>89.006129999999985</c:v>
                </c:pt>
                <c:pt idx="596">
                  <c:v>89.006129999999985</c:v>
                </c:pt>
                <c:pt idx="597">
                  <c:v>89.006129999999985</c:v>
                </c:pt>
                <c:pt idx="598">
                  <c:v>89.006129999999985</c:v>
                </c:pt>
                <c:pt idx="599">
                  <c:v>89.006129999999985</c:v>
                </c:pt>
                <c:pt idx="600">
                  <c:v>89.006129999999985</c:v>
                </c:pt>
                <c:pt idx="601">
                  <c:v>89.006129999999985</c:v>
                </c:pt>
                <c:pt idx="602">
                  <c:v>89.006129999999985</c:v>
                </c:pt>
                <c:pt idx="603">
                  <c:v>89.006129999999985</c:v>
                </c:pt>
                <c:pt idx="604">
                  <c:v>89.006129999999985</c:v>
                </c:pt>
                <c:pt idx="605">
                  <c:v>89.006129999999985</c:v>
                </c:pt>
                <c:pt idx="606">
                  <c:v>89.006129999999985</c:v>
                </c:pt>
                <c:pt idx="607">
                  <c:v>89.006129999999985</c:v>
                </c:pt>
                <c:pt idx="608">
                  <c:v>89.006129999999985</c:v>
                </c:pt>
                <c:pt idx="609">
                  <c:v>89.006129999999985</c:v>
                </c:pt>
                <c:pt idx="610">
                  <c:v>89.006129999999985</c:v>
                </c:pt>
                <c:pt idx="611">
                  <c:v>89.006129999999985</c:v>
                </c:pt>
                <c:pt idx="612">
                  <c:v>89.006129999999985</c:v>
                </c:pt>
                <c:pt idx="613">
                  <c:v>89.006129999999985</c:v>
                </c:pt>
                <c:pt idx="614">
                  <c:v>89.006129999999985</c:v>
                </c:pt>
                <c:pt idx="615">
                  <c:v>89.006129999999985</c:v>
                </c:pt>
                <c:pt idx="616">
                  <c:v>89.006129999999985</c:v>
                </c:pt>
                <c:pt idx="617">
                  <c:v>89.006129999999985</c:v>
                </c:pt>
                <c:pt idx="618">
                  <c:v>89.006129999999985</c:v>
                </c:pt>
                <c:pt idx="619">
                  <c:v>89.006129999999985</c:v>
                </c:pt>
                <c:pt idx="620">
                  <c:v>89.006129999999985</c:v>
                </c:pt>
                <c:pt idx="621">
                  <c:v>89.006129999999985</c:v>
                </c:pt>
                <c:pt idx="622">
                  <c:v>89.006129999999985</c:v>
                </c:pt>
                <c:pt idx="623">
                  <c:v>89.006129999999985</c:v>
                </c:pt>
                <c:pt idx="624">
                  <c:v>89.006129999999985</c:v>
                </c:pt>
                <c:pt idx="625">
                  <c:v>89.006129999999985</c:v>
                </c:pt>
                <c:pt idx="626">
                  <c:v>89.006129999999985</c:v>
                </c:pt>
                <c:pt idx="627">
                  <c:v>89.006129999999985</c:v>
                </c:pt>
                <c:pt idx="628">
                  <c:v>89.006129999999985</c:v>
                </c:pt>
                <c:pt idx="629">
                  <c:v>89.006129999999985</c:v>
                </c:pt>
                <c:pt idx="630">
                  <c:v>89.006129999999985</c:v>
                </c:pt>
                <c:pt idx="631">
                  <c:v>89.006129999999985</c:v>
                </c:pt>
                <c:pt idx="632">
                  <c:v>89.006129999999985</c:v>
                </c:pt>
                <c:pt idx="633">
                  <c:v>89.006129999999985</c:v>
                </c:pt>
                <c:pt idx="634">
                  <c:v>89.006129999999985</c:v>
                </c:pt>
                <c:pt idx="635">
                  <c:v>89.006129999999985</c:v>
                </c:pt>
                <c:pt idx="636">
                  <c:v>89.006129999999985</c:v>
                </c:pt>
                <c:pt idx="637">
                  <c:v>89.006129999999985</c:v>
                </c:pt>
                <c:pt idx="638">
                  <c:v>89.006129999999985</c:v>
                </c:pt>
                <c:pt idx="639">
                  <c:v>89.006129999999985</c:v>
                </c:pt>
                <c:pt idx="640">
                  <c:v>89.006129999999985</c:v>
                </c:pt>
                <c:pt idx="641">
                  <c:v>89.006129999999985</c:v>
                </c:pt>
                <c:pt idx="642">
                  <c:v>89.006129999999985</c:v>
                </c:pt>
                <c:pt idx="643">
                  <c:v>89.006129999999985</c:v>
                </c:pt>
                <c:pt idx="644">
                  <c:v>89.006129999999985</c:v>
                </c:pt>
                <c:pt idx="645">
                  <c:v>89.006129999999985</c:v>
                </c:pt>
                <c:pt idx="646">
                  <c:v>89.006129999999985</c:v>
                </c:pt>
                <c:pt idx="647">
                  <c:v>89.006129999999985</c:v>
                </c:pt>
                <c:pt idx="648">
                  <c:v>89.006129999999985</c:v>
                </c:pt>
                <c:pt idx="649">
                  <c:v>89.006129999999985</c:v>
                </c:pt>
                <c:pt idx="650">
                  <c:v>89.006129999999985</c:v>
                </c:pt>
                <c:pt idx="651">
                  <c:v>89.006129999999985</c:v>
                </c:pt>
                <c:pt idx="652">
                  <c:v>89.006129999999985</c:v>
                </c:pt>
                <c:pt idx="653">
                  <c:v>89.006129999999985</c:v>
                </c:pt>
                <c:pt idx="654">
                  <c:v>89.006129999999985</c:v>
                </c:pt>
                <c:pt idx="655">
                  <c:v>89.006129999999985</c:v>
                </c:pt>
                <c:pt idx="656">
                  <c:v>89.006129999999985</c:v>
                </c:pt>
                <c:pt idx="657">
                  <c:v>89.006129999999985</c:v>
                </c:pt>
                <c:pt idx="658">
                  <c:v>89.006129999999985</c:v>
                </c:pt>
                <c:pt idx="659">
                  <c:v>89.006129999999985</c:v>
                </c:pt>
                <c:pt idx="660">
                  <c:v>89.006129999999985</c:v>
                </c:pt>
                <c:pt idx="661">
                  <c:v>89.006129999999985</c:v>
                </c:pt>
                <c:pt idx="662">
                  <c:v>89.006129999999985</c:v>
                </c:pt>
                <c:pt idx="663">
                  <c:v>89.006129999999985</c:v>
                </c:pt>
                <c:pt idx="664">
                  <c:v>89.006129999999985</c:v>
                </c:pt>
                <c:pt idx="665">
                  <c:v>89.006129999999985</c:v>
                </c:pt>
                <c:pt idx="666">
                  <c:v>89.006129999999985</c:v>
                </c:pt>
                <c:pt idx="667">
                  <c:v>89.006129999999985</c:v>
                </c:pt>
                <c:pt idx="668">
                  <c:v>89.006129999999985</c:v>
                </c:pt>
                <c:pt idx="669">
                  <c:v>89.006129999999985</c:v>
                </c:pt>
                <c:pt idx="670">
                  <c:v>89.006129999999985</c:v>
                </c:pt>
                <c:pt idx="671">
                  <c:v>89.006129999999985</c:v>
                </c:pt>
                <c:pt idx="672">
                  <c:v>89.006129999999985</c:v>
                </c:pt>
                <c:pt idx="673">
                  <c:v>89.006129999999985</c:v>
                </c:pt>
                <c:pt idx="674">
                  <c:v>89.006129999999985</c:v>
                </c:pt>
                <c:pt idx="675">
                  <c:v>89.006129999999985</c:v>
                </c:pt>
                <c:pt idx="676">
                  <c:v>89.006129999999985</c:v>
                </c:pt>
                <c:pt idx="677">
                  <c:v>89.006129999999985</c:v>
                </c:pt>
                <c:pt idx="678">
                  <c:v>89.006129999999985</c:v>
                </c:pt>
                <c:pt idx="679">
                  <c:v>89.006129999999985</c:v>
                </c:pt>
                <c:pt idx="680">
                  <c:v>89.006129999999985</c:v>
                </c:pt>
                <c:pt idx="681">
                  <c:v>89.006129999999985</c:v>
                </c:pt>
                <c:pt idx="682">
                  <c:v>89.006129999999985</c:v>
                </c:pt>
                <c:pt idx="683">
                  <c:v>89.006129999999985</c:v>
                </c:pt>
                <c:pt idx="684">
                  <c:v>89.006129999999985</c:v>
                </c:pt>
                <c:pt idx="685">
                  <c:v>89.006129999999985</c:v>
                </c:pt>
                <c:pt idx="686">
                  <c:v>89.006129999999985</c:v>
                </c:pt>
                <c:pt idx="687">
                  <c:v>89.006129999999985</c:v>
                </c:pt>
                <c:pt idx="688">
                  <c:v>89.006129999999985</c:v>
                </c:pt>
                <c:pt idx="689">
                  <c:v>89.006129999999985</c:v>
                </c:pt>
                <c:pt idx="690">
                  <c:v>89.006129999999985</c:v>
                </c:pt>
                <c:pt idx="691">
                  <c:v>89.006129999999985</c:v>
                </c:pt>
                <c:pt idx="692">
                  <c:v>89.006129999999985</c:v>
                </c:pt>
                <c:pt idx="693">
                  <c:v>89.006129999999985</c:v>
                </c:pt>
                <c:pt idx="694">
                  <c:v>89.006129999999985</c:v>
                </c:pt>
                <c:pt idx="695">
                  <c:v>89.006129999999985</c:v>
                </c:pt>
                <c:pt idx="696">
                  <c:v>89.006129999999985</c:v>
                </c:pt>
                <c:pt idx="697">
                  <c:v>89.006129999999985</c:v>
                </c:pt>
                <c:pt idx="698">
                  <c:v>89.006129999999985</c:v>
                </c:pt>
                <c:pt idx="699">
                  <c:v>89.006129999999985</c:v>
                </c:pt>
                <c:pt idx="700">
                  <c:v>89.006129999999985</c:v>
                </c:pt>
                <c:pt idx="701">
                  <c:v>89.006129999999985</c:v>
                </c:pt>
                <c:pt idx="702">
                  <c:v>89.006129999999985</c:v>
                </c:pt>
                <c:pt idx="703">
                  <c:v>89.006129999999985</c:v>
                </c:pt>
                <c:pt idx="704">
                  <c:v>89.006129999999985</c:v>
                </c:pt>
                <c:pt idx="705">
                  <c:v>89.006129999999985</c:v>
                </c:pt>
                <c:pt idx="706">
                  <c:v>89.006129999999985</c:v>
                </c:pt>
                <c:pt idx="707">
                  <c:v>89.006129999999985</c:v>
                </c:pt>
                <c:pt idx="708">
                  <c:v>89.006129999999985</c:v>
                </c:pt>
                <c:pt idx="709">
                  <c:v>89.006129999999985</c:v>
                </c:pt>
                <c:pt idx="710">
                  <c:v>89.006129999999985</c:v>
                </c:pt>
                <c:pt idx="711">
                  <c:v>89.006129999999985</c:v>
                </c:pt>
                <c:pt idx="712">
                  <c:v>89.006129999999985</c:v>
                </c:pt>
                <c:pt idx="713">
                  <c:v>89.006129999999985</c:v>
                </c:pt>
                <c:pt idx="714">
                  <c:v>89.006129999999985</c:v>
                </c:pt>
                <c:pt idx="715">
                  <c:v>89.006129999999985</c:v>
                </c:pt>
                <c:pt idx="716">
                  <c:v>89.006129999999985</c:v>
                </c:pt>
                <c:pt idx="717">
                  <c:v>89.006129999999985</c:v>
                </c:pt>
                <c:pt idx="718">
                  <c:v>89.006129999999985</c:v>
                </c:pt>
                <c:pt idx="719">
                  <c:v>89.006129999999985</c:v>
                </c:pt>
                <c:pt idx="720">
                  <c:v>89.006129999999985</c:v>
                </c:pt>
                <c:pt idx="721">
                  <c:v>89.006129999999985</c:v>
                </c:pt>
                <c:pt idx="722">
                  <c:v>89.006129999999985</c:v>
                </c:pt>
                <c:pt idx="723">
                  <c:v>89.006129999999985</c:v>
                </c:pt>
                <c:pt idx="724">
                  <c:v>89.006129999999985</c:v>
                </c:pt>
                <c:pt idx="725">
                  <c:v>89.006129999999985</c:v>
                </c:pt>
                <c:pt idx="726">
                  <c:v>89.006129999999985</c:v>
                </c:pt>
                <c:pt idx="727">
                  <c:v>89.006129999999985</c:v>
                </c:pt>
                <c:pt idx="728">
                  <c:v>89.006129999999985</c:v>
                </c:pt>
                <c:pt idx="729">
                  <c:v>89.006129999999985</c:v>
                </c:pt>
                <c:pt idx="730">
                  <c:v>89.006129999999985</c:v>
                </c:pt>
                <c:pt idx="731">
                  <c:v>89.006129999999985</c:v>
                </c:pt>
                <c:pt idx="732">
                  <c:v>89.006129999999985</c:v>
                </c:pt>
                <c:pt idx="733">
                  <c:v>89.006129999999985</c:v>
                </c:pt>
                <c:pt idx="734">
                  <c:v>89.006129999999985</c:v>
                </c:pt>
                <c:pt idx="735">
                  <c:v>89.006129999999985</c:v>
                </c:pt>
                <c:pt idx="736">
                  <c:v>89.006129999999985</c:v>
                </c:pt>
                <c:pt idx="737">
                  <c:v>89.006129999999985</c:v>
                </c:pt>
                <c:pt idx="738">
                  <c:v>89.006129999999985</c:v>
                </c:pt>
                <c:pt idx="739">
                  <c:v>89.006129999999985</c:v>
                </c:pt>
                <c:pt idx="740">
                  <c:v>89.006129999999985</c:v>
                </c:pt>
                <c:pt idx="741">
                  <c:v>89.006129999999985</c:v>
                </c:pt>
                <c:pt idx="742">
                  <c:v>89.006129999999985</c:v>
                </c:pt>
                <c:pt idx="743">
                  <c:v>89.006129999999985</c:v>
                </c:pt>
                <c:pt idx="744">
                  <c:v>89.006129999999985</c:v>
                </c:pt>
                <c:pt idx="745">
                  <c:v>89.006129999999985</c:v>
                </c:pt>
                <c:pt idx="746">
                  <c:v>89.006129999999985</c:v>
                </c:pt>
                <c:pt idx="747">
                  <c:v>89.006129999999985</c:v>
                </c:pt>
                <c:pt idx="748">
                  <c:v>89.006129999999985</c:v>
                </c:pt>
                <c:pt idx="749">
                  <c:v>89.006129999999985</c:v>
                </c:pt>
                <c:pt idx="750">
                  <c:v>89.006129999999985</c:v>
                </c:pt>
                <c:pt idx="751">
                  <c:v>89.006129999999985</c:v>
                </c:pt>
                <c:pt idx="752">
                  <c:v>89.006129999999985</c:v>
                </c:pt>
                <c:pt idx="753">
                  <c:v>89.006129999999985</c:v>
                </c:pt>
                <c:pt idx="754">
                  <c:v>89.006129999999985</c:v>
                </c:pt>
                <c:pt idx="755">
                  <c:v>89.006129999999985</c:v>
                </c:pt>
                <c:pt idx="756">
                  <c:v>89.006129999999985</c:v>
                </c:pt>
                <c:pt idx="757">
                  <c:v>89.006129999999985</c:v>
                </c:pt>
                <c:pt idx="758">
                  <c:v>89.006129999999985</c:v>
                </c:pt>
                <c:pt idx="759">
                  <c:v>89.006129999999985</c:v>
                </c:pt>
                <c:pt idx="760">
                  <c:v>89.006129999999985</c:v>
                </c:pt>
                <c:pt idx="761">
                  <c:v>89.006129999999985</c:v>
                </c:pt>
                <c:pt idx="762">
                  <c:v>89.006129999999985</c:v>
                </c:pt>
                <c:pt idx="763">
                  <c:v>89.006129999999985</c:v>
                </c:pt>
                <c:pt idx="764">
                  <c:v>89.006129999999985</c:v>
                </c:pt>
                <c:pt idx="765">
                  <c:v>89.006129999999985</c:v>
                </c:pt>
                <c:pt idx="766">
                  <c:v>89.006129999999985</c:v>
                </c:pt>
                <c:pt idx="767">
                  <c:v>89.006129999999985</c:v>
                </c:pt>
                <c:pt idx="768">
                  <c:v>89.006129999999985</c:v>
                </c:pt>
                <c:pt idx="769">
                  <c:v>89.006129999999985</c:v>
                </c:pt>
                <c:pt idx="770">
                  <c:v>89.006129999999985</c:v>
                </c:pt>
                <c:pt idx="771">
                  <c:v>89.006129999999985</c:v>
                </c:pt>
                <c:pt idx="772">
                  <c:v>89.006129999999985</c:v>
                </c:pt>
                <c:pt idx="773">
                  <c:v>89.006129999999985</c:v>
                </c:pt>
                <c:pt idx="774">
                  <c:v>89.006129999999985</c:v>
                </c:pt>
                <c:pt idx="775">
                  <c:v>89.006129999999985</c:v>
                </c:pt>
                <c:pt idx="776">
                  <c:v>89.006129999999985</c:v>
                </c:pt>
                <c:pt idx="777">
                  <c:v>89.006129999999985</c:v>
                </c:pt>
                <c:pt idx="778">
                  <c:v>89.006129999999985</c:v>
                </c:pt>
                <c:pt idx="779">
                  <c:v>89.006129999999985</c:v>
                </c:pt>
                <c:pt idx="780">
                  <c:v>89.006129999999985</c:v>
                </c:pt>
                <c:pt idx="781">
                  <c:v>89.006129999999985</c:v>
                </c:pt>
                <c:pt idx="782">
                  <c:v>89.006129999999985</c:v>
                </c:pt>
                <c:pt idx="783">
                  <c:v>89.006129999999985</c:v>
                </c:pt>
                <c:pt idx="784">
                  <c:v>89.006129999999985</c:v>
                </c:pt>
                <c:pt idx="785">
                  <c:v>89.006129999999985</c:v>
                </c:pt>
                <c:pt idx="786">
                  <c:v>89.006129999999985</c:v>
                </c:pt>
                <c:pt idx="787">
                  <c:v>89.006129999999985</c:v>
                </c:pt>
                <c:pt idx="788">
                  <c:v>89.006129999999985</c:v>
                </c:pt>
                <c:pt idx="789">
                  <c:v>89.006129999999985</c:v>
                </c:pt>
                <c:pt idx="790">
                  <c:v>89.006129999999985</c:v>
                </c:pt>
                <c:pt idx="791">
                  <c:v>89.006129999999985</c:v>
                </c:pt>
                <c:pt idx="792">
                  <c:v>89.006129999999985</c:v>
                </c:pt>
                <c:pt idx="793">
                  <c:v>89.006129999999985</c:v>
                </c:pt>
                <c:pt idx="794">
                  <c:v>89.006129999999985</c:v>
                </c:pt>
                <c:pt idx="795">
                  <c:v>89.006129999999985</c:v>
                </c:pt>
                <c:pt idx="796">
                  <c:v>89.006129999999985</c:v>
                </c:pt>
                <c:pt idx="797">
                  <c:v>89.006129999999985</c:v>
                </c:pt>
                <c:pt idx="798">
                  <c:v>89.006129999999985</c:v>
                </c:pt>
                <c:pt idx="799">
                  <c:v>89.006129999999985</c:v>
                </c:pt>
                <c:pt idx="800">
                  <c:v>89.006129999999985</c:v>
                </c:pt>
                <c:pt idx="801">
                  <c:v>89.006129999999985</c:v>
                </c:pt>
                <c:pt idx="802">
                  <c:v>89.006129999999985</c:v>
                </c:pt>
                <c:pt idx="803">
                  <c:v>89.006129999999985</c:v>
                </c:pt>
                <c:pt idx="804">
                  <c:v>89.006129999999985</c:v>
                </c:pt>
                <c:pt idx="805">
                  <c:v>89.006129999999985</c:v>
                </c:pt>
                <c:pt idx="806">
                  <c:v>89.006129999999985</c:v>
                </c:pt>
                <c:pt idx="807">
                  <c:v>89.006129999999985</c:v>
                </c:pt>
                <c:pt idx="808">
                  <c:v>89.006129999999985</c:v>
                </c:pt>
                <c:pt idx="809">
                  <c:v>89.006129999999985</c:v>
                </c:pt>
                <c:pt idx="810">
                  <c:v>89.006129999999985</c:v>
                </c:pt>
                <c:pt idx="811">
                  <c:v>89.006129999999985</c:v>
                </c:pt>
                <c:pt idx="812">
                  <c:v>89.006129999999985</c:v>
                </c:pt>
                <c:pt idx="813">
                  <c:v>89.006129999999985</c:v>
                </c:pt>
                <c:pt idx="814">
                  <c:v>89.006129999999985</c:v>
                </c:pt>
                <c:pt idx="815">
                  <c:v>89.006129999999985</c:v>
                </c:pt>
                <c:pt idx="816">
                  <c:v>89.006129999999985</c:v>
                </c:pt>
                <c:pt idx="817">
                  <c:v>89.006129999999985</c:v>
                </c:pt>
                <c:pt idx="818">
                  <c:v>89.006129999999985</c:v>
                </c:pt>
                <c:pt idx="819">
                  <c:v>89.006129999999985</c:v>
                </c:pt>
                <c:pt idx="820">
                  <c:v>89.006129999999985</c:v>
                </c:pt>
                <c:pt idx="821">
                  <c:v>89.006129999999985</c:v>
                </c:pt>
                <c:pt idx="822">
                  <c:v>89.006129999999985</c:v>
                </c:pt>
                <c:pt idx="823">
                  <c:v>89.006129999999985</c:v>
                </c:pt>
                <c:pt idx="824">
                  <c:v>89.006129999999985</c:v>
                </c:pt>
                <c:pt idx="825">
                  <c:v>89.006129999999985</c:v>
                </c:pt>
                <c:pt idx="826">
                  <c:v>89.006129999999985</c:v>
                </c:pt>
                <c:pt idx="827">
                  <c:v>89.006129999999985</c:v>
                </c:pt>
                <c:pt idx="828">
                  <c:v>89.006129999999985</c:v>
                </c:pt>
                <c:pt idx="829">
                  <c:v>89.006129999999985</c:v>
                </c:pt>
                <c:pt idx="830">
                  <c:v>89.006129999999985</c:v>
                </c:pt>
                <c:pt idx="831">
                  <c:v>89.006129999999985</c:v>
                </c:pt>
                <c:pt idx="832">
                  <c:v>89.006129999999985</c:v>
                </c:pt>
                <c:pt idx="833">
                  <c:v>89.006129999999985</c:v>
                </c:pt>
                <c:pt idx="834">
                  <c:v>89.006129999999985</c:v>
                </c:pt>
                <c:pt idx="835">
                  <c:v>89.006129999999985</c:v>
                </c:pt>
                <c:pt idx="836">
                  <c:v>89.006129999999985</c:v>
                </c:pt>
                <c:pt idx="837">
                  <c:v>89.006129999999985</c:v>
                </c:pt>
                <c:pt idx="838">
                  <c:v>89.006129999999985</c:v>
                </c:pt>
                <c:pt idx="839">
                  <c:v>89.006129999999985</c:v>
                </c:pt>
                <c:pt idx="840">
                  <c:v>89.006129999999985</c:v>
                </c:pt>
                <c:pt idx="841">
                  <c:v>89.006129999999985</c:v>
                </c:pt>
                <c:pt idx="842">
                  <c:v>89.006129999999985</c:v>
                </c:pt>
                <c:pt idx="843">
                  <c:v>89.006129999999985</c:v>
                </c:pt>
                <c:pt idx="844">
                  <c:v>89.006129999999985</c:v>
                </c:pt>
                <c:pt idx="845">
                  <c:v>89.006129999999985</c:v>
                </c:pt>
                <c:pt idx="846">
                  <c:v>89.006129999999985</c:v>
                </c:pt>
                <c:pt idx="847">
                  <c:v>89.006129999999985</c:v>
                </c:pt>
                <c:pt idx="848">
                  <c:v>89.006129999999985</c:v>
                </c:pt>
                <c:pt idx="849">
                  <c:v>89.006129999999985</c:v>
                </c:pt>
                <c:pt idx="850">
                  <c:v>89.006129999999985</c:v>
                </c:pt>
                <c:pt idx="851">
                  <c:v>89.006129999999985</c:v>
                </c:pt>
                <c:pt idx="852">
                  <c:v>89.006129999999985</c:v>
                </c:pt>
                <c:pt idx="853">
                  <c:v>89.006129999999985</c:v>
                </c:pt>
                <c:pt idx="854">
                  <c:v>89.006129999999985</c:v>
                </c:pt>
                <c:pt idx="855">
                  <c:v>89.006129999999985</c:v>
                </c:pt>
                <c:pt idx="856">
                  <c:v>89.006129999999985</c:v>
                </c:pt>
                <c:pt idx="857">
                  <c:v>89.006129999999985</c:v>
                </c:pt>
                <c:pt idx="858">
                  <c:v>89.006129999999985</c:v>
                </c:pt>
                <c:pt idx="859">
                  <c:v>89.006129999999985</c:v>
                </c:pt>
                <c:pt idx="860">
                  <c:v>89.006129999999985</c:v>
                </c:pt>
                <c:pt idx="861">
                  <c:v>89.006129999999985</c:v>
                </c:pt>
                <c:pt idx="862">
                  <c:v>89.006129999999985</c:v>
                </c:pt>
                <c:pt idx="863">
                  <c:v>89.006129999999985</c:v>
                </c:pt>
                <c:pt idx="864">
                  <c:v>89.006129999999985</c:v>
                </c:pt>
                <c:pt idx="865">
                  <c:v>89.006129999999985</c:v>
                </c:pt>
                <c:pt idx="866">
                  <c:v>89.006129999999985</c:v>
                </c:pt>
                <c:pt idx="867">
                  <c:v>89.006129999999985</c:v>
                </c:pt>
                <c:pt idx="868">
                  <c:v>89.006129999999985</c:v>
                </c:pt>
                <c:pt idx="869">
                  <c:v>89.006129999999985</c:v>
                </c:pt>
                <c:pt idx="870">
                  <c:v>89.006129999999985</c:v>
                </c:pt>
                <c:pt idx="871">
                  <c:v>89.006129999999985</c:v>
                </c:pt>
                <c:pt idx="872">
                  <c:v>89.006129999999985</c:v>
                </c:pt>
                <c:pt idx="873">
                  <c:v>89.006129999999985</c:v>
                </c:pt>
                <c:pt idx="874">
                  <c:v>89.006129999999985</c:v>
                </c:pt>
                <c:pt idx="875">
                  <c:v>89.006129999999985</c:v>
                </c:pt>
                <c:pt idx="876">
                  <c:v>89.006129999999985</c:v>
                </c:pt>
                <c:pt idx="877">
                  <c:v>89.006129999999985</c:v>
                </c:pt>
                <c:pt idx="878">
                  <c:v>89.006129999999985</c:v>
                </c:pt>
                <c:pt idx="879">
                  <c:v>89.006129999999985</c:v>
                </c:pt>
                <c:pt idx="880">
                  <c:v>89.006129999999985</c:v>
                </c:pt>
                <c:pt idx="881">
                  <c:v>89.006129999999985</c:v>
                </c:pt>
                <c:pt idx="882">
                  <c:v>89.006129999999985</c:v>
                </c:pt>
                <c:pt idx="883">
                  <c:v>89.006129999999985</c:v>
                </c:pt>
                <c:pt idx="884">
                  <c:v>89.006129999999985</c:v>
                </c:pt>
                <c:pt idx="885">
                  <c:v>89.006129999999985</c:v>
                </c:pt>
                <c:pt idx="886">
                  <c:v>89.006129999999985</c:v>
                </c:pt>
                <c:pt idx="887">
                  <c:v>89.006129999999985</c:v>
                </c:pt>
                <c:pt idx="888">
                  <c:v>89.006129999999985</c:v>
                </c:pt>
                <c:pt idx="889">
                  <c:v>89.006129999999985</c:v>
                </c:pt>
                <c:pt idx="890">
                  <c:v>89.006129999999985</c:v>
                </c:pt>
                <c:pt idx="891">
                  <c:v>89.006129999999985</c:v>
                </c:pt>
                <c:pt idx="892">
                  <c:v>89.006129999999985</c:v>
                </c:pt>
                <c:pt idx="893">
                  <c:v>89.006129999999985</c:v>
                </c:pt>
                <c:pt idx="894">
                  <c:v>89.006129999999985</c:v>
                </c:pt>
                <c:pt idx="895">
                  <c:v>89.006129999999985</c:v>
                </c:pt>
                <c:pt idx="896">
                  <c:v>89.006129999999985</c:v>
                </c:pt>
                <c:pt idx="897">
                  <c:v>89.006129999999985</c:v>
                </c:pt>
                <c:pt idx="898">
                  <c:v>89.006129999999985</c:v>
                </c:pt>
                <c:pt idx="899">
                  <c:v>89.006129999999985</c:v>
                </c:pt>
                <c:pt idx="900">
                  <c:v>89.006129999999985</c:v>
                </c:pt>
                <c:pt idx="901">
                  <c:v>89.006129999999985</c:v>
                </c:pt>
                <c:pt idx="902">
                  <c:v>89.006129999999985</c:v>
                </c:pt>
                <c:pt idx="903">
                  <c:v>89.006129999999985</c:v>
                </c:pt>
                <c:pt idx="904">
                  <c:v>89.006129999999985</c:v>
                </c:pt>
                <c:pt idx="905">
                  <c:v>89.006129999999985</c:v>
                </c:pt>
                <c:pt idx="906">
                  <c:v>89.006129999999985</c:v>
                </c:pt>
                <c:pt idx="907">
                  <c:v>89.006129999999985</c:v>
                </c:pt>
                <c:pt idx="908">
                  <c:v>89.006129999999985</c:v>
                </c:pt>
                <c:pt idx="909">
                  <c:v>89.006129999999985</c:v>
                </c:pt>
                <c:pt idx="910">
                  <c:v>89.006129999999985</c:v>
                </c:pt>
                <c:pt idx="911">
                  <c:v>89.006129999999985</c:v>
                </c:pt>
                <c:pt idx="912">
                  <c:v>89.006129999999985</c:v>
                </c:pt>
                <c:pt idx="913">
                  <c:v>89.006129999999985</c:v>
                </c:pt>
                <c:pt idx="914">
                  <c:v>89.006129999999985</c:v>
                </c:pt>
                <c:pt idx="915">
                  <c:v>89.006129999999985</c:v>
                </c:pt>
                <c:pt idx="916">
                  <c:v>89.006129999999985</c:v>
                </c:pt>
                <c:pt idx="917">
                  <c:v>89.006129999999985</c:v>
                </c:pt>
                <c:pt idx="918">
                  <c:v>89.006129999999985</c:v>
                </c:pt>
                <c:pt idx="919">
                  <c:v>89.006129999999985</c:v>
                </c:pt>
                <c:pt idx="920">
                  <c:v>89.006129999999985</c:v>
                </c:pt>
                <c:pt idx="921">
                  <c:v>89.006129999999985</c:v>
                </c:pt>
                <c:pt idx="922">
                  <c:v>89.006129999999985</c:v>
                </c:pt>
                <c:pt idx="923">
                  <c:v>89.006129999999985</c:v>
                </c:pt>
                <c:pt idx="924">
                  <c:v>89.006129999999985</c:v>
                </c:pt>
                <c:pt idx="925">
                  <c:v>89.006129999999985</c:v>
                </c:pt>
                <c:pt idx="926">
                  <c:v>89.006129999999985</c:v>
                </c:pt>
                <c:pt idx="927">
                  <c:v>89.006129999999985</c:v>
                </c:pt>
                <c:pt idx="928">
                  <c:v>89.006129999999985</c:v>
                </c:pt>
                <c:pt idx="929">
                  <c:v>89.006129999999985</c:v>
                </c:pt>
                <c:pt idx="930">
                  <c:v>89.006129999999985</c:v>
                </c:pt>
                <c:pt idx="931">
                  <c:v>89.006129999999985</c:v>
                </c:pt>
                <c:pt idx="932">
                  <c:v>89.006129999999985</c:v>
                </c:pt>
                <c:pt idx="933">
                  <c:v>89.006129999999985</c:v>
                </c:pt>
                <c:pt idx="934">
                  <c:v>89.006129999999985</c:v>
                </c:pt>
                <c:pt idx="935">
                  <c:v>89.006129999999985</c:v>
                </c:pt>
                <c:pt idx="936">
                  <c:v>89.006129999999985</c:v>
                </c:pt>
                <c:pt idx="937">
                  <c:v>89.006129999999985</c:v>
                </c:pt>
                <c:pt idx="938">
                  <c:v>89.006129999999985</c:v>
                </c:pt>
                <c:pt idx="939">
                  <c:v>89.006129999999985</c:v>
                </c:pt>
                <c:pt idx="940">
                  <c:v>89.006129999999985</c:v>
                </c:pt>
                <c:pt idx="941">
                  <c:v>89.006129999999985</c:v>
                </c:pt>
                <c:pt idx="942">
                  <c:v>89.006129999999985</c:v>
                </c:pt>
                <c:pt idx="943">
                  <c:v>89.006129999999985</c:v>
                </c:pt>
                <c:pt idx="944">
                  <c:v>89.006129999999985</c:v>
                </c:pt>
                <c:pt idx="945">
                  <c:v>89.006129999999985</c:v>
                </c:pt>
                <c:pt idx="946">
                  <c:v>89.006129999999985</c:v>
                </c:pt>
                <c:pt idx="947">
                  <c:v>89.006129999999985</c:v>
                </c:pt>
                <c:pt idx="948">
                  <c:v>89.006129999999985</c:v>
                </c:pt>
                <c:pt idx="949">
                  <c:v>89.006129999999985</c:v>
                </c:pt>
                <c:pt idx="950">
                  <c:v>89.006129999999985</c:v>
                </c:pt>
                <c:pt idx="951">
                  <c:v>89.006129999999985</c:v>
                </c:pt>
                <c:pt idx="952">
                  <c:v>89.006129999999985</c:v>
                </c:pt>
                <c:pt idx="953">
                  <c:v>89.006129999999985</c:v>
                </c:pt>
                <c:pt idx="954">
                  <c:v>89.006129999999985</c:v>
                </c:pt>
                <c:pt idx="955">
                  <c:v>89.006129999999985</c:v>
                </c:pt>
                <c:pt idx="956">
                  <c:v>89.006129999999985</c:v>
                </c:pt>
                <c:pt idx="957">
                  <c:v>89.006129999999985</c:v>
                </c:pt>
                <c:pt idx="958">
                  <c:v>89.006129999999985</c:v>
                </c:pt>
                <c:pt idx="959">
                  <c:v>89.006129999999985</c:v>
                </c:pt>
                <c:pt idx="960">
                  <c:v>89.006129999999985</c:v>
                </c:pt>
                <c:pt idx="961">
                  <c:v>89.006129999999985</c:v>
                </c:pt>
                <c:pt idx="962">
                  <c:v>89.006129999999985</c:v>
                </c:pt>
                <c:pt idx="963">
                  <c:v>89.006129999999985</c:v>
                </c:pt>
                <c:pt idx="964">
                  <c:v>89.006129999999985</c:v>
                </c:pt>
                <c:pt idx="965">
                  <c:v>89.006129999999985</c:v>
                </c:pt>
                <c:pt idx="966">
                  <c:v>89.006129999999985</c:v>
                </c:pt>
                <c:pt idx="967">
                  <c:v>89.006129999999985</c:v>
                </c:pt>
                <c:pt idx="968">
                  <c:v>89.006129999999985</c:v>
                </c:pt>
                <c:pt idx="969">
                  <c:v>89.006129999999985</c:v>
                </c:pt>
                <c:pt idx="970">
                  <c:v>89.006129999999985</c:v>
                </c:pt>
                <c:pt idx="971">
                  <c:v>89.006129999999985</c:v>
                </c:pt>
                <c:pt idx="972">
                  <c:v>89.006129999999985</c:v>
                </c:pt>
                <c:pt idx="973">
                  <c:v>89.006129999999985</c:v>
                </c:pt>
                <c:pt idx="974">
                  <c:v>89.006129999999985</c:v>
                </c:pt>
                <c:pt idx="975">
                  <c:v>89.006129999999985</c:v>
                </c:pt>
                <c:pt idx="976">
                  <c:v>89.006129999999985</c:v>
                </c:pt>
                <c:pt idx="977">
                  <c:v>89.006129999999985</c:v>
                </c:pt>
                <c:pt idx="978">
                  <c:v>89.006129999999985</c:v>
                </c:pt>
                <c:pt idx="979">
                  <c:v>89.006129999999985</c:v>
                </c:pt>
                <c:pt idx="980">
                  <c:v>89.006129999999985</c:v>
                </c:pt>
                <c:pt idx="981">
                  <c:v>89.006129999999985</c:v>
                </c:pt>
                <c:pt idx="982">
                  <c:v>89.006129999999985</c:v>
                </c:pt>
                <c:pt idx="983">
                  <c:v>89.006129999999985</c:v>
                </c:pt>
                <c:pt idx="984">
                  <c:v>89.006129999999985</c:v>
                </c:pt>
                <c:pt idx="985">
                  <c:v>89.006129999999985</c:v>
                </c:pt>
                <c:pt idx="986">
                  <c:v>89.006129999999985</c:v>
                </c:pt>
                <c:pt idx="987">
                  <c:v>89.006129999999985</c:v>
                </c:pt>
                <c:pt idx="988">
                  <c:v>89.006129999999985</c:v>
                </c:pt>
                <c:pt idx="989">
                  <c:v>89.006129999999985</c:v>
                </c:pt>
                <c:pt idx="990">
                  <c:v>89.006129999999985</c:v>
                </c:pt>
                <c:pt idx="991">
                  <c:v>89.006129999999985</c:v>
                </c:pt>
                <c:pt idx="992">
                  <c:v>89.006129999999985</c:v>
                </c:pt>
                <c:pt idx="993">
                  <c:v>89.006129999999985</c:v>
                </c:pt>
                <c:pt idx="994">
                  <c:v>89.006129999999985</c:v>
                </c:pt>
                <c:pt idx="995">
                  <c:v>89.006129999999985</c:v>
                </c:pt>
                <c:pt idx="996">
                  <c:v>89.006129999999985</c:v>
                </c:pt>
                <c:pt idx="997">
                  <c:v>89.006129999999985</c:v>
                </c:pt>
                <c:pt idx="998">
                  <c:v>89.006129999999985</c:v>
                </c:pt>
                <c:pt idx="999">
                  <c:v>89.006129999999985</c:v>
                </c:pt>
                <c:pt idx="1000">
                  <c:v>89.006129999999985</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Calculs!$W$4:$W$1004</c:f>
              <c:numCache>
                <c:formatCode>0.00</c:formatCode>
                <c:ptCount val="1001"/>
                <c:pt idx="0">
                  <c:v>0</c:v>
                </c:pt>
                <c:pt idx="1">
                  <c:v>0</c:v>
                </c:pt>
                <c:pt idx="2">
                  <c:v>1.1197966862122983E-4</c:v>
                </c:pt>
                <c:pt idx="3">
                  <c:v>1.0412939569684099E-3</c:v>
                </c:pt>
                <c:pt idx="4">
                  <c:v>4.2340310831194342E-3</c:v>
                </c:pt>
                <c:pt idx="5">
                  <c:v>1.1879745163361679E-2</c:v>
                </c:pt>
                <c:pt idx="6">
                  <c:v>2.5100700628457095E-2</c:v>
                </c:pt>
                <c:pt idx="7">
                  <c:v>4.3165009791842783E-2</c:v>
                </c:pt>
                <c:pt idx="8">
                  <c:v>6.6040484550387912E-2</c:v>
                </c:pt>
                <c:pt idx="9">
                  <c:v>9.3694806845985704E-2</c:v>
                </c:pt>
                <c:pt idx="10">
                  <c:v>0.12609553084967479</c:v>
                </c:pt>
                <c:pt idx="11">
                  <c:v>0.16321008515302651</c:v>
                </c:pt>
                <c:pt idx="12">
                  <c:v>0.20500577496654218</c:v>
                </c:pt>
                <c:pt idx="13">
                  <c:v>0.25144978432480486</c:v>
                </c:pt>
                <c:pt idx="14">
                  <c:v>0.30250917829812635</c:v>
                </c:pt>
                <c:pt idx="15">
                  <c:v>0.35815090521043397</c:v>
                </c:pt>
                <c:pt idx="16">
                  <c:v>0.41834179886313955</c:v>
                </c:pt>
                <c:pt idx="17">
                  <c:v>0.48304858076473195</c:v>
                </c:pt>
                <c:pt idx="18">
                  <c:v>0.5522378623658345</c:v>
                </c:pt>
                <c:pt idx="19">
                  <c:v>0.62587614729946928</c:v>
                </c:pt>
                <c:pt idx="20">
                  <c:v>0.7039298336262737</c:v>
                </c:pt>
                <c:pt idx="21">
                  <c:v>0.78636521608440024</c:v>
                </c:pt>
                <c:pt idx="22">
                  <c:v>0.87314848834385783</c:v>
                </c:pt>
                <c:pt idx="23">
                  <c:v>0.9642457452650165</c:v>
                </c:pt>
                <c:pt idx="24">
                  <c:v>1.0596229851610326</c:v>
                </c:pt>
                <c:pt idx="25">
                  <c:v>1.1592461120639317</c:v>
                </c:pt>
                <c:pt idx="26">
                  <c:v>1.2630809379940806</c:v>
                </c:pt>
                <c:pt idx="27">
                  <c:v>1.3710931852328094</c:v>
                </c:pt>
                <c:pt idx="28">
                  <c:v>1.4832484885979131</c:v>
                </c:pt>
                <c:pt idx="29">
                  <c:v>1.5995123977217738</c:v>
                </c:pt>
                <c:pt idx="30">
                  <c:v>1.7198503793318534</c:v>
                </c:pt>
                <c:pt idx="31">
                  <c:v>1.844227819533298</c:v>
                </c:pt>
                <c:pt idx="32">
                  <c:v>1.9726100260933928</c:v>
                </c:pt>
                <c:pt idx="33">
                  <c:v>2.1049622307276246</c:v>
                </c:pt>
                <c:pt idx="34">
                  <c:v>2.2412495913870716</c:v>
                </c:pt>
                <c:pt idx="35">
                  <c:v>2.3814371945468999</c:v>
                </c:pt>
                <c:pt idx="36">
                  <c:v>2.5254911728556841</c:v>
                </c:pt>
                <c:pt idx="37">
                  <c:v>2.6733777669942058</c:v>
                </c:pt>
                <c:pt idx="38">
                  <c:v>2.8250620104805897</c:v>
                </c:pt>
                <c:pt idx="39">
                  <c:v>2.980508870701347</c:v>
                </c:pt>
                <c:pt idx="40">
                  <c:v>3.1396832513566277</c:v>
                </c:pt>
                <c:pt idx="41">
                  <c:v>3.302549994901657</c:v>
                </c:pt>
                <c:pt idx="42">
                  <c:v>3.4690738849763996</c:v>
                </c:pt>
                <c:pt idx="43">
                  <c:v>3.6392196488242652</c:v>
                </c:pt>
                <c:pt idx="44">
                  <c:v>3.812951959700571</c:v>
                </c:pt>
                <c:pt idx="45">
                  <c:v>3.9902354392713066</c:v>
                </c:pt>
                <c:pt idx="46">
                  <c:v>4.1710346600027552</c:v>
                </c:pt>
                <c:pt idx="47">
                  <c:v>4.3553141475422921</c:v>
                </c:pt>
                <c:pt idx="48">
                  <c:v>4.5430383830908241</c:v>
                </c:pt>
                <c:pt idx="49">
                  <c:v>4.7341718057670192</c:v>
                </c:pt>
                <c:pt idx="50">
                  <c:v>4.928678814963666</c:v>
                </c:pt>
                <c:pt idx="51">
                  <c:v>5.1266574836257668</c:v>
                </c:pt>
                <c:pt idx="52">
                  <c:v>5.3282164196072133</c:v>
                </c:pt>
                <c:pt idx="53">
                  <c:v>5.5333357079612044</c:v>
                </c:pt>
                <c:pt idx="54">
                  <c:v>5.7419953431891386</c:v>
                </c:pt>
                <c:pt idx="55">
                  <c:v>5.9541752303949549</c:v>
                </c:pt>
                <c:pt idx="56">
                  <c:v>6.1698551864410751</c:v>
                </c:pt>
                <c:pt idx="57">
                  <c:v>6.3890149411059731</c:v>
                </c:pt>
                <c:pt idx="58">
                  <c:v>6.6116341382435424</c:v>
                </c:pt>
                <c:pt idx="59">
                  <c:v>6.8376923369442091</c:v>
                </c:pt>
                <c:pt idx="60">
                  <c:v>7.067169012697895</c:v>
                </c:pt>
                <c:pt idx="61">
                  <c:v>7.3000435585588646</c:v>
                </c:pt>
                <c:pt idx="62">
                  <c:v>7.5362952863124333</c:v>
                </c:pt>
                <c:pt idx="63">
                  <c:v>7.7759034276435806</c:v>
                </c:pt>
                <c:pt idx="64">
                  <c:v>8.0188471353074373</c:v>
                </c:pt>
                <c:pt idx="65">
                  <c:v>8.265105484301662</c:v>
                </c:pt>
                <c:pt idx="66">
                  <c:v>8.5146574730406979</c:v>
                </c:pt>
                <c:pt idx="67">
                  <c:v>8.7674820245318283</c:v>
                </c:pt>
                <c:pt idx="68">
                  <c:v>9.0235579875530725</c:v>
                </c:pt>
                <c:pt idx="69">
                  <c:v>9.2828641378328101</c:v>
                </c:pt>
                <c:pt idx="70">
                  <c:v>9.5453791792311939</c:v>
                </c:pt>
                <c:pt idx="71">
                  <c:v>9.8110817449231824</c:v>
                </c:pt>
                <c:pt idx="72">
                  <c:v>10.079950398583232</c:v>
                </c:pt>
                <c:pt idx="73">
                  <c:v>10.351963635571538</c:v>
                </c:pt>
                <c:pt idx="74">
                  <c:v>10.627099884121833</c:v>
                </c:pt>
                <c:pt idx="75">
                  <c:v>10.905337506530596</c:v>
                </c:pt>
                <c:pt idx="76">
                  <c:v>11.186654800347636</c:v>
                </c:pt>
                <c:pt idx="77">
                  <c:v>11.471029999568048</c:v>
                </c:pt>
                <c:pt idx="78">
                  <c:v>11.758441275825342</c:v>
                </c:pt>
                <c:pt idx="79">
                  <c:v>12.048866739585826</c:v>
                </c:pt>
                <c:pt idx="80">
                  <c:v>12.342284441343974</c:v>
                </c:pt>
                <c:pt idx="81">
                  <c:v>12.638672372818922</c:v>
                </c:pt>
                <c:pt idx="82">
                  <c:v>12.938008468151821</c:v>
                </c:pt>
                <c:pt idx="83">
                  <c:v>13.240270605104087</c:v>
                </c:pt>
                <c:pt idx="84">
                  <c:v>13.545436606256414</c:v>
                </c:pt>
                <c:pt idx="85">
                  <c:v>13.853484240208434</c:v>
                </c:pt>
                <c:pt idx="86">
                  <c:v>14.164391222779052</c:v>
                </c:pt>
                <c:pt idx="87">
                  <c:v>14.478135218207225</c:v>
                </c:pt>
                <c:pt idx="88">
                  <c:v>14.794693840353213</c:v>
                </c:pt>
                <c:pt idx="89">
                  <c:v>15.114044653900105</c:v>
                </c:pt>
                <c:pt idx="90">
                  <c:v>15.436165175555674</c:v>
                </c:pt>
                <c:pt idx="91">
                  <c:v>15.761032875254319</c:v>
                </c:pt>
                <c:pt idx="92">
                  <c:v>16.088625177359091</c:v>
                </c:pt>
                <c:pt idx="93">
                  <c:v>16.418919461863716</c:v>
                </c:pt>
                <c:pt idx="94">
                  <c:v>16.751893065594391</c:v>
                </c:pt>
                <c:pt idx="95">
                  <c:v>17.087523283411542</c:v>
                </c:pt>
                <c:pt idx="96">
                  <c:v>17.425787369411093</c:v>
                </c:pt>
                <c:pt idx="97">
                  <c:v>17.766662538125388</c:v>
                </c:pt>
                <c:pt idx="98">
                  <c:v>18.110125965723711</c:v>
                </c:pt>
                <c:pt idx="99">
                  <c:v>18.456154791212096</c:v>
                </c:pt>
                <c:pt idx="100">
                  <c:v>18.804726117632391</c:v>
                </c:pt>
                <c:pt idx="101">
                  <c:v>19.155698273338917</c:v>
                </c:pt>
                <c:pt idx="102">
                  <c:v>19.508925099079406</c:v>
                </c:pt>
                <c:pt idx="103">
                  <c:v>19.864376977093226</c:v>
                </c:pt>
                <c:pt idx="104">
                  <c:v>20.222024292754071</c:v>
                </c:pt>
                <c:pt idx="105">
                  <c:v>20.581837436172417</c:v>
                </c:pt>
                <c:pt idx="106">
                  <c:v>20.943786803792293</c:v>
                </c:pt>
                <c:pt idx="107">
                  <c:v>21.307842799982257</c:v>
                </c:pt>
                <c:pt idx="108">
                  <c:v>21.673975838620262</c:v>
                </c:pt>
                <c:pt idx="109">
                  <c:v>22.042156344672588</c:v>
                </c:pt>
                <c:pt idx="110">
                  <c:v>22.412354755766387</c:v>
                </c:pt>
                <c:pt idx="111">
                  <c:v>22.784541523755976</c:v>
                </c:pt>
                <c:pt idx="112">
                  <c:v>23.158687116282653</c:v>
                </c:pt>
                <c:pt idx="113">
                  <c:v>23.534762018327925</c:v>
                </c:pt>
                <c:pt idx="114">
                  <c:v>23.912736733759939</c:v>
                </c:pt>
                <c:pt idx="115">
                  <c:v>24.292581786873221</c:v>
                </c:pt>
                <c:pt idx="116">
                  <c:v>24.674267723921364</c:v>
                </c:pt>
                <c:pt idx="117">
                  <c:v>25.05776511464272</c:v>
                </c:pt>
                <c:pt idx="118">
                  <c:v>25.443044553778815</c:v>
                </c:pt>
                <c:pt idx="119">
                  <c:v>25.830076662585565</c:v>
                </c:pt>
                <c:pt idx="120">
                  <c:v>26.21883209033707</c:v>
                </c:pt>
                <c:pt idx="121">
                  <c:v>26.609281515821884</c:v>
                </c:pt>
                <c:pt idx="122">
                  <c:v>27.001395648831551</c:v>
                </c:pt>
                <c:pt idx="123">
                  <c:v>27.395145231641632</c:v>
                </c:pt>
                <c:pt idx="124">
                  <c:v>27.790501040484642</c:v>
                </c:pt>
                <c:pt idx="125">
                  <c:v>28.187433887015182</c:v>
                </c:pt>
                <c:pt idx="126">
                  <c:v>28.585914619766989</c:v>
                </c:pt>
                <c:pt idx="127">
                  <c:v>28.985914125601777</c:v>
                </c:pt>
                <c:pt idx="128">
                  <c:v>29.387403331149883</c:v>
                </c:pt>
                <c:pt idx="129">
                  <c:v>29.790353204242471</c:v>
                </c:pt>
                <c:pt idx="130">
                  <c:v>30.194734755335361</c:v>
                </c:pt>
                <c:pt idx="131">
                  <c:v>30.600519038924194</c:v>
                </c:pt>
                <c:pt idx="132">
                  <c:v>31.00767715495105</c:v>
                </c:pt>
                <c:pt idx="133">
                  <c:v>31.416180250202203</c:v>
                </c:pt>
                <c:pt idx="134">
                  <c:v>31.825999519697117</c:v>
                </c:pt>
                <c:pt idx="135">
                  <c:v>32.237106208068468</c:v>
                </c:pt>
                <c:pt idx="136">
                  <c:v>32.64947161093307</c:v>
                </c:pt>
                <c:pt idx="137">
                  <c:v>33.063067076253844</c:v>
                </c:pt>
                <c:pt idx="138">
                  <c:v>33.477864005692403</c:v>
                </c:pt>
                <c:pt idx="139">
                  <c:v>33.893833855952408</c:v>
                </c:pt>
                <c:pt idx="140">
                  <c:v>34.310948140113673</c:v>
                </c:pt>
                <c:pt idx="141">
                  <c:v>34.729178428956551</c:v>
                </c:pt>
                <c:pt idx="142">
                  <c:v>35.148496352277007</c:v>
                </c:pt>
                <c:pt idx="143">
                  <c:v>35.568873600191964</c:v>
                </c:pt>
                <c:pt idx="144">
                  <c:v>35.990281924434981</c:v>
                </c:pt>
                <c:pt idx="145">
                  <c:v>36.412693139642087</c:v>
                </c:pt>
                <c:pt idx="146">
                  <c:v>36.836079124627872</c:v>
                </c:pt>
                <c:pt idx="147">
                  <c:v>37.260411823651545</c:v>
                </c:pt>
                <c:pt idx="148">
                  <c:v>37.685663247673119</c:v>
                </c:pt>
                <c:pt idx="149">
                  <c:v>38.111805475599375</c:v>
                </c:pt>
                <c:pt idx="150">
                  <c:v>38.538810655519747</c:v>
                </c:pt>
                <c:pt idx="151">
                  <c:v>38.966708370694313</c:v>
                </c:pt>
                <c:pt idx="152">
                  <c:v>39.395529551915118</c:v>
                </c:pt>
                <c:pt idx="153">
                  <c:v>39.825248439083531</c:v>
                </c:pt>
                <c:pt idx="154">
                  <c:v>40.255839330428365</c:v>
                </c:pt>
                <c:pt idx="155">
                  <c:v>40.68727658360541</c:v>
                </c:pt>
                <c:pt idx="156">
                  <c:v>41.119534616788599</c:v>
                </c:pt>
                <c:pt idx="157">
                  <c:v>41.552587909752141</c:v>
                </c:pt>
                <c:pt idx="158">
                  <c:v>41.986411004944003</c:v>
                </c:pt>
                <c:pt idx="159">
                  <c:v>42.420978508550412</c:v>
                </c:pt>
                <c:pt idx="160">
                  <c:v>42.856265091551613</c:v>
                </c:pt>
                <c:pt idx="161">
                  <c:v>43.292245490768451</c:v>
                </c:pt>
                <c:pt idx="162">
                  <c:v>43.728894509900186</c:v>
                </c:pt>
                <c:pt idx="163">
                  <c:v>44.16618702055294</c:v>
                </c:pt>
                <c:pt idx="164">
                  <c:v>44.604097963259306</c:v>
                </c:pt>
                <c:pt idx="165">
                  <c:v>45.042602348488678</c:v>
                </c:pt>
                <c:pt idx="166">
                  <c:v>45.481675257648426</c:v>
                </c:pt>
                <c:pt idx="167">
                  <c:v>45.921291844075554</c:v>
                </c:pt>
                <c:pt idx="168">
                  <c:v>46.361427334019602</c:v>
                </c:pt>
                <c:pt idx="169">
                  <c:v>46.802057027615604</c:v>
                </c:pt>
                <c:pt idx="170">
                  <c:v>47.243156299848152</c:v>
                </c:pt>
                <c:pt idx="171">
                  <c:v>47.68470060150576</c:v>
                </c:pt>
                <c:pt idx="172">
                  <c:v>48.126665460125913</c:v>
                </c:pt>
                <c:pt idx="173">
                  <c:v>48.569026480930553</c:v>
                </c:pt>
                <c:pt idx="174">
                  <c:v>49.01175934775204</c:v>
                </c:pt>
                <c:pt idx="175">
                  <c:v>49.454839823949683</c:v>
                </c:pt>
                <c:pt idx="176">
                  <c:v>49.89824375331645</c:v>
                </c:pt>
                <c:pt idx="177">
                  <c:v>50.34194706097626</c:v>
                </c:pt>
                <c:pt idx="178">
                  <c:v>50.785925754271609</c:v>
                </c:pt>
                <c:pt idx="179">
                  <c:v>51.23015592364132</c:v>
                </c:pt>
                <c:pt idx="180">
                  <c:v>51.674613743488877</c:v>
                </c:pt>
                <c:pt idx="181">
                  <c:v>52.119275473040695</c:v>
                </c:pt>
                <c:pt idx="182">
                  <c:v>52.56411745719501</c:v>
                </c:pt>
                <c:pt idx="183">
                  <c:v>53.009116127360706</c:v>
                </c:pt>
                <c:pt idx="184">
                  <c:v>53.454248002286377</c:v>
                </c:pt>
                <c:pt idx="185">
                  <c:v>53.899489688879711</c:v>
                </c:pt>
                <c:pt idx="186">
                  <c:v>54.344817883016873</c:v>
                </c:pt>
                <c:pt idx="187">
                  <c:v>54.790209370342154</c:v>
                </c:pt>
                <c:pt idx="188">
                  <c:v>55.235641027057646</c:v>
                </c:pt>
                <c:pt idx="189">
                  <c:v>55.681089820703065</c:v>
                </c:pt>
                <c:pt idx="190">
                  <c:v>56.126532810925653</c:v>
                </c:pt>
                <c:pt idx="191">
                  <c:v>56.571947150240305</c:v>
                </c:pt>
                <c:pt idx="192">
                  <c:v>57.017310084779474</c:v>
                </c:pt>
                <c:pt idx="193">
                  <c:v>57.462598955033364</c:v>
                </c:pt>
                <c:pt idx="194">
                  <c:v>57.907791196580135</c:v>
                </c:pt>
                <c:pt idx="195">
                  <c:v>58.352864340806093</c:v>
                </c:pt>
                <c:pt idx="196">
                  <c:v>58.797796015615944</c:v>
                </c:pt>
                <c:pt idx="197">
                  <c:v>59.242563946133146</c:v>
                </c:pt>
                <c:pt idx="198">
                  <c:v>59.687145955390172</c:v>
                </c:pt>
                <c:pt idx="199">
                  <c:v>60.131519965008778</c:v>
                </c:pt>
                <c:pt idx="200">
                  <c:v>60.575663995870471</c:v>
                </c:pt>
                <c:pt idx="201">
                  <c:v>61.019556168776873</c:v>
                </c:pt>
                <c:pt idx="202">
                  <c:v>61.463174705100045</c:v>
                </c:pt>
                <c:pt idx="203">
                  <c:v>61.906497927422926</c:v>
                </c:pt>
                <c:pt idx="204">
                  <c:v>62.34950426016988</c:v>
                </c:pt>
                <c:pt idx="205">
                  <c:v>62.792172230226988</c:v>
                </c:pt>
                <c:pt idx="206">
                  <c:v>63.234480467552714</c:v>
                </c:pt>
                <c:pt idx="207">
                  <c:v>63.676407705778367</c:v>
                </c:pt>
                <c:pt idx="208">
                  <c:v>64.117932782798647</c:v>
                </c:pt>
                <c:pt idx="209">
                  <c:v>64.559034641352426</c:v>
                </c:pt>
                <c:pt idx="210">
                  <c:v>64.999692329593444</c:v>
                </c:pt>
                <c:pt idx="211">
                  <c:v>65.439885001650779</c:v>
                </c:pt>
                <c:pt idx="212">
                  <c:v>65.879591918180282</c:v>
                </c:pt>
                <c:pt idx="213">
                  <c:v>66.318792446905022</c:v>
                </c:pt>
                <c:pt idx="214">
                  <c:v>66.757466063146751</c:v>
                </c:pt>
                <c:pt idx="215">
                  <c:v>67.195592350346786</c:v>
                </c:pt>
                <c:pt idx="216">
                  <c:v>67.633151000577726</c:v>
                </c:pt>
                <c:pt idx="217">
                  <c:v>68.070121815044658</c:v>
                </c:pt>
                <c:pt idx="218">
                  <c:v>68.506484704577034</c:v>
                </c:pt>
                <c:pt idx="219">
                  <c:v>68.942219690110505</c:v>
                </c:pt>
                <c:pt idx="220">
                  <c:v>69.377306903159081</c:v>
                </c:pt>
                <c:pt idx="221">
                  <c:v>69.81172658627743</c:v>
                </c:pt>
                <c:pt idx="222">
                  <c:v>70.245459093513517</c:v>
                </c:pt>
                <c:pt idx="223">
                  <c:v>70.678484890851493</c:v>
                </c:pt>
                <c:pt idx="224">
                  <c:v>71.110784556644987</c:v>
                </c:pt>
                <c:pt idx="225">
                  <c:v>71.54233878204046</c:v>
                </c:pt>
                <c:pt idx="226">
                  <c:v>71.973128371391326</c:v>
                </c:pt>
                <c:pt idx="227">
                  <c:v>72.403134242662034</c:v>
                </c:pt>
                <c:pt idx="228">
                  <c:v>72.832337427822935</c:v>
                </c:pt>
                <c:pt idx="229">
                  <c:v>73.260719073235322</c:v>
                </c:pt>
                <c:pt idx="230">
                  <c:v>73.688260440027065</c:v>
                </c:pt>
                <c:pt idx="231">
                  <c:v>74.11494290445863</c:v>
                </c:pt>
                <c:pt idx="232">
                  <c:v>74.540747958279923</c:v>
                </c:pt>
                <c:pt idx="233">
                  <c:v>74.965657209077349</c:v>
                </c:pt>
                <c:pt idx="234">
                  <c:v>75.389652380611608</c:v>
                </c:pt>
                <c:pt idx="235">
                  <c:v>75.812715313146228</c:v>
                </c:pt>
                <c:pt idx="236">
                  <c:v>76.234827963766449</c:v>
                </c:pt>
                <c:pt idx="237">
                  <c:v>76.655972406689386</c:v>
                </c:pt>
                <c:pt idx="238">
                  <c:v>77.076130833564235</c:v>
                </c:pt>
                <c:pt idx="239">
                  <c:v>77.495285553763708</c:v>
                </c:pt>
                <c:pt idx="240">
                  <c:v>77.913418994666202</c:v>
                </c:pt>
                <c:pt idx="241">
                  <c:v>78.330513701928737</c:v>
                </c:pt>
                <c:pt idx="242">
                  <c:v>78.746552339750664</c:v>
                </c:pt>
                <c:pt idx="243">
                  <c:v>79.161517691128722</c:v>
                </c:pt>
                <c:pt idx="244">
                  <c:v>79.575392658102686</c:v>
                </c:pt>
                <c:pt idx="245">
                  <c:v>79.988160261992007</c:v>
                </c:pt>
                <c:pt idx="246">
                  <c:v>80.399803643623855</c:v>
                </c:pt>
                <c:pt idx="247">
                  <c:v>80.810306063551934</c:v>
                </c:pt>
                <c:pt idx="248">
                  <c:v>81.219650902266437</c:v>
                </c:pt>
                <c:pt idx="249">
                  <c:v>81.627821660395625</c:v>
                </c:pt>
                <c:pt idx="250">
                  <c:v>82.034801958897845</c:v>
                </c:pt>
                <c:pt idx="251">
                  <c:v>82.44021952212978</c:v>
                </c:pt>
                <c:pt idx="252">
                  <c:v>82.843698894628858</c:v>
                </c:pt>
                <c:pt idx="253">
                  <c:v>83.245219408163209</c:v>
                </c:pt>
                <c:pt idx="254">
                  <c:v>83.644760598758722</c:v>
                </c:pt>
                <c:pt idx="255">
                  <c:v>84.042302206762287</c:v>
                </c:pt>
                <c:pt idx="256">
                  <c:v>84.437824176889805</c:v>
                </c:pt>
                <c:pt idx="257">
                  <c:v>84.831306658259535</c:v>
                </c:pt>
                <c:pt idx="258">
                  <c:v>85.222730004409783</c:v>
                </c:pt>
                <c:pt idx="259">
                  <c:v>85.612074773302794</c:v>
                </c:pt>
                <c:pt idx="260">
                  <c:v>85.999321727313301</c:v>
                </c:pt>
                <c:pt idx="261">
                  <c:v>86.38445183320276</c:v>
                </c:pt>
                <c:pt idx="262">
                  <c:v>86.767446262079474</c:v>
                </c:pt>
                <c:pt idx="263">
                  <c:v>87.148286389344065</c:v>
                </c:pt>
                <c:pt idx="264">
                  <c:v>87.526953794621008</c:v>
                </c:pt>
                <c:pt idx="265">
                  <c:v>87.90343026167605</c:v>
                </c:pt>
                <c:pt idx="266">
                  <c:v>88.277697778320018</c:v>
                </c:pt>
                <c:pt idx="267">
                  <c:v>88.649738536298472</c:v>
                </c:pt>
                <c:pt idx="268">
                  <c:v>89.019534931168081</c:v>
                </c:pt>
                <c:pt idx="269">
                  <c:v>89.387069562159269</c:v>
                </c:pt>
                <c:pt idx="270">
                  <c:v>89.752325232025569</c:v>
                </c:pt>
                <c:pt idx="271">
                  <c:v>90.115284946879939</c:v>
                </c:pt>
                <c:pt idx="272">
                  <c:v>90.475931916017558</c:v>
                </c:pt>
                <c:pt idx="273">
                  <c:v>90.834249551726032</c:v>
                </c:pt>
                <c:pt idx="274">
                  <c:v>91.190221469082644</c:v>
                </c:pt>
                <c:pt idx="275">
                  <c:v>91.543831485738707</c:v>
                </c:pt>
                <c:pt idx="276">
                  <c:v>91.895063621691591</c:v>
                </c:pt>
                <c:pt idx="277">
                  <c:v>92.243902099044263</c:v>
                </c:pt>
                <c:pt idx="278">
                  <c:v>92.590331341752446</c:v>
                </c:pt>
                <c:pt idx="279">
                  <c:v>92.934335975359502</c:v>
                </c:pt>
                <c:pt idx="280">
                  <c:v>93.275900826719621</c:v>
                </c:pt>
                <c:pt idx="281">
                  <c:v>93.615010923708667</c:v>
                </c:pt>
                <c:pt idx="282">
                  <c:v>93.951651494923823</c:v>
                </c:pt>
                <c:pt idx="283">
                  <c:v>94.28580796937068</c:v>
                </c:pt>
                <c:pt idx="284">
                  <c:v>94.617465976140068</c:v>
                </c:pt>
                <c:pt idx="285">
                  <c:v>94.946611344072224</c:v>
                </c:pt>
                <c:pt idx="286">
                  <c:v>95.273230101411059</c:v>
                </c:pt>
                <c:pt idx="287">
                  <c:v>95.597308475445828</c:v>
                </c:pt>
                <c:pt idx="288">
                  <c:v>95.918832892143428</c:v>
                </c:pt>
                <c:pt idx="289">
                  <c:v>96.237789975768692</c:v>
                </c:pt>
                <c:pt idx="290">
                  <c:v>96.554166548494408</c:v>
                </c:pt>
                <c:pt idx="291">
                  <c:v>96.867949630000936</c:v>
                </c:pt>
                <c:pt idx="292">
                  <c:v>97.179126437065506</c:v>
                </c:pt>
                <c:pt idx="293">
                  <c:v>97.487684383140405</c:v>
                </c:pt>
                <c:pt idx="294">
                  <c:v>97.793611077922321</c:v>
                </c:pt>
                <c:pt idx="295">
                  <c:v>98.0968943269107</c:v>
                </c:pt>
                <c:pt idx="296">
                  <c:v>98.39752213095646</c:v>
                </c:pt>
                <c:pt idx="297">
                  <c:v>98.695482685801423</c:v>
                </c:pt>
                <c:pt idx="298">
                  <c:v>98.986506722007604</c:v>
                </c:pt>
                <c:pt idx="299">
                  <c:v>99.266304420120875</c:v>
                </c:pt>
                <c:pt idx="300">
                  <c:v>99.534838201100186</c:v>
                </c:pt>
                <c:pt idx="301">
                  <c:v>99.79207282455684</c:v>
                </c:pt>
                <c:pt idx="302">
                  <c:v>100.03797537940351</c:v>
                </c:pt>
                <c:pt idx="303">
                  <c:v>100.27251527428804</c:v>
                </c:pt>
                <c:pt idx="304">
                  <c:v>100.49566422781811</c:v>
                </c:pt>
                <c:pt idx="305">
                  <c:v>100.70739625858232</c:v>
                </c:pt>
                <c:pt idx="306">
                  <c:v>100.9076876749734</c:v>
                </c:pt>
                <c:pt idx="307">
                  <c:v>101.09651706481996</c:v>
                </c:pt>
                <c:pt idx="308">
                  <c:v>101.27386528483152</c:v>
                </c:pt>
                <c:pt idx="309">
                  <c:v>101.4397154498635</c:v>
                </c:pt>
                <c:pt idx="310">
                  <c:v>101.59405292200724</c:v>
                </c:pt>
                <c:pt idx="311">
                  <c:v>101.7368652995109</c:v>
                </c:pt>
                <c:pt idx="312">
                  <c:v>101.86814240553714</c:v>
                </c:pt>
                <c:pt idx="313">
                  <c:v>101.98787627676299</c:v>
                </c:pt>
                <c:pt idx="314">
                  <c:v>102.09606115182704</c:v>
                </c:pt>
                <c:pt idx="315">
                  <c:v>102.19269345963102</c:v>
                </c:pt>
                <c:pt idx="316">
                  <c:v>102.27777180749916</c:v>
                </c:pt>
                <c:pt idx="317">
                  <c:v>102.35129696920282</c:v>
                </c:pt>
                <c:pt idx="318">
                  <c:v>102.41327187285468</c:v>
                </c:pt>
                <c:pt idx="319">
                  <c:v>102.46370158867815</c:v>
                </c:pt>
                <c:pt idx="320">
                  <c:v>102.50259331665792</c:v>
                </c:pt>
                <c:pt idx="321">
                  <c:v>102.53167517486581</c:v>
                </c:pt>
                <c:pt idx="322">
                  <c:v>102.55267564877889</c:v>
                </c:pt>
                <c:pt idx="323">
                  <c:v>102.56560355198405</c:v>
                </c:pt>
                <c:pt idx="324">
                  <c:v>102.57046872150843</c:v>
                </c:pt>
                <c:pt idx="325">
                  <c:v>102.56728201153626</c:v>
                </c:pt>
                <c:pt idx="326">
                  <c:v>102.55605528710109</c:v>
                </c:pt>
                <c:pt idx="327">
                  <c:v>102.53680141775573</c:v>
                </c:pt>
                <c:pt idx="328">
                  <c:v>102.50953427122072</c:v>
                </c:pt>
                <c:pt idx="329">
                  <c:v>102.47426870701378</c:v>
                </c:pt>
                <c:pt idx="330">
                  <c:v>102.4310205700617</c:v>
                </c:pt>
                <c:pt idx="331">
                  <c:v>102.37980668429647</c:v>
                </c:pt>
                <c:pt idx="332">
                  <c:v>102.32064484623663</c:v>
                </c:pt>
                <c:pt idx="333">
                  <c:v>102.25355381855699</c:v>
                </c:pt>
                <c:pt idx="334">
                  <c:v>102.1785533236462</c:v>
                </c:pt>
                <c:pt idx="335">
                  <c:v>102.09566403715623</c:v>
                </c:pt>
                <c:pt idx="336">
                  <c:v>102.00490758154315</c:v>
                </c:pt>
                <c:pt idx="337">
                  <c:v>101.9063065196024</c:v>
                </c:pt>
                <c:pt idx="338">
                  <c:v>101.79988434799895</c:v>
                </c:pt>
                <c:pt idx="339">
                  <c:v>101.68566549079463</c:v>
                </c:pt>
                <c:pt idx="340">
                  <c:v>101.56367529297424</c:v>
                </c:pt>
                <c:pt idx="341">
                  <c:v>101.4339400139708</c:v>
                </c:pt>
                <c:pt idx="342">
                  <c:v>101.296486821193</c:v>
                </c:pt>
                <c:pt idx="343">
                  <c:v>101.15134378355528</c:v>
                </c:pt>
                <c:pt idx="344">
                  <c:v>100.99853986501212</c:v>
                </c:pt>
                <c:pt idx="345">
                  <c:v>100.83810491809855</c:v>
                </c:pt>
                <c:pt idx="346">
                  <c:v>100.6700696774772</c:v>
                </c:pt>
                <c:pt idx="347">
                  <c:v>100.49446575349448</c:v>
                </c:pt>
                <c:pt idx="348">
                  <c:v>100.3115084983481</c:v>
                </c:pt>
                <c:pt idx="349">
                  <c:v>100.12141312371361</c:v>
                </c:pt>
                <c:pt idx="350">
                  <c:v>99.924212123667616</c:v>
                </c:pt>
                <c:pt idx="351">
                  <c:v>99.719938759158339</c:v>
                </c:pt>
                <c:pt idx="352">
                  <c:v>99.508627052243554</c:v>
                </c:pt>
                <c:pt idx="353">
                  <c:v>99.290311780344737</c:v>
                </c:pt>
                <c:pt idx="354">
                  <c:v>99.065028470519309</c:v>
                </c:pt>
                <c:pt idx="355">
                  <c:v>98.832813393750911</c:v>
                </c:pt>
                <c:pt idx="356">
                  <c:v>98.593703559260291</c:v>
                </c:pt>
                <c:pt idx="357">
                  <c:v>98.347736708836194</c:v>
                </c:pt>
                <c:pt idx="358">
                  <c:v>98.094951311188808</c:v>
                </c:pt>
                <c:pt idx="359">
                  <c:v>97.835386556325133</c:v>
                </c:pt>
                <c:pt idx="360">
                  <c:v>97.572829587090709</c:v>
                </c:pt>
                <c:pt idx="361">
                  <c:v>97.311040976441163</c:v>
                </c:pt>
                <c:pt idx="362">
                  <c:v>97.050017836448319</c:v>
                </c:pt>
                <c:pt idx="363">
                  <c:v>96.789757293046137</c:v>
                </c:pt>
                <c:pt idx="364">
                  <c:v>96.530256485950829</c:v>
                </c:pt>
                <c:pt idx="365">
                  <c:v>96.271512568581556</c:v>
                </c:pt>
                <c:pt idx="366">
                  <c:v>96.01352270798192</c:v>
                </c:pt>
                <c:pt idx="367">
                  <c:v>95.756284084741267</c:v>
                </c:pt>
                <c:pt idx="368">
                  <c:v>95.499793892917509</c:v>
                </c:pt>
                <c:pt idx="369">
                  <c:v>95.244049339959489</c:v>
                </c:pt>
                <c:pt idx="370">
                  <c:v>94.989047646630738</c:v>
                </c:pt>
                <c:pt idx="371">
                  <c:v>94.734786046932882</c:v>
                </c:pt>
                <c:pt idx="372">
                  <c:v>94.48126178803048</c:v>
                </c:pt>
                <c:pt idx="373">
                  <c:v>94.228472130175476</c:v>
                </c:pt>
                <c:pt idx="374">
                  <c:v>93.976414346632723</c:v>
                </c:pt>
                <c:pt idx="375">
                  <c:v>93.725085723606114</c:v>
                </c:pt>
                <c:pt idx="376">
                  <c:v>93.474483560164487</c:v>
                </c:pt>
                <c:pt idx="377">
                  <c:v>93.224605168168836</c:v>
                </c:pt>
                <c:pt idx="378">
                  <c:v>92.975447872199297</c:v>
                </c:pt>
                <c:pt idx="379">
                  <c:v>92.727009009483538</c:v>
                </c:pt>
                <c:pt idx="380">
                  <c:v>92.479285929824485</c:v>
                </c:pt>
                <c:pt idx="381">
                  <c:v>92.23227599552942</c:v>
                </c:pt>
                <c:pt idx="382">
                  <c:v>91.985976581339088</c:v>
                </c:pt>
                <c:pt idx="383">
                  <c:v>91.74038507435759</c:v>
                </c:pt>
                <c:pt idx="384">
                  <c:v>91.495498873982413</c:v>
                </c:pt>
                <c:pt idx="385">
                  <c:v>91.251315391835163</c:v>
                </c:pt>
                <c:pt idx="386">
                  <c:v>91.007832051692546</c:v>
                </c:pt>
                <c:pt idx="387">
                  <c:v>90.765046289418208</c:v>
                </c:pt>
                <c:pt idx="388">
                  <c:v>90.522955552894359</c:v>
                </c:pt>
                <c:pt idx="389">
                  <c:v>90.281557301954606</c:v>
                </c:pt>
                <c:pt idx="390">
                  <c:v>90.04084900831667</c:v>
                </c:pt>
                <c:pt idx="391">
                  <c:v>89.800828155515717</c:v>
                </c:pt>
                <c:pt idx="392">
                  <c:v>89.561492238838269</c:v>
                </c:pt>
                <c:pt idx="393">
                  <c:v>89.322838765256137</c:v>
                </c:pt>
                <c:pt idx="394">
                  <c:v>89.0848652533615</c:v>
                </c:pt>
                <c:pt idx="395">
                  <c:v>88.847569233301712</c:v>
                </c:pt>
                <c:pt idx="396">
                  <c:v>88.610948246714756</c:v>
                </c:pt>
                <c:pt idx="397">
                  <c:v>88.374999846665403</c:v>
                </c:pt>
                <c:pt idx="398">
                  <c:v>88.139721597581271</c:v>
                </c:pt>
                <c:pt idx="399">
                  <c:v>87.905111075189936</c:v>
                </c:pt>
                <c:pt idx="400">
                  <c:v>87.671165866455738</c:v>
                </c:pt>
                <c:pt idx="401">
                  <c:v>85.354753904265166</c:v>
                </c:pt>
                <c:pt idx="402">
                  <c:v>83.103192234858128</c:v>
                </c:pt>
                <c:pt idx="403">
                  <c:v>80.914189219926001</c:v>
                </c:pt>
                <c:pt idx="404">
                  <c:v>78.785556396185427</c:v>
                </c:pt>
                <c:pt idx="405">
                  <c:v>76.715202951263549</c:v>
                </c:pt>
                <c:pt idx="406">
                  <c:v>74.701130543674495</c:v>
                </c:pt>
                <c:pt idx="407">
                  <c:v>72.741428442546137</c:v>
                </c:pt>
                <c:pt idx="408">
                  <c:v>70.834268964680376</c:v>
                </c:pt>
                <c:pt idx="409">
                  <c:v>68.977903188287627</c:v>
                </c:pt>
                <c:pt idx="410">
                  <c:v>67.170656924342481</c:v>
                </c:pt>
                <c:pt idx="411">
                  <c:v>65.410926927974074</c:v>
                </c:pt>
                <c:pt idx="412">
                  <c:v>63.697177333647979</c:v>
                </c:pt>
                <c:pt idx="413">
                  <c:v>62.027936299125869</c:v>
                </c:pt>
                <c:pt idx="414">
                  <c:v>60.401792844316319</c:v>
                </c:pt>
                <c:pt idx="415">
                  <c:v>58.817393872163478</c:v>
                </c:pt>
                <c:pt idx="416">
                  <c:v>57.273441359668738</c:v>
                </c:pt>
                <c:pt idx="417">
                  <c:v>55.76868970801204</c:v>
                </c:pt>
                <c:pt idx="418">
                  <c:v>54.301943241540229</c:v>
                </c:pt>
                <c:pt idx="419">
                  <c:v>52.872053846126327</c:v>
                </c:pt>
                <c:pt idx="420">
                  <c:v>51.477918738082238</c:v>
                </c:pt>
                <c:pt idx="421">
                  <c:v>50.118478355431343</c:v>
                </c:pt>
                <c:pt idx="422">
                  <c:v>48.792714363923444</c:v>
                </c:pt>
                <c:pt idx="423">
                  <c:v>47.49964777070609</c:v>
                </c:pt>
                <c:pt idx="424">
                  <c:v>46.238337139055361</c:v>
                </c:pt>
                <c:pt idx="425">
                  <c:v>45.007876898023085</c:v>
                </c:pt>
                <c:pt idx="426">
                  <c:v>43.807395741275201</c:v>
                </c:pt>
                <c:pt idx="427">
                  <c:v>42.636055109782689</c:v>
                </c:pt>
                <c:pt idx="428">
                  <c:v>41.493047753385468</c:v>
                </c:pt>
                <c:pt idx="429">
                  <c:v>40.37759636657988</c:v>
                </c:pt>
                <c:pt idx="430">
                  <c:v>39.288952294188462</c:v>
                </c:pt>
                <c:pt idx="431">
                  <c:v>38.226394302855212</c:v>
                </c:pt>
                <c:pt idx="432">
                  <c:v>37.189227414573175</c:v>
                </c:pt>
                <c:pt idx="433">
                  <c:v>36.17678179869668</c:v>
                </c:pt>
                <c:pt idx="434">
                  <c:v>35.188411719118207</c:v>
                </c:pt>
                <c:pt idx="435">
                  <c:v>34.223494533500734</c:v>
                </c:pt>
                <c:pt idx="436">
                  <c:v>33.281429741653717</c:v>
                </c:pt>
                <c:pt idx="437">
                  <c:v>32.36163808032294</c:v>
                </c:pt>
                <c:pt idx="438">
                  <c:v>31.463560661835299</c:v>
                </c:pt>
                <c:pt idx="439">
                  <c:v>30.58665815419732</c:v>
                </c:pt>
                <c:pt idx="440">
                  <c:v>29.73041000039429</c:v>
                </c:pt>
                <c:pt idx="441">
                  <c:v>28.894313674774125</c:v>
                </c:pt>
                <c:pt idx="442">
                  <c:v>28.077883974528401</c:v>
                </c:pt>
                <c:pt idx="443">
                  <c:v>27.280652344402686</c:v>
                </c:pt>
                <c:pt idx="444">
                  <c:v>26.502166232879876</c:v>
                </c:pt>
                <c:pt idx="445">
                  <c:v>25.741988478184464</c:v>
                </c:pt>
                <c:pt idx="446">
                  <c:v>24.999696722553427</c:v>
                </c:pt>
                <c:pt idx="447">
                  <c:v>24.274882853309791</c:v>
                </c:pt>
                <c:pt idx="448">
                  <c:v>23.567152469360842</c:v>
                </c:pt>
                <c:pt idx="449">
                  <c:v>22.876124371822055</c:v>
                </c:pt>
                <c:pt idx="450">
                  <c:v>22.201430077542348</c:v>
                </c:pt>
                <c:pt idx="451">
                  <c:v>21.542713354376346</c:v>
                </c:pt>
                <c:pt idx="452">
                  <c:v>20.89962977711442</c:v>
                </c:pt>
                <c:pt idx="453">
                  <c:v>20.271846303042448</c:v>
                </c:pt>
                <c:pt idx="454">
                  <c:v>19.659040866160627</c:v>
                </c:pt>
                <c:pt idx="455">
                  <c:v>19.06090198914475</c:v>
                </c:pt>
                <c:pt idx="456">
                  <c:v>18.477128412183099</c:v>
                </c:pt>
                <c:pt idx="457">
                  <c:v>17.907428737870028</c:v>
                </c:pt>
                <c:pt idx="458">
                  <c:v>17.351521091381482</c:v>
                </c:pt>
                <c:pt idx="459">
                  <c:v>16.809132795198998</c:v>
                </c:pt>
                <c:pt idx="460">
                  <c:v>16.280000057688362</c:v>
                </c:pt>
                <c:pt idx="461">
                  <c:v>15.763867674875266</c:v>
                </c:pt>
                <c:pt idx="462">
                  <c:v>15.260488744795031</c:v>
                </c:pt>
                <c:pt idx="463">
                  <c:v>14.769624393825476</c:v>
                </c:pt>
                <c:pt idx="464">
                  <c:v>14.291043514442761</c:v>
                </c:pt>
                <c:pt idx="465">
                  <c:v>13.824522513867773</c:v>
                </c:pt>
                <c:pt idx="466">
                  <c:v>13.369845073098084</c:v>
                </c:pt>
                <c:pt idx="467">
                  <c:v>12.926801915844843</c:v>
                </c:pt>
                <c:pt idx="468">
                  <c:v>12.495190586917715</c:v>
                </c:pt>
                <c:pt idx="469">
                  <c:v>12.074815239622858</c:v>
                </c:pt>
                <c:pt idx="470">
                  <c:v>11.66548643175927</c:v>
                </c:pt>
                <c:pt idx="471">
                  <c:v>11.267020929818196</c:v>
                </c:pt>
                <c:pt idx="472">
                  <c:v>10.879241521007847</c:v>
                </c:pt>
                <c:pt idx="473">
                  <c:v>10.501976832742523</c:v>
                </c:pt>
                <c:pt idx="474">
                  <c:v>10.135061159250403</c:v>
                </c:pt>
                <c:pt idx="475">
                  <c:v>9.7783342949686265</c:v>
                </c:pt>
                <c:pt idx="476">
                  <c:v>9.4316413744072989</c:v>
                </c:pt>
                <c:pt idx="477">
                  <c:v>9.0948327181761126</c:v>
                </c:pt>
                <c:pt idx="478">
                  <c:v>8.767763684878064</c:v>
                </c:pt>
                <c:pt idx="479">
                  <c:v>8.4502945285848465</c:v>
                </c:pt>
                <c:pt idx="480">
                  <c:v>8.1422902616169797</c:v>
                </c:pt>
                <c:pt idx="481">
                  <c:v>7.8436205223597666</c:v>
                </c:pt>
                <c:pt idx="482">
                  <c:v>7.5541594478527498</c:v>
                </c:pt>
                <c:pt idx="483">
                  <c:v>7.2737855508960623</c:v>
                </c:pt>
                <c:pt idx="484">
                  <c:v>7.0023816014216074</c:v>
                </c:pt>
                <c:pt idx="485">
                  <c:v>6.7398345118806695</c:v>
                </c:pt>
                <c:pt idx="486">
                  <c:v>6.4860352264019872</c:v>
                </c:pt>
                <c:pt idx="487">
                  <c:v>6.2408786134756715</c:v>
                </c:pt>
                <c:pt idx="488">
                  <c:v>6.0042633619187535</c:v>
                </c:pt>
                <c:pt idx="489">
                  <c:v>5.7760918798772867</c:v>
                </c:pt>
                <c:pt idx="490">
                  <c:v>5.5562701966180876</c:v>
                </c:pt>
                <c:pt idx="491">
                  <c:v>5.3447078668602455</c:v>
                </c:pt>
                <c:pt idx="492">
                  <c:v>5.1413178773925159</c:v>
                </c:pt>
                <c:pt idx="493">
                  <c:v>4.9460165557177973</c:v>
                </c:pt>
                <c:pt idx="494">
                  <c:v>4.7587234804599392</c:v>
                </c:pt>
                <c:pt idx="495">
                  <c:v>4.579361393261614</c:v>
                </c:pt>
                <c:pt idx="496">
                  <c:v>4.4078561118946471</c:v>
                </c:pt>
                <c:pt idx="497">
                  <c:v>4.244136444296756</c:v>
                </c:pt>
                <c:pt idx="498">
                  <c:v>4.088134103240959</c:v>
                </c:pt>
                <c:pt idx="499">
                  <c:v>3.9397836213367303</c:v>
                </c:pt>
                <c:pt idx="500">
                  <c:v>3.7990222660555579</c:v>
                </c:pt>
                <c:pt idx="501">
                  <c:v>3.6657899544686474</c:v>
                </c:pt>
                <c:pt idx="502">
                  <c:v>3.5400291673816953</c:v>
                </c:pt>
                <c:pt idx="503">
                  <c:v>3.4216848625518543</c:v>
                </c:pt>
                <c:pt idx="504">
                  <c:v>3.3107043866760995</c:v>
                </c:pt>
                <c:pt idx="505">
                  <c:v>3.2070373858491963</c:v>
                </c:pt>
                <c:pt idx="506">
                  <c:v>3.1106357142043946</c:v>
                </c:pt>
                <c:pt idx="507">
                  <c:v>3.0214533404719814</c:v>
                </c:pt>
                <c:pt idx="508">
                  <c:v>2.9394462522208316</c:v>
                </c:pt>
                <c:pt idx="509">
                  <c:v>2.8645723575869133</c:v>
                </c:pt>
                <c:pt idx="510">
                  <c:v>2.796791384341045</c:v>
                </c:pt>
                <c:pt idx="511">
                  <c:v>2.7360647762061507</c:v>
                </c:pt>
                <c:pt idx="512">
                  <c:v>2.6823555864015467</c:v>
                </c:pt>
                <c:pt idx="513">
                  <c:v>2.6356283684676676</c:v>
                </c:pt>
                <c:pt idx="514">
                  <c:v>2.5958490645073846</c:v>
                </c:pt>
                <c:pt idx="515">
                  <c:v>2.5629848910675763</c:v>
                </c:pt>
                <c:pt idx="516">
                  <c:v>2.5370042229739416</c:v>
                </c:pt>
                <c:pt idx="517">
                  <c:v>2.5178764755197389</c:v>
                </c:pt>
                <c:pt idx="518">
                  <c:v>2.505571985491327</c:v>
                </c:pt>
                <c:pt idx="519">
                  <c:v>2.5000618915862129</c:v>
                </c:pt>
                <c:pt idx="520">
                  <c:v>2.5013180148389451</c:v>
                </c:pt>
                <c:pt idx="521">
                  <c:v>2.5093127397134039</c:v>
                </c:pt>
                <c:pt idx="522">
                  <c:v>2.5240188965444421</c:v>
                </c:pt>
                <c:pt idx="523">
                  <c:v>2.545409646015921</c:v>
                </c:pt>
                <c:pt idx="524">
                  <c:v>2.5734583663459309</c:v>
                </c:pt>
                <c:pt idx="525">
                  <c:v>2.6081385438141664</c:v>
                </c:pt>
                <c:pt idx="526">
                  <c:v>2.6494236672134002</c:v>
                </c:pt>
                <c:pt idx="527">
                  <c:v>2.6972871267396301</c:v>
                </c:pt>
                <c:pt idx="528">
                  <c:v>2.7517021177573944</c:v>
                </c:pt>
                <c:pt idx="529">
                  <c:v>2.8126415497921364</c:v>
                </c:pt>
                <c:pt idx="530">
                  <c:v>2.8800779610139369</c:v>
                </c:pt>
                <c:pt idx="531">
                  <c:v>2.9539834383904511</c:v>
                </c:pt>
                <c:pt idx="532">
                  <c:v>3.0343295436043287</c:v>
                </c:pt>
                <c:pt idx="533">
                  <c:v>3.1210872447544387</c:v>
                </c:pt>
                <c:pt idx="534">
                  <c:v>3.2142268537925931</c:v>
                </c:pt>
                <c:pt idx="535">
                  <c:v>3.3137179695892551</c:v>
                </c:pt>
                <c:pt idx="536">
                  <c:v>3.4195294264734719</c:v>
                </c:pt>
                <c:pt idx="537">
                  <c:v>3.5316292480537488</c:v>
                </c:pt>
                <c:pt idx="538">
                  <c:v>3.6499846060975614</c:v>
                </c:pt>
                <c:pt idx="539">
                  <c:v>3.7745617842265893</c:v>
                </c:pt>
                <c:pt idx="540">
                  <c:v>3.9053261461718471</c:v>
                </c:pt>
                <c:pt idx="541">
                  <c:v>4.0422421083264135</c:v>
                </c:pt>
                <c:pt idx="542">
                  <c:v>4.1852731163324188</c:v>
                </c:pt>
                <c:pt idx="543">
                  <c:v>4.3343816254423988</c:v>
                </c:pt>
                <c:pt idx="544">
                  <c:v>4.4895290844017559</c:v>
                </c:pt>
                <c:pt idx="545">
                  <c:v>4.6506759226085741</c:v>
                </c:pt>
                <c:pt idx="546">
                  <c:v>4.8177815403180144</c:v>
                </c:pt>
                <c:pt idx="547">
                  <c:v>4.9908043016709556</c:v>
                </c:pt>
                <c:pt idx="548">
                  <c:v>5.1697015303394656</c:v>
                </c:pt>
                <c:pt idx="549">
                  <c:v>5.3544295075949915</c:v>
                </c:pt>
                <c:pt idx="550">
                  <c:v>5.5449434726182094</c:v>
                </c:pt>
                <c:pt idx="551">
                  <c:v>5.7411976248825187</c:v>
                </c:pt>
                <c:pt idx="552">
                  <c:v>5.9431451284553036</c:v>
                </c:pt>
                <c:pt idx="553">
                  <c:v>6.1507381180730496</c:v>
                </c:pt>
                <c:pt idx="554">
                  <c:v>6.3639277068573188</c:v>
                </c:pt>
                <c:pt idx="555">
                  <c:v>6.5826639955489874</c:v>
                </c:pt>
                <c:pt idx="556">
                  <c:v>6.8068960831477359</c:v>
                </c:pt>
                <c:pt idx="557">
                  <c:v>7.036572078852636</c:v>
                </c:pt>
                <c:pt idx="558">
                  <c:v>7.2716391152077238</c:v>
                </c:pt>
                <c:pt idx="559">
                  <c:v>7.5120433623640119</c:v>
                </c:pt>
                <c:pt idx="560">
                  <c:v>7.7577300433761014</c:v>
                </c:pt>
                <c:pt idx="561">
                  <c:v>8.0086434504576367</c:v>
                </c:pt>
                <c:pt idx="562">
                  <c:v>8.2647269621256996</c:v>
                </c:pt>
                <c:pt idx="563">
                  <c:v>8.5259230611689549</c:v>
                </c:pt>
                <c:pt idx="564">
                  <c:v>8.7921733533793027</c:v>
                </c:pt>
                <c:pt idx="565">
                  <c:v>9.0634185869907036</c:v>
                </c:pt>
                <c:pt idx="566">
                  <c:v>9.339598672772631</c:v>
                </c:pt>
                <c:pt idx="567">
                  <c:v>9.6206527047292081</c:v>
                </c:pt>
                <c:pt idx="568">
                  <c:v>9.9065189813577348</c:v>
                </c:pt>
                <c:pt idx="569">
                  <c:v>10.19713502742351</c:v>
                </c:pt>
                <c:pt idx="570">
                  <c:v>10.492437616210106</c:v>
                </c:pt>
                <c:pt idx="571">
                  <c:v>10.79236279220652</c:v>
                </c:pt>
                <c:pt idx="572">
                  <c:v>11.096845894194791</c:v>
                </c:pt>
                <c:pt idx="573">
                  <c:v>11.405821578703447</c:v>
                </c:pt>
                <c:pt idx="574">
                  <c:v>11.719223843793889</c:v>
                </c:pt>
                <c:pt idx="575">
                  <c:v>12.036986053148244</c:v>
                </c:pt>
                <c:pt idx="576">
                  <c:v>12.359040960428841</c:v>
                </c:pt>
                <c:pt idx="577">
                  <c:v>12.68532073388047</c:v>
                </c:pt>
                <c:pt idx="578">
                  <c:v>13.015756981148014</c:v>
                </c:pt>
                <c:pt idx="579">
                  <c:v>13.350280774282982</c:v>
                </c:pt>
                <c:pt idx="580">
                  <c:v>13.688822674913473</c:v>
                </c:pt>
                <c:pt idx="581">
                  <c:v>14.031312759553149</c:v>
                </c:pt>
                <c:pt idx="582">
                  <c:v>14.377680645025443</c:v>
                </c:pt>
                <c:pt idx="583">
                  <c:v>14.727855513980323</c:v>
                </c:pt>
                <c:pt idx="584">
                  <c:v>15.081766140481291</c:v>
                </c:pt>
                <c:pt idx="585">
                  <c:v>15.439340915641507</c:v>
                </c:pt>
                <c:pt idx="586">
                  <c:v>15.800507873288037</c:v>
                </c:pt>
                <c:pt idx="587">
                  <c:v>16.165194715634332</c:v>
                </c:pt>
                <c:pt idx="588">
                  <c:v>16.533328838941451</c:v>
                </c:pt>
                <c:pt idx="589">
                  <c:v>16.90483735914891</c:v>
                </c:pt>
                <c:pt idx="590">
                  <c:v>17.27964713745704</c:v>
                </c:pt>
                <c:pt idx="591">
                  <c:v>17.657684805843033</c:v>
                </c:pt>
                <c:pt idx="592">
                  <c:v>18.038876792493035</c:v>
                </c:pt>
                <c:pt idx="593">
                  <c:v>18.42314934713395</c:v>
                </c:pt>
                <c:pt idx="594">
                  <c:v>18.810428566248255</c:v>
                </c:pt>
                <c:pt idx="595">
                  <c:v>19.200640418156226</c:v>
                </c:pt>
                <c:pt idx="596">
                  <c:v>19.593710767949975</c:v>
                </c:pt>
                <c:pt idx="597">
                  <c:v>19.989565402264592</c:v>
                </c:pt>
                <c:pt idx="598">
                  <c:v>20.388130053871748</c:v>
                </c:pt>
                <c:pt idx="599">
                  <c:v>20.789330426081804</c:v>
                </c:pt>
                <c:pt idx="600">
                  <c:v>21.193092216940798</c:v>
                </c:pt>
                <c:pt idx="601">
                  <c:v>21.599341143209241</c:v>
                </c:pt>
                <c:pt idx="602">
                  <c:v>22.008002964109696</c:v>
                </c:pt>
                <c:pt idx="603">
                  <c:v>22.419003504831274</c:v>
                </c:pt>
                <c:pt idx="604">
                  <c:v>22.832268679778803</c:v>
                </c:pt>
                <c:pt idx="605">
                  <c:v>23.247724515555216</c:v>
                </c:pt>
                <c:pt idx="606">
                  <c:v>23.665297173666413</c:v>
                </c:pt>
                <c:pt idx="607">
                  <c:v>24.084912972937524</c:v>
                </c:pt>
                <c:pt idx="608">
                  <c:v>24.506498411630613</c:v>
                </c:pt>
                <c:pt idx="609">
                  <c:v>24.929980189254032</c:v>
                </c:pt>
                <c:pt idx="610">
                  <c:v>25.355285228053763</c:v>
                </c:pt>
                <c:pt idx="611">
                  <c:v>25.782340694177986</c:v>
                </c:pt>
                <c:pt idx="612">
                  <c:v>26.211074018506064</c:v>
                </c:pt>
                <c:pt idx="613">
                  <c:v>26.641412917133984</c:v>
                </c:pt>
                <c:pt idx="614">
                  <c:v>27.073285411508124</c:v>
                </c:pt>
                <c:pt idx="615">
                  <c:v>27.506619848200227</c:v>
                </c:pt>
                <c:pt idx="616">
                  <c:v>27.941344918316407</c:v>
                </c:pt>
                <c:pt idx="617">
                  <c:v>28.377389676533504</c:v>
                </c:pt>
                <c:pt idx="618">
                  <c:v>28.81468355975684</c:v>
                </c:pt>
                <c:pt idx="619">
                  <c:v>29.253156405393071</c:v>
                </c:pt>
                <c:pt idx="620">
                  <c:v>29.692738469233067</c:v>
                </c:pt>
                <c:pt idx="621">
                  <c:v>30.13336044293958</c:v>
                </c:pt>
                <c:pt idx="622">
                  <c:v>30.574953471134911</c:v>
                </c:pt>
                <c:pt idx="623">
                  <c:v>31.017449168084312</c:v>
                </c:pt>
                <c:pt idx="624">
                  <c:v>31.460779633971161</c:v>
                </c:pt>
                <c:pt idx="625">
                  <c:v>31.904877470760372</c:v>
                </c:pt>
                <c:pt idx="626">
                  <c:v>32.349675797646469</c:v>
                </c:pt>
                <c:pt idx="627">
                  <c:v>32.795108266083908</c:v>
                </c:pt>
                <c:pt idx="628">
                  <c:v>33.241109074396732</c:v>
                </c:pt>
                <c:pt idx="629">
                  <c:v>33.687612981965557</c:v>
                </c:pt>
                <c:pt idx="630">
                  <c:v>34.134555322989925</c:v>
                </c:pt>
                <c:pt idx="631">
                  <c:v>34.581872019824587</c:v>
                </c:pt>
                <c:pt idx="632">
                  <c:v>35.029499595888559</c:v>
                </c:pt>
                <c:pt idx="633">
                  <c:v>35.477375188146027</c:v>
                </c:pt>
                <c:pt idx="634">
                  <c:v>35.925436559158456</c:v>
                </c:pt>
                <c:pt idx="635">
                  <c:v>36.373622108708005</c:v>
                </c:pt>
                <c:pt idx="636">
                  <c:v>36.821870884991966</c:v>
                </c:pt>
                <c:pt idx="637">
                  <c:v>37.270122595388948</c:v>
                </c:pt>
                <c:pt idx="638">
                  <c:v>37.718317616797123</c:v>
                </c:pt>
                <c:pt idx="639">
                  <c:v>38.166397005545782</c:v>
                </c:pt>
                <c:pt idx="640">
                  <c:v>38.614302506881515</c:v>
                </c:pt>
                <c:pt idx="641">
                  <c:v>39.061976564030182</c:v>
                </c:pt>
                <c:pt idx="642">
                  <c:v>39.509362326836779</c:v>
                </c:pt>
                <c:pt idx="643">
                  <c:v>39.95640365998522</c:v>
                </c:pt>
                <c:pt idx="644">
                  <c:v>40.403045150800288</c:v>
                </c:pt>
                <c:pt idx="645">
                  <c:v>40.849232116634163</c:v>
                </c:pt>
                <c:pt idx="646">
                  <c:v>41.29491061184082</c:v>
                </c:pt>
                <c:pt idx="647">
                  <c:v>41.740027434340732</c:v>
                </c:pt>
                <c:pt idx="648">
                  <c:v>42.184530131779404</c:v>
                </c:pt>
                <c:pt idx="649">
                  <c:v>42.628367007283437</c:v>
                </c:pt>
                <c:pt idx="650">
                  <c:v>43.071487124817502</c:v>
                </c:pt>
                <c:pt idx="651">
                  <c:v>43.513840314146051</c:v>
                </c:pt>
                <c:pt idx="652">
                  <c:v>43.955377175404244</c:v>
                </c:pt>
                <c:pt idx="653">
                  <c:v>44.396049083282058</c:v>
                </c:pt>
                <c:pt idx="654">
                  <c:v>44.835808190825986</c:v>
                </c:pt>
                <c:pt idx="655">
                  <c:v>45.274607432863398</c:v>
                </c:pt>
                <c:pt idx="656">
                  <c:v>45.712400529053582</c:v>
                </c:pt>
                <c:pt idx="657">
                  <c:v>46.149141986571408</c:v>
                </c:pt>
                <c:pt idx="658">
                  <c:v>46.584787102427754</c:v>
                </c:pt>
                <c:pt idx="659">
                  <c:v>47.019291965432579</c:v>
                </c:pt>
                <c:pt idx="660">
                  <c:v>47.452613457805853</c:v>
                </c:pt>
                <c:pt idx="661">
                  <c:v>47.884709256441724</c:v>
                </c:pt>
                <c:pt idx="662">
                  <c:v>48.315537833831755</c:v>
                </c:pt>
                <c:pt idx="663">
                  <c:v>48.745058458652693</c:v>
                </c:pt>
                <c:pt idx="664">
                  <c:v>49.173231196025114</c:v>
                </c:pt>
                <c:pt idx="665">
                  <c:v>49.6000169074482</c:v>
                </c:pt>
                <c:pt idx="666">
                  <c:v>50.025377250417449</c:v>
                </c:pt>
                <c:pt idx="667">
                  <c:v>50.449274677730784</c:v>
                </c:pt>
                <c:pt idx="668">
                  <c:v>50.871672436489639</c:v>
                </c:pt>
                <c:pt idx="669">
                  <c:v>51.292534566801386</c:v>
                </c:pt>
                <c:pt idx="670">
                  <c:v>51.711825900188849</c:v>
                </c:pt>
                <c:pt idx="671">
                  <c:v>52.129512057714294</c:v>
                </c:pt>
                <c:pt idx="672">
                  <c:v>52.545559447823202</c:v>
                </c:pt>
                <c:pt idx="673">
                  <c:v>52.959935263915376</c:v>
                </c:pt>
                <c:pt idx="674">
                  <c:v>53.372607481649055</c:v>
                </c:pt>
                <c:pt idx="675">
                  <c:v>53.783544855985348</c:v>
                </c:pt>
                <c:pt idx="676">
                  <c:v>54.192716917978828</c:v>
                </c:pt>
                <c:pt idx="677">
                  <c:v>54.600093971321677</c:v>
                </c:pt>
                <c:pt idx="678">
                  <c:v>55.005647088647407</c:v>
                </c:pt>
                <c:pt idx="679">
                  <c:v>55.409348107601005</c:v>
                </c:pt>
                <c:pt idx="680">
                  <c:v>55.811169626682343</c:v>
                </c:pt>
                <c:pt idx="681">
                  <c:v>56.21108500086914</c:v>
                </c:pt>
                <c:pt idx="682">
                  <c:v>56.609068337026422</c:v>
                </c:pt>
                <c:pt idx="683">
                  <c:v>57.005094489108927</c:v>
                </c:pt>
                <c:pt idx="684">
                  <c:v>57.399139053163019</c:v>
                </c:pt>
                <c:pt idx="685">
                  <c:v>57.791178362135049</c:v>
                </c:pt>
                <c:pt idx="686">
                  <c:v>58.18118948049225</c:v>
                </c:pt>
                <c:pt idx="687">
                  <c:v>58.569150198662904</c:v>
                </c:pt>
                <c:pt idx="688">
                  <c:v>58.955039027302604</c:v>
                </c:pt>
                <c:pt idx="689">
                  <c:v>59.338835191392249</c:v>
                </c:pt>
                <c:pt idx="690">
                  <c:v>59.33921589302507</c:v>
                </c:pt>
                <c:pt idx="691">
                  <c:v>59.339596592560859</c:v>
                </c:pt>
                <c:pt idx="692">
                  <c:v>59.339977289999595</c:v>
                </c:pt>
                <c:pt idx="693">
                  <c:v>59.34035798534125</c:v>
                </c:pt>
                <c:pt idx="694">
                  <c:v>59.340738678585893</c:v>
                </c:pt>
                <c:pt idx="695">
                  <c:v>59.341119369733406</c:v>
                </c:pt>
                <c:pt idx="696">
                  <c:v>59.341500058783772</c:v>
                </c:pt>
                <c:pt idx="697">
                  <c:v>59.341880745737043</c:v>
                </c:pt>
                <c:pt idx="698">
                  <c:v>59.342261430593133</c:v>
                </c:pt>
                <c:pt idx="699">
                  <c:v>59.342642113352049</c:v>
                </c:pt>
                <c:pt idx="700">
                  <c:v>59.343022794013763</c:v>
                </c:pt>
                <c:pt idx="701">
                  <c:v>59.343403472578281</c:v>
                </c:pt>
                <c:pt idx="702">
                  <c:v>59.343784149045575</c:v>
                </c:pt>
                <c:pt idx="703">
                  <c:v>59.344164823415554</c:v>
                </c:pt>
                <c:pt idx="704">
                  <c:v>59.344545495688337</c:v>
                </c:pt>
                <c:pt idx="705">
                  <c:v>59.344926165863775</c:v>
                </c:pt>
                <c:pt idx="706">
                  <c:v>59.345306833941933</c:v>
                </c:pt>
                <c:pt idx="707">
                  <c:v>59.34568749992274</c:v>
                </c:pt>
                <c:pt idx="708">
                  <c:v>59.346068163806194</c:v>
                </c:pt>
                <c:pt idx="709">
                  <c:v>59.346448825592304</c:v>
                </c:pt>
                <c:pt idx="710">
                  <c:v>59.346829485280999</c:v>
                </c:pt>
                <c:pt idx="711">
                  <c:v>59.347210142872285</c:v>
                </c:pt>
                <c:pt idx="712">
                  <c:v>59.347590798366134</c:v>
                </c:pt>
                <c:pt idx="713">
                  <c:v>59.347971451762582</c:v>
                </c:pt>
                <c:pt idx="714">
                  <c:v>59.348352103061536</c:v>
                </c:pt>
                <c:pt idx="715">
                  <c:v>59.348732752263025</c:v>
                </c:pt>
                <c:pt idx="716">
                  <c:v>59.34911339936702</c:v>
                </c:pt>
                <c:pt idx="717">
                  <c:v>59.349494044373451</c:v>
                </c:pt>
                <c:pt idx="718">
                  <c:v>59.349874687282373</c:v>
                </c:pt>
                <c:pt idx="719">
                  <c:v>59.350255328093695</c:v>
                </c:pt>
                <c:pt idx="720">
                  <c:v>59.350635966807509</c:v>
                </c:pt>
                <c:pt idx="721">
                  <c:v>59.351016603423638</c:v>
                </c:pt>
                <c:pt idx="722">
                  <c:v>59.351397237942209</c:v>
                </c:pt>
                <c:pt idx="723">
                  <c:v>59.351777870363108</c:v>
                </c:pt>
                <c:pt idx="724">
                  <c:v>59.352158500686365</c:v>
                </c:pt>
                <c:pt idx="725">
                  <c:v>59.352539128911936</c:v>
                </c:pt>
                <c:pt idx="726">
                  <c:v>59.352919755039821</c:v>
                </c:pt>
                <c:pt idx="727">
                  <c:v>59.353300379069999</c:v>
                </c:pt>
                <c:pt idx="728">
                  <c:v>59.35368100100245</c:v>
                </c:pt>
                <c:pt idx="729">
                  <c:v>59.354061620837122</c:v>
                </c:pt>
                <c:pt idx="730">
                  <c:v>59.354442238574016</c:v>
                </c:pt>
                <c:pt idx="731">
                  <c:v>59.354822854213154</c:v>
                </c:pt>
                <c:pt idx="732">
                  <c:v>59.355203467754464</c:v>
                </c:pt>
                <c:pt idx="733">
                  <c:v>59.355584079197918</c:v>
                </c:pt>
                <c:pt idx="734">
                  <c:v>59.355964688543558</c:v>
                </c:pt>
                <c:pt idx="735">
                  <c:v>59.3563452957913</c:v>
                </c:pt>
                <c:pt idx="736">
                  <c:v>59.356725900941193</c:v>
                </c:pt>
                <c:pt idx="737">
                  <c:v>59.357106503993123</c:v>
                </c:pt>
                <c:pt idx="738">
                  <c:v>59.357487104947182</c:v>
                </c:pt>
                <c:pt idx="739">
                  <c:v>59.357867703803265</c:v>
                </c:pt>
                <c:pt idx="740">
                  <c:v>59.358248300561378</c:v>
                </c:pt>
                <c:pt idx="741">
                  <c:v>59.358628895221493</c:v>
                </c:pt>
                <c:pt idx="742">
                  <c:v>59.359009487783652</c:v>
                </c:pt>
                <c:pt idx="743">
                  <c:v>59.359390078247749</c:v>
                </c:pt>
                <c:pt idx="744">
                  <c:v>59.359770666613848</c:v>
                </c:pt>
                <c:pt idx="745">
                  <c:v>59.360151252881856</c:v>
                </c:pt>
                <c:pt idx="746">
                  <c:v>59.360531837051788</c:v>
                </c:pt>
                <c:pt idx="747">
                  <c:v>59.360912419123615</c:v>
                </c:pt>
                <c:pt idx="748">
                  <c:v>59.36129299909733</c:v>
                </c:pt>
                <c:pt idx="749">
                  <c:v>59.361673576972912</c:v>
                </c:pt>
                <c:pt idx="750">
                  <c:v>59.362054152750325</c:v>
                </c:pt>
                <c:pt idx="751">
                  <c:v>59.362434726429576</c:v>
                </c:pt>
                <c:pt idx="752">
                  <c:v>59.362815298010617</c:v>
                </c:pt>
                <c:pt idx="753">
                  <c:v>59.363195867493438</c:v>
                </c:pt>
                <c:pt idx="754">
                  <c:v>59.363576434878034</c:v>
                </c:pt>
                <c:pt idx="755">
                  <c:v>59.363957000164383</c:v>
                </c:pt>
                <c:pt idx="756">
                  <c:v>59.364337563352436</c:v>
                </c:pt>
                <c:pt idx="757">
                  <c:v>59.364718124442213</c:v>
                </c:pt>
                <c:pt idx="758">
                  <c:v>59.365098683433672</c:v>
                </c:pt>
                <c:pt idx="759">
                  <c:v>59.365479240326806</c:v>
                </c:pt>
                <c:pt idx="760">
                  <c:v>59.365859795121601</c:v>
                </c:pt>
                <c:pt idx="761">
                  <c:v>59.366240347818014</c:v>
                </c:pt>
                <c:pt idx="762">
                  <c:v>59.366620898416038</c:v>
                </c:pt>
                <c:pt idx="763">
                  <c:v>59.36700144691568</c:v>
                </c:pt>
                <c:pt idx="764">
                  <c:v>59.367381993316876</c:v>
                </c:pt>
                <c:pt idx="765">
                  <c:v>59.367762537619626</c:v>
                </c:pt>
                <c:pt idx="766">
                  <c:v>59.368143079823909</c:v>
                </c:pt>
                <c:pt idx="767">
                  <c:v>59.368523619929725</c:v>
                </c:pt>
                <c:pt idx="768">
                  <c:v>59.368904157937024</c:v>
                </c:pt>
                <c:pt idx="769">
                  <c:v>59.369284693845785</c:v>
                </c:pt>
                <c:pt idx="770">
                  <c:v>59.369665227656022</c:v>
                </c:pt>
                <c:pt idx="771">
                  <c:v>59.370045759367699</c:v>
                </c:pt>
                <c:pt idx="772">
                  <c:v>59.370426288980816</c:v>
                </c:pt>
                <c:pt idx="773">
                  <c:v>59.370806816495289</c:v>
                </c:pt>
                <c:pt idx="774">
                  <c:v>59.371187341911146</c:v>
                </c:pt>
                <c:pt idx="775">
                  <c:v>59.371567865228414</c:v>
                </c:pt>
                <c:pt idx="776">
                  <c:v>59.371948386447002</c:v>
                </c:pt>
                <c:pt idx="777">
                  <c:v>59.372328905566924</c:v>
                </c:pt>
                <c:pt idx="778">
                  <c:v>59.372709422588123</c:v>
                </c:pt>
                <c:pt idx="779">
                  <c:v>59.373089937510628</c:v>
                </c:pt>
                <c:pt idx="780">
                  <c:v>59.373470450334366</c:v>
                </c:pt>
                <c:pt idx="781">
                  <c:v>59.373850961059404</c:v>
                </c:pt>
                <c:pt idx="782">
                  <c:v>59.374231469685625</c:v>
                </c:pt>
                <c:pt idx="783">
                  <c:v>59.374611976213089</c:v>
                </c:pt>
                <c:pt idx="784">
                  <c:v>59.374992480641701</c:v>
                </c:pt>
                <c:pt idx="785">
                  <c:v>59.375372982971527</c:v>
                </c:pt>
                <c:pt idx="786">
                  <c:v>59.375753483202487</c:v>
                </c:pt>
                <c:pt idx="787">
                  <c:v>59.376133981334583</c:v>
                </c:pt>
                <c:pt idx="788">
                  <c:v>59.376514477367792</c:v>
                </c:pt>
                <c:pt idx="789">
                  <c:v>59.3768949713021</c:v>
                </c:pt>
                <c:pt idx="790">
                  <c:v>59.377275463137444</c:v>
                </c:pt>
                <c:pt idx="791">
                  <c:v>59.37765595287388</c:v>
                </c:pt>
                <c:pt idx="792">
                  <c:v>59.378036440511352</c:v>
                </c:pt>
                <c:pt idx="793">
                  <c:v>59.378416926049859</c:v>
                </c:pt>
                <c:pt idx="794">
                  <c:v>59.378797409489323</c:v>
                </c:pt>
                <c:pt idx="795">
                  <c:v>59.379177890829794</c:v>
                </c:pt>
                <c:pt idx="796">
                  <c:v>59.379558370071209</c:v>
                </c:pt>
                <c:pt idx="797">
                  <c:v>59.379938847213559</c:v>
                </c:pt>
                <c:pt idx="798">
                  <c:v>59.380319322256852</c:v>
                </c:pt>
                <c:pt idx="799">
                  <c:v>59.380699795201039</c:v>
                </c:pt>
                <c:pt idx="800">
                  <c:v>59.381080266046098</c:v>
                </c:pt>
                <c:pt idx="801">
                  <c:v>59.381460734792022</c:v>
                </c:pt>
                <c:pt idx="802">
                  <c:v>59.381841201438789</c:v>
                </c:pt>
                <c:pt idx="803">
                  <c:v>59.382221665986393</c:v>
                </c:pt>
                <c:pt idx="804">
                  <c:v>59.382602128434804</c:v>
                </c:pt>
                <c:pt idx="805">
                  <c:v>59.382982588783996</c:v>
                </c:pt>
                <c:pt idx="806">
                  <c:v>59.383363047033974</c:v>
                </c:pt>
                <c:pt idx="807">
                  <c:v>59.383743503184682</c:v>
                </c:pt>
                <c:pt idx="808">
                  <c:v>59.384123957236085</c:v>
                </c:pt>
                <c:pt idx="809">
                  <c:v>59.384504409188253</c:v>
                </c:pt>
                <c:pt idx="810">
                  <c:v>59.384884859041073</c:v>
                </c:pt>
                <c:pt idx="811">
                  <c:v>59.385265306794622</c:v>
                </c:pt>
                <c:pt idx="812">
                  <c:v>59.385645752448774</c:v>
                </c:pt>
                <c:pt idx="813">
                  <c:v>59.386026196003549</c:v>
                </c:pt>
                <c:pt idx="814">
                  <c:v>59.386406637458997</c:v>
                </c:pt>
                <c:pt idx="815">
                  <c:v>59.38678707681499</c:v>
                </c:pt>
                <c:pt idx="816">
                  <c:v>59.387167514071557</c:v>
                </c:pt>
                <c:pt idx="817">
                  <c:v>59.387547949228697</c:v>
                </c:pt>
                <c:pt idx="818">
                  <c:v>59.387928382286383</c:v>
                </c:pt>
                <c:pt idx="819">
                  <c:v>59.388308813244571</c:v>
                </c:pt>
                <c:pt idx="820">
                  <c:v>59.388689242103261</c:v>
                </c:pt>
                <c:pt idx="821">
                  <c:v>59.389069668862454</c:v>
                </c:pt>
                <c:pt idx="822">
                  <c:v>59.389450093522079</c:v>
                </c:pt>
                <c:pt idx="823">
                  <c:v>59.389830516082156</c:v>
                </c:pt>
                <c:pt idx="824">
                  <c:v>59.390210936542658</c:v>
                </c:pt>
                <c:pt idx="825">
                  <c:v>59.39059135490357</c:v>
                </c:pt>
                <c:pt idx="826">
                  <c:v>59.390971771164871</c:v>
                </c:pt>
                <c:pt idx="827">
                  <c:v>59.391352185326497</c:v>
                </c:pt>
                <c:pt idx="828">
                  <c:v>59.391732597388497</c:v>
                </c:pt>
                <c:pt idx="829">
                  <c:v>59.392113007350829</c:v>
                </c:pt>
                <c:pt idx="830">
                  <c:v>59.392493415213465</c:v>
                </c:pt>
                <c:pt idx="831">
                  <c:v>59.392873820976398</c:v>
                </c:pt>
                <c:pt idx="832">
                  <c:v>59.393254224639577</c:v>
                </c:pt>
                <c:pt idx="833">
                  <c:v>59.393634626202996</c:v>
                </c:pt>
                <c:pt idx="834">
                  <c:v>59.39401502566669</c:v>
                </c:pt>
                <c:pt idx="835">
                  <c:v>59.394395423030574</c:v>
                </c:pt>
                <c:pt idx="836">
                  <c:v>59.394775818294654</c:v>
                </c:pt>
                <c:pt idx="837">
                  <c:v>59.395156211458904</c:v>
                </c:pt>
                <c:pt idx="838">
                  <c:v>59.3955366025233</c:v>
                </c:pt>
                <c:pt idx="839">
                  <c:v>59.395916991487844</c:v>
                </c:pt>
                <c:pt idx="840">
                  <c:v>59.396297378352514</c:v>
                </c:pt>
                <c:pt idx="841">
                  <c:v>59.396677763117246</c:v>
                </c:pt>
                <c:pt idx="842">
                  <c:v>59.397058145782097</c:v>
                </c:pt>
                <c:pt idx="843">
                  <c:v>59.397438526346974</c:v>
                </c:pt>
                <c:pt idx="844">
                  <c:v>59.397818904811913</c:v>
                </c:pt>
                <c:pt idx="845">
                  <c:v>59.398199281176851</c:v>
                </c:pt>
                <c:pt idx="846">
                  <c:v>59.398579655441807</c:v>
                </c:pt>
                <c:pt idx="847">
                  <c:v>59.398960027606748</c:v>
                </c:pt>
                <c:pt idx="848">
                  <c:v>59.399340397671637</c:v>
                </c:pt>
                <c:pt idx="849">
                  <c:v>59.399720765636474</c:v>
                </c:pt>
                <c:pt idx="850">
                  <c:v>59.400101131501245</c:v>
                </c:pt>
                <c:pt idx="851">
                  <c:v>59.4004814952659</c:v>
                </c:pt>
                <c:pt idx="852">
                  <c:v>59.400861856930455</c:v>
                </c:pt>
                <c:pt idx="853">
                  <c:v>59.401242216494872</c:v>
                </c:pt>
                <c:pt idx="854">
                  <c:v>59.401622573959138</c:v>
                </c:pt>
                <c:pt idx="855">
                  <c:v>59.402002929323231</c:v>
                </c:pt>
                <c:pt idx="856">
                  <c:v>59.402383282587138</c:v>
                </c:pt>
                <c:pt idx="857">
                  <c:v>59.402763633750837</c:v>
                </c:pt>
                <c:pt idx="858">
                  <c:v>59.403143982814285</c:v>
                </c:pt>
                <c:pt idx="859">
                  <c:v>59.403524329777554</c:v>
                </c:pt>
                <c:pt idx="860">
                  <c:v>59.403904674640472</c:v>
                </c:pt>
                <c:pt idx="861">
                  <c:v>59.404285017403147</c:v>
                </c:pt>
                <c:pt idx="862">
                  <c:v>59.404665358065515</c:v>
                </c:pt>
                <c:pt idx="863">
                  <c:v>59.405045696627525</c:v>
                </c:pt>
                <c:pt idx="864">
                  <c:v>59.405426033089249</c:v>
                </c:pt>
                <c:pt idx="865">
                  <c:v>59.405806367450573</c:v>
                </c:pt>
                <c:pt idx="866">
                  <c:v>59.406186699711512</c:v>
                </c:pt>
                <c:pt idx="867">
                  <c:v>59.406567029872079</c:v>
                </c:pt>
                <c:pt idx="868">
                  <c:v>59.406947357932189</c:v>
                </c:pt>
                <c:pt idx="869">
                  <c:v>59.407327683891872</c:v>
                </c:pt>
                <c:pt idx="870">
                  <c:v>59.407708007751125</c:v>
                </c:pt>
                <c:pt idx="871">
                  <c:v>59.408088329509873</c:v>
                </c:pt>
                <c:pt idx="872">
                  <c:v>59.408468649168135</c:v>
                </c:pt>
                <c:pt idx="873">
                  <c:v>59.40884896672587</c:v>
                </c:pt>
                <c:pt idx="874">
                  <c:v>59.409229282183084</c:v>
                </c:pt>
                <c:pt idx="875">
                  <c:v>59.409609595539742</c:v>
                </c:pt>
                <c:pt idx="876">
                  <c:v>59.409989906795808</c:v>
                </c:pt>
                <c:pt idx="877">
                  <c:v>59.410370215951311</c:v>
                </c:pt>
                <c:pt idx="878">
                  <c:v>59.410750523006172</c:v>
                </c:pt>
                <c:pt idx="879">
                  <c:v>59.411130827960434</c:v>
                </c:pt>
                <c:pt idx="880">
                  <c:v>59.411511130814013</c:v>
                </c:pt>
                <c:pt idx="881">
                  <c:v>59.411891431566943</c:v>
                </c:pt>
                <c:pt idx="882">
                  <c:v>59.412271730219196</c:v>
                </c:pt>
                <c:pt idx="883">
                  <c:v>59.412652026770715</c:v>
                </c:pt>
                <c:pt idx="884">
                  <c:v>59.413032321221536</c:v>
                </c:pt>
                <c:pt idx="885">
                  <c:v>59.413412613571595</c:v>
                </c:pt>
                <c:pt idx="886">
                  <c:v>59.41379290382087</c:v>
                </c:pt>
                <c:pt idx="887">
                  <c:v>59.414173191969425</c:v>
                </c:pt>
                <c:pt idx="888">
                  <c:v>59.414553478017105</c:v>
                </c:pt>
                <c:pt idx="889">
                  <c:v>59.414933761963972</c:v>
                </c:pt>
                <c:pt idx="890">
                  <c:v>59.415314043810042</c:v>
                </c:pt>
                <c:pt idx="891">
                  <c:v>59.415694323555229</c:v>
                </c:pt>
                <c:pt idx="892">
                  <c:v>59.416074601199519</c:v>
                </c:pt>
                <c:pt idx="893">
                  <c:v>59.416454876742925</c:v>
                </c:pt>
                <c:pt idx="894">
                  <c:v>59.416835150185442</c:v>
                </c:pt>
                <c:pt idx="895">
                  <c:v>59.417215421527011</c:v>
                </c:pt>
                <c:pt idx="896">
                  <c:v>59.417595690767598</c:v>
                </c:pt>
                <c:pt idx="897">
                  <c:v>59.41797595790721</c:v>
                </c:pt>
                <c:pt idx="898">
                  <c:v>59.418356222945853</c:v>
                </c:pt>
                <c:pt idx="899">
                  <c:v>59.418736485883457</c:v>
                </c:pt>
                <c:pt idx="900">
                  <c:v>59.419116746720057</c:v>
                </c:pt>
                <c:pt idx="901">
                  <c:v>59.419497005455582</c:v>
                </c:pt>
                <c:pt idx="902">
                  <c:v>59.419877262090061</c:v>
                </c:pt>
                <c:pt idx="903">
                  <c:v>59.420257516623444</c:v>
                </c:pt>
                <c:pt idx="904">
                  <c:v>59.420637769055716</c:v>
                </c:pt>
                <c:pt idx="905">
                  <c:v>59.421018019386857</c:v>
                </c:pt>
                <c:pt idx="906">
                  <c:v>59.421398267616837</c:v>
                </c:pt>
                <c:pt idx="907">
                  <c:v>59.421778513745686</c:v>
                </c:pt>
                <c:pt idx="908">
                  <c:v>59.422158757773296</c:v>
                </c:pt>
                <c:pt idx="909">
                  <c:v>59.422538999699775</c:v>
                </c:pt>
                <c:pt idx="910">
                  <c:v>59.422919239524965</c:v>
                </c:pt>
                <c:pt idx="911">
                  <c:v>59.423299477248946</c:v>
                </c:pt>
                <c:pt idx="912">
                  <c:v>59.423679712871667</c:v>
                </c:pt>
                <c:pt idx="913">
                  <c:v>59.424059946393072</c:v>
                </c:pt>
                <c:pt idx="914">
                  <c:v>59.42444017781321</c:v>
                </c:pt>
                <c:pt idx="915">
                  <c:v>59.42482040713201</c:v>
                </c:pt>
                <c:pt idx="916">
                  <c:v>59.42520063434948</c:v>
                </c:pt>
                <c:pt idx="917">
                  <c:v>59.425580859465619</c:v>
                </c:pt>
                <c:pt idx="918">
                  <c:v>59.425961082480363</c:v>
                </c:pt>
                <c:pt idx="919">
                  <c:v>59.42634130339372</c:v>
                </c:pt>
                <c:pt idx="920">
                  <c:v>59.426721522205639</c:v>
                </c:pt>
                <c:pt idx="921">
                  <c:v>59.427101738916129</c:v>
                </c:pt>
                <c:pt idx="922">
                  <c:v>59.427481953525174</c:v>
                </c:pt>
                <c:pt idx="923">
                  <c:v>59.427862166032732</c:v>
                </c:pt>
                <c:pt idx="924">
                  <c:v>59.428242376438831</c:v>
                </c:pt>
                <c:pt idx="925">
                  <c:v>59.428622584743408</c:v>
                </c:pt>
                <c:pt idx="926">
                  <c:v>59.429002790946448</c:v>
                </c:pt>
                <c:pt idx="927">
                  <c:v>59.429382995047931</c:v>
                </c:pt>
                <c:pt idx="928">
                  <c:v>59.429763197047883</c:v>
                </c:pt>
                <c:pt idx="929">
                  <c:v>59.430143396946214</c:v>
                </c:pt>
                <c:pt idx="930">
                  <c:v>59.430523594742965</c:v>
                </c:pt>
                <c:pt idx="931">
                  <c:v>59.430903790438059</c:v>
                </c:pt>
                <c:pt idx="932">
                  <c:v>59.431283984031523</c:v>
                </c:pt>
                <c:pt idx="933">
                  <c:v>59.431664175523352</c:v>
                </c:pt>
                <c:pt idx="934">
                  <c:v>59.432044364913494</c:v>
                </c:pt>
                <c:pt idx="935">
                  <c:v>59.432424552201908</c:v>
                </c:pt>
                <c:pt idx="936">
                  <c:v>59.432804737388622</c:v>
                </c:pt>
                <c:pt idx="937">
                  <c:v>59.433184920473572</c:v>
                </c:pt>
                <c:pt idx="938">
                  <c:v>59.433565101456786</c:v>
                </c:pt>
                <c:pt idx="939">
                  <c:v>59.433945280338207</c:v>
                </c:pt>
                <c:pt idx="940">
                  <c:v>59.434325457117858</c:v>
                </c:pt>
                <c:pt idx="941">
                  <c:v>59.434705631795666</c:v>
                </c:pt>
                <c:pt idx="942">
                  <c:v>59.435085804371653</c:v>
                </c:pt>
                <c:pt idx="943">
                  <c:v>59.435465974845776</c:v>
                </c:pt>
                <c:pt idx="944">
                  <c:v>59.43584614321805</c:v>
                </c:pt>
                <c:pt idx="945">
                  <c:v>59.436226309488411</c:v>
                </c:pt>
                <c:pt idx="946">
                  <c:v>59.436606473656859</c:v>
                </c:pt>
                <c:pt idx="947">
                  <c:v>59.436986635723407</c:v>
                </c:pt>
                <c:pt idx="948">
                  <c:v>59.437366795687986</c:v>
                </c:pt>
                <c:pt idx="949">
                  <c:v>59.437746953550558</c:v>
                </c:pt>
                <c:pt idx="950">
                  <c:v>59.43812710931121</c:v>
                </c:pt>
                <c:pt idx="951">
                  <c:v>59.438507262969843</c:v>
                </c:pt>
                <c:pt idx="952">
                  <c:v>59.438887414526455</c:v>
                </c:pt>
                <c:pt idx="953">
                  <c:v>59.439267563980984</c:v>
                </c:pt>
                <c:pt idx="954">
                  <c:v>59.439647711333485</c:v>
                </c:pt>
                <c:pt idx="955">
                  <c:v>59.440027856583903</c:v>
                </c:pt>
                <c:pt idx="956">
                  <c:v>59.440407999732166</c:v>
                </c:pt>
                <c:pt idx="957">
                  <c:v>59.440788140778366</c:v>
                </c:pt>
                <c:pt idx="958">
                  <c:v>59.441168279722433</c:v>
                </c:pt>
                <c:pt idx="959">
                  <c:v>59.441548416564324</c:v>
                </c:pt>
                <c:pt idx="960">
                  <c:v>59.441928551303995</c:v>
                </c:pt>
                <c:pt idx="961">
                  <c:v>59.442308683941533</c:v>
                </c:pt>
                <c:pt idx="962">
                  <c:v>59.442688814476838</c:v>
                </c:pt>
                <c:pt idx="963">
                  <c:v>59.443068942909889</c:v>
                </c:pt>
                <c:pt idx="964">
                  <c:v>59.4434490692407</c:v>
                </c:pt>
                <c:pt idx="965">
                  <c:v>59.443829193469227</c:v>
                </c:pt>
                <c:pt idx="966">
                  <c:v>59.444209315595479</c:v>
                </c:pt>
                <c:pt idx="967">
                  <c:v>59.444589435619406</c:v>
                </c:pt>
                <c:pt idx="968">
                  <c:v>59.444969553541007</c:v>
                </c:pt>
                <c:pt idx="969">
                  <c:v>59.445349669360255</c:v>
                </c:pt>
                <c:pt idx="970">
                  <c:v>59.445729783077127</c:v>
                </c:pt>
                <c:pt idx="971">
                  <c:v>59.44610989469161</c:v>
                </c:pt>
                <c:pt idx="972">
                  <c:v>59.446490004203739</c:v>
                </c:pt>
                <c:pt idx="973">
                  <c:v>59.446870111613393</c:v>
                </c:pt>
                <c:pt idx="974">
                  <c:v>59.447250216920622</c:v>
                </c:pt>
                <c:pt idx="975">
                  <c:v>59.447630320125377</c:v>
                </c:pt>
                <c:pt idx="976">
                  <c:v>59.448010421227657</c:v>
                </c:pt>
                <c:pt idx="977">
                  <c:v>59.44839052022742</c:v>
                </c:pt>
                <c:pt idx="978">
                  <c:v>59.448770617124666</c:v>
                </c:pt>
                <c:pt idx="979">
                  <c:v>59.449150711919387</c:v>
                </c:pt>
                <c:pt idx="980">
                  <c:v>59.449530804611541</c:v>
                </c:pt>
                <c:pt idx="981">
                  <c:v>59.449910895201086</c:v>
                </c:pt>
                <c:pt idx="982">
                  <c:v>59.450290983688056</c:v>
                </c:pt>
                <c:pt idx="983">
                  <c:v>59.45067107007241</c:v>
                </c:pt>
                <c:pt idx="984">
                  <c:v>59.451051154354118</c:v>
                </c:pt>
                <c:pt idx="985">
                  <c:v>59.45143123653321</c:v>
                </c:pt>
                <c:pt idx="986">
                  <c:v>59.4518113166096</c:v>
                </c:pt>
                <c:pt idx="987">
                  <c:v>59.452191394583302</c:v>
                </c:pt>
                <c:pt idx="988">
                  <c:v>59.452571470454266</c:v>
                </c:pt>
                <c:pt idx="989">
                  <c:v>59.452951544222557</c:v>
                </c:pt>
                <c:pt idx="990">
                  <c:v>59.453331615888061</c:v>
                </c:pt>
                <c:pt idx="991">
                  <c:v>59.453711685450806</c:v>
                </c:pt>
                <c:pt idx="992">
                  <c:v>59.454091752910756</c:v>
                </c:pt>
                <c:pt idx="993">
                  <c:v>59.454471818267919</c:v>
                </c:pt>
                <c:pt idx="994">
                  <c:v>59.454851881522266</c:v>
                </c:pt>
                <c:pt idx="995">
                  <c:v>59.455231942673727</c:v>
                </c:pt>
                <c:pt idx="996">
                  <c:v>59.455612001722344</c:v>
                </c:pt>
                <c:pt idx="997">
                  <c:v>59.45599205866808</c:v>
                </c:pt>
                <c:pt idx="998">
                  <c:v>59.456372113510902</c:v>
                </c:pt>
                <c:pt idx="999">
                  <c:v>59.456752166250801</c:v>
                </c:pt>
                <c:pt idx="1000">
                  <c:v>59.457132216887757</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Calculs!$I$4:$I$1004</c:f>
              <c:numCache>
                <c:formatCode>0.00</c:formatCode>
                <c:ptCount val="1001"/>
                <c:pt idx="0">
                  <c:v>0</c:v>
                </c:pt>
                <c:pt idx="1">
                  <c:v>0</c:v>
                </c:pt>
                <c:pt idx="2">
                  <c:v>0.16852743545151883</c:v>
                </c:pt>
                <c:pt idx="3">
                  <c:v>0.51391083003626103</c:v>
                </c:pt>
                <c:pt idx="4">
                  <c:v>1.0362827829142822</c:v>
                </c:pt>
                <c:pt idx="5">
                  <c:v>1.7358217284434565</c:v>
                </c:pt>
                <c:pt idx="6">
                  <c:v>2.5231608390618132</c:v>
                </c:pt>
                <c:pt idx="7">
                  <c:v>3.3087850818378159</c:v>
                </c:pt>
                <c:pt idx="8">
                  <c:v>4.0926872079376366</c:v>
                </c:pt>
                <c:pt idx="9">
                  <c:v>4.8748599962873396</c:v>
                </c:pt>
                <c:pt idx="10">
                  <c:v>5.6552962537965028</c:v>
                </c:pt>
                <c:pt idx="11">
                  <c:v>6.4339888155798848</c:v>
                </c:pt>
                <c:pt idx="12">
                  <c:v>7.2109305451771126</c:v>
                </c:pt>
                <c:pt idx="13">
                  <c:v>7.9861143347703738</c:v>
                </c:pt>
                <c:pt idx="14">
                  <c:v>8.7595331054000809</c:v>
                </c:pt>
                <c:pt idx="15">
                  <c:v>9.5311798071785088</c:v>
                </c:pt>
                <c:pt idx="16">
                  <c:v>10.301047419501391</c:v>
                </c:pt>
                <c:pt idx="17">
                  <c:v>11.069128951257445</c:v>
                </c:pt>
                <c:pt idx="18">
                  <c:v>11.835417441035826</c:v>
                </c:pt>
                <c:pt idx="19">
                  <c:v>12.599905957331487</c:v>
                </c:pt>
                <c:pt idx="20">
                  <c:v>13.362587598748437</c:v>
                </c:pt>
                <c:pt idx="21">
                  <c:v>14.123455494200876</c:v>
                </c:pt>
                <c:pt idx="22">
                  <c:v>14.882502803112214</c:v>
                </c:pt>
                <c:pt idx="23">
                  <c:v>15.639722715611924</c:v>
                </c:pt>
                <c:pt idx="24">
                  <c:v>16.395108452730248</c:v>
                </c:pt>
                <c:pt idx="25">
                  <c:v>17.148653266590745</c:v>
                </c:pt>
                <c:pt idx="26">
                  <c:v>17.900350440600626</c:v>
                </c:pt>
                <c:pt idx="27">
                  <c:v>18.650193289638921</c:v>
                </c:pt>
                <c:pt idx="28">
                  <c:v>19.398175160242438</c:v>
                </c:pt>
                <c:pt idx="29">
                  <c:v>20.144289430789502</c:v>
                </c:pt>
                <c:pt idx="30">
                  <c:v>20.888529511681437</c:v>
                </c:pt>
                <c:pt idx="31">
                  <c:v>21.630888845521863</c:v>
                </c:pt>
                <c:pt idx="32">
                  <c:v>22.371360907293692</c:v>
                </c:pt>
                <c:pt idx="33">
                  <c:v>23.109939204533898</c:v>
                </c:pt>
                <c:pt idx="34">
                  <c:v>23.846617277505988</c:v>
                </c:pt>
                <c:pt idx="35">
                  <c:v>24.581388699370223</c:v>
                </c:pt>
                <c:pt idx="36">
                  <c:v>25.314252647527649</c:v>
                </c:pt>
                <c:pt idx="37">
                  <c:v>26.045208554977929</c:v>
                </c:pt>
                <c:pt idx="38">
                  <c:v>26.774249860552647</c:v>
                </c:pt>
                <c:pt idx="39">
                  <c:v>27.501370048124247</c:v>
                </c:pt>
                <c:pt idx="40">
                  <c:v>28.226562645856873</c:v>
                </c:pt>
                <c:pt idx="41">
                  <c:v>28.949821225579807</c:v>
                </c:pt>
                <c:pt idx="42">
                  <c:v>29.671139402234957</c:v>
                </c:pt>
                <c:pt idx="43">
                  <c:v>30.390510833389207</c:v>
                </c:pt>
                <c:pt idx="44">
                  <c:v>31.1079292188038</c:v>
                </c:pt>
                <c:pt idx="45">
                  <c:v>31.823388300053821</c:v>
                </c:pt>
                <c:pt idx="46">
                  <c:v>32.536881860192054</c:v>
                </c:pt>
                <c:pt idx="47">
                  <c:v>33.248403723452</c:v>
                </c:pt>
                <c:pt idx="48">
                  <c:v>33.957947754985682</c:v>
                </c:pt>
                <c:pt idx="49">
                  <c:v>34.665507860632275</c:v>
                </c:pt>
                <c:pt idx="50">
                  <c:v>35.371077986714248</c:v>
                </c:pt>
                <c:pt idx="51">
                  <c:v>36.075122573795419</c:v>
                </c:pt>
                <c:pt idx="52">
                  <c:v>36.778106724191005</c:v>
                </c:pt>
                <c:pt idx="53">
                  <c:v>37.480025355652465</c:v>
                </c:pt>
                <c:pt idx="54">
                  <c:v>38.180873406118351</c:v>
                </c:pt>
                <c:pt idx="55">
                  <c:v>38.8806458336364</c:v>
                </c:pt>
                <c:pt idx="56">
                  <c:v>39.579337616299327</c:v>
                </c:pt>
                <c:pt idx="57">
                  <c:v>40.276943752193091</c:v>
                </c:pt>
                <c:pt idx="58">
                  <c:v>40.973459259356687</c:v>
                </c:pt>
                <c:pt idx="59">
                  <c:v>41.668879175752103</c:v>
                </c:pt>
                <c:pt idx="60">
                  <c:v>42.363198559243749</c:v>
                </c:pt>
                <c:pt idx="61">
                  <c:v>43.056412487586456</c:v>
                </c:pt>
                <c:pt idx="62">
                  <c:v>43.748516058421231</c:v>
                </c:pt>
                <c:pt idx="63">
                  <c:v>44.439504389278149</c:v>
                </c:pt>
                <c:pt idx="64">
                  <c:v>45.129372617585652</c:v>
                </c:pt>
                <c:pt idx="65">
                  <c:v>45.818115900685854</c:v>
                </c:pt>
                <c:pt idx="66">
                  <c:v>46.505729415855129</c:v>
                </c:pt>
                <c:pt idx="67">
                  <c:v>47.192208360329687</c:v>
                </c:pt>
                <c:pt idx="68">
                  <c:v>47.877547951335558</c:v>
                </c:pt>
                <c:pt idx="69">
                  <c:v>48.561743426122689</c:v>
                </c:pt>
                <c:pt idx="70">
                  <c:v>49.244790042002755</c:v>
                </c:pt>
                <c:pt idx="71">
                  <c:v>49.92668307639034</c:v>
                </c:pt>
                <c:pt idx="72">
                  <c:v>50.607417826847161</c:v>
                </c:pt>
                <c:pt idx="73">
                  <c:v>51.286989611129158</c:v>
                </c:pt>
                <c:pt idx="74">
                  <c:v>51.965393767236009</c:v>
                </c:pt>
                <c:pt idx="75">
                  <c:v>52.642625653463057</c:v>
                </c:pt>
                <c:pt idx="76">
                  <c:v>53.31868064845515</c:v>
                </c:pt>
                <c:pt idx="77">
                  <c:v>53.993554151262487</c:v>
                </c:pt>
                <c:pt idx="78">
                  <c:v>54.667241581398059</c:v>
                </c:pt>
                <c:pt idx="79">
                  <c:v>55.339738378896584</c:v>
                </c:pt>
                <c:pt idx="80">
                  <c:v>56.011040004374799</c:v>
                </c:pt>
                <c:pt idx="81">
                  <c:v>56.68114193909291</c:v>
                </c:pt>
                <c:pt idx="82">
                  <c:v>57.350039685017094</c:v>
                </c:pt>
                <c:pt idx="83">
                  <c:v>58.017728764882911</c:v>
                </c:pt>
                <c:pt idx="84">
                  <c:v>58.684204722259473</c:v>
                </c:pt>
                <c:pt idx="85">
                  <c:v>59.349463121614306</c:v>
                </c:pt>
                <c:pt idx="86">
                  <c:v>60.013499548378775</c:v>
                </c:pt>
                <c:pt idx="87">
                  <c:v>60.676309609013941</c:v>
                </c:pt>
                <c:pt idx="88">
                  <c:v>61.337888931076854</c:v>
                </c:pt>
                <c:pt idx="89">
                  <c:v>61.99823316328704</c:v>
                </c:pt>
                <c:pt idx="90">
                  <c:v>62.657337975593244</c:v>
                </c:pt>
                <c:pt idx="91">
                  <c:v>63.315199059240321</c:v>
                </c:pt>
                <c:pt idx="92">
                  <c:v>63.971812126836106</c:v>
                </c:pt>
                <c:pt idx="93">
                  <c:v>64.627172912418359</c:v>
                </c:pt>
                <c:pt idx="94">
                  <c:v>65.281277171521481</c:v>
                </c:pt>
                <c:pt idx="95">
                  <c:v>65.934120681243343</c:v>
                </c:pt>
                <c:pt idx="96">
                  <c:v>66.585699240311627</c:v>
                </c:pt>
                <c:pt idx="97">
                  <c:v>67.236008669150124</c:v>
                </c:pt>
                <c:pt idx="98">
                  <c:v>67.885044809944702</c:v>
                </c:pt>
                <c:pt idx="99">
                  <c:v>68.532803526708889</c:v>
                </c:pt>
                <c:pt idx="100">
                  <c:v>69.179280705349015</c:v>
                </c:pt>
                <c:pt idx="101">
                  <c:v>69.824255841476358</c:v>
                </c:pt>
                <c:pt idx="102">
                  <c:v>70.467508247836463</c:v>
                </c:pt>
                <c:pt idx="103">
                  <c:v>71.109033637052647</c:v>
                </c:pt>
                <c:pt idx="104">
                  <c:v>71.748827752412936</c:v>
                </c:pt>
                <c:pt idx="105">
                  <c:v>72.386886367915139</c:v>
                </c:pt>
                <c:pt idx="106">
                  <c:v>73.023205288311004</c:v>
                </c:pt>
                <c:pt idx="107">
                  <c:v>73.657780349149135</c:v>
                </c:pt>
                <c:pt idx="108">
                  <c:v>74.290607416816684</c:v>
                </c:pt>
                <c:pt idx="109">
                  <c:v>74.921682388580066</c:v>
                </c:pt>
                <c:pt idx="110">
                  <c:v>75.55100119262417</c:v>
                </c:pt>
                <c:pt idx="111">
                  <c:v>76.178559788090539</c:v>
                </c:pt>
                <c:pt idx="112">
                  <c:v>76.804354165114262</c:v>
                </c:pt>
                <c:pt idx="113">
                  <c:v>77.428380344859463</c:v>
                </c:pt>
                <c:pt idx="114">
                  <c:v>78.0506343795536</c:v>
                </c:pt>
                <c:pt idx="115">
                  <c:v>78.671112352520439</c:v>
                </c:pt>
                <c:pt idx="116">
                  <c:v>79.289810378211612</c:v>
                </c:pt>
                <c:pt idx="117">
                  <c:v>79.906724602236949</c:v>
                </c:pt>
                <c:pt idx="118">
                  <c:v>80.521851201393289</c:v>
                </c:pt>
                <c:pt idx="119">
                  <c:v>81.135186383692002</c:v>
                </c:pt>
                <c:pt idx="120">
                  <c:v>81.746726388385184</c:v>
                </c:pt>
                <c:pt idx="121">
                  <c:v>82.356467485990308</c:v>
                </c:pt>
                <c:pt idx="122">
                  <c:v>82.964405978313522</c:v>
                </c:pt>
                <c:pt idx="123">
                  <c:v>83.570538198471553</c:v>
                </c:pt>
                <c:pt idx="124">
                  <c:v>84.174860510912183</c:v>
                </c:pt>
                <c:pt idx="125">
                  <c:v>84.777369311433176</c:v>
                </c:pt>
                <c:pt idx="126">
                  <c:v>85.378061027199919</c:v>
                </c:pt>
                <c:pt idx="127">
                  <c:v>85.976932116761461</c:v>
                </c:pt>
                <c:pt idx="128">
                  <c:v>86.573979070065221</c:v>
                </c:pt>
                <c:pt idx="129">
                  <c:v>87.169198408470081</c:v>
                </c:pt>
                <c:pt idx="130">
                  <c:v>87.76258668475819</c:v>
                </c:pt>
                <c:pt idx="131">
                  <c:v>88.354140483145116</c:v>
                </c:pt>
                <c:pt idx="132">
                  <c:v>88.943856419288608</c:v>
                </c:pt>
                <c:pt idx="133">
                  <c:v>89.531731140295932</c:v>
                </c:pt>
                <c:pt idx="134">
                  <c:v>90.117761324729557</c:v>
                </c:pt>
                <c:pt idx="135">
                  <c:v>90.701943682611571</c:v>
                </c:pt>
                <c:pt idx="136">
                  <c:v>91.284274955426355</c:v>
                </c:pt>
                <c:pt idx="137">
                  <c:v>91.864751916122017</c:v>
                </c:pt>
                <c:pt idx="138">
                  <c:v>92.443371369110153</c:v>
                </c:pt>
                <c:pt idx="139">
                  <c:v>93.020130150264208</c:v>
                </c:pt>
                <c:pt idx="140">
                  <c:v>93.595025126916354</c:v>
                </c:pt>
                <c:pt idx="141">
                  <c:v>94.168053197852771</c:v>
                </c:pt>
                <c:pt idx="142">
                  <c:v>94.739211293307591</c:v>
                </c:pt>
                <c:pt idx="143">
                  <c:v>95.308496374955254</c:v>
                </c:pt>
                <c:pt idx="144">
                  <c:v>95.875905435901373</c:v>
                </c:pt>
                <c:pt idx="145">
                  <c:v>96.441435500672156</c:v>
                </c:pt>
                <c:pt idx="146">
                  <c:v>97.005083625202346</c:v>
                </c:pt>
                <c:pt idx="147">
                  <c:v>97.56684689682163</c:v>
                </c:pt>
                <c:pt idx="148">
                  <c:v>98.126722434239667</c:v>
                </c:pt>
                <c:pt idx="149">
                  <c:v>98.6847073875295</c:v>
                </c:pt>
                <c:pt idx="150">
                  <c:v>99.240798938109592</c:v>
                </c:pt>
                <c:pt idx="151">
                  <c:v>99.795067757097712</c:v>
                </c:pt>
                <c:pt idx="152">
                  <c:v>100.34758458662742</c:v>
                </c:pt>
                <c:pt idx="153">
                  <c:v>100.89834672890278</c:v>
                </c:pt>
                <c:pt idx="154">
                  <c:v>101.44735151467489</c:v>
                </c:pt>
                <c:pt idx="155">
                  <c:v>101.99459630322805</c:v>
                </c:pt>
                <c:pt idx="156">
                  <c:v>102.54007848236499</c:v>
                </c:pt>
                <c:pt idx="157">
                  <c:v>103.08379546839053</c:v>
                </c:pt>
                <c:pt idx="158">
                  <c:v>103.6257447060941</c:v>
                </c:pt>
                <c:pt idx="159">
                  <c:v>104.16592366873087</c:v>
                </c:pt>
                <c:pt idx="160">
                  <c:v>104.70432985800167</c:v>
                </c:pt>
                <c:pt idx="161">
                  <c:v>105.24096080403167</c:v>
                </c:pt>
                <c:pt idx="162">
                  <c:v>105.77581406534765</c:v>
                </c:pt>
                <c:pt idx="163">
                  <c:v>106.30888722885406</c:v>
                </c:pt>
                <c:pt idx="164">
                  <c:v>106.84017790980789</c:v>
                </c:pt>
                <c:pt idx="165">
                  <c:v>107.36968375179222</c:v>
                </c:pt>
                <c:pt idx="166">
                  <c:v>107.89740242668852</c:v>
                </c:pt>
                <c:pt idx="167">
                  <c:v>108.42333163464758</c:v>
                </c:pt>
                <c:pt idx="168">
                  <c:v>108.94746910405954</c:v>
                </c:pt>
                <c:pt idx="169">
                  <c:v>109.46981259152221</c:v>
                </c:pt>
                <c:pt idx="170">
                  <c:v>109.99035988180859</c:v>
                </c:pt>
                <c:pt idx="171">
                  <c:v>110.50910878783287</c:v>
                </c:pt>
                <c:pt idx="172">
                  <c:v>111.02605715061539</c:v>
                </c:pt>
                <c:pt idx="173">
                  <c:v>111.54120283924624</c:v>
                </c:pt>
                <c:pt idx="174">
                  <c:v>112.05454375084778</c:v>
                </c:pt>
                <c:pt idx="175">
                  <c:v>112.56607781053593</c:v>
                </c:pt>
                <c:pt idx="176">
                  <c:v>113.07580297138013</c:v>
                </c:pt>
                <c:pt idx="177">
                  <c:v>113.58371721436232</c:v>
                </c:pt>
                <c:pt idx="178">
                  <c:v>114.08981854833463</c:v>
                </c:pt>
                <c:pt idx="179">
                  <c:v>114.59410500997589</c:v>
                </c:pt>
                <c:pt idx="180">
                  <c:v>115.09657466374699</c:v>
                </c:pt>
                <c:pt idx="181">
                  <c:v>115.59722560184504</c:v>
                </c:pt>
                <c:pt idx="182">
                  <c:v>116.09605594415652</c:v>
                </c:pt>
                <c:pt idx="183">
                  <c:v>116.59306383820908</c:v>
                </c:pt>
                <c:pt idx="184">
                  <c:v>117.08824745912239</c:v>
                </c:pt>
                <c:pt idx="185">
                  <c:v>117.58160500955769</c:v>
                </c:pt>
                <c:pt idx="186">
                  <c:v>118.07313471966641</c:v>
                </c:pt>
                <c:pt idx="187">
                  <c:v>118.56283484703742</c:v>
                </c:pt>
                <c:pt idx="188">
                  <c:v>119.05070367664351</c:v>
                </c:pt>
                <c:pt idx="189">
                  <c:v>119.53673952078637</c:v>
                </c:pt>
                <c:pt idx="190">
                  <c:v>120.02094071904087</c:v>
                </c:pt>
                <c:pt idx="191">
                  <c:v>120.503305638198</c:v>
                </c:pt>
                <c:pt idx="192">
                  <c:v>120.98383267220682</c:v>
                </c:pt>
                <c:pt idx="193">
                  <c:v>121.46252024211535</c:v>
                </c:pt>
                <c:pt idx="194">
                  <c:v>121.93936679601038</c:v>
                </c:pt>
                <c:pt idx="195">
                  <c:v>122.41437080895622</c:v>
                </c:pt>
                <c:pt idx="196">
                  <c:v>122.88753078293249</c:v>
                </c:pt>
                <c:pt idx="197">
                  <c:v>123.35884524677076</c:v>
                </c:pt>
                <c:pt idx="198">
                  <c:v>123.82831275609023</c:v>
                </c:pt>
                <c:pt idx="199">
                  <c:v>124.29593189323244</c:v>
                </c:pt>
                <c:pt idx="200">
                  <c:v>124.76170126719482</c:v>
                </c:pt>
                <c:pt idx="201">
                  <c:v>125.22561951356349</c:v>
                </c:pt>
                <c:pt idx="202">
                  <c:v>125.68768529444475</c:v>
                </c:pt>
                <c:pt idx="203">
                  <c:v>126.14789729839588</c:v>
                </c:pt>
                <c:pt idx="204">
                  <c:v>126.60625424035489</c:v>
                </c:pt>
                <c:pt idx="205">
                  <c:v>127.0627548615691</c:v>
                </c:pt>
                <c:pt idx="206">
                  <c:v>127.51739792952317</c:v>
                </c:pt>
                <c:pt idx="207">
                  <c:v>127.97018223786569</c:v>
                </c:pt>
                <c:pt idx="208">
                  <c:v>128.42110660633534</c:v>
                </c:pt>
                <c:pt idx="209">
                  <c:v>128.87016988068575</c:v>
                </c:pt>
                <c:pt idx="210">
                  <c:v>129.31737093260966</c:v>
                </c:pt>
                <c:pt idx="211">
                  <c:v>129.76270865966194</c:v>
                </c:pt>
                <c:pt idx="212">
                  <c:v>130.20618198518207</c:v>
                </c:pt>
                <c:pt idx="213">
                  <c:v>130.64778985821536</c:v>
                </c:pt>
                <c:pt idx="214">
                  <c:v>131.08753125343355</c:v>
                </c:pt>
                <c:pt idx="215">
                  <c:v>131.52540517105439</c:v>
                </c:pt>
                <c:pt idx="216">
                  <c:v>131.96141063676046</c:v>
                </c:pt>
                <c:pt idx="217">
                  <c:v>132.39554670161706</c:v>
                </c:pt>
                <c:pt idx="218">
                  <c:v>132.82781244198932</c:v>
                </c:pt>
                <c:pt idx="219">
                  <c:v>133.25820695945845</c:v>
                </c:pt>
                <c:pt idx="220">
                  <c:v>133.68672938073715</c:v>
                </c:pt>
                <c:pt idx="221">
                  <c:v>134.11337885758428</c:v>
                </c:pt>
                <c:pt idx="222">
                  <c:v>134.53815456671862</c:v>
                </c:pt>
                <c:pt idx="223">
                  <c:v>134.96105570973185</c:v>
                </c:pt>
                <c:pt idx="224">
                  <c:v>135.382081513001</c:v>
                </c:pt>
                <c:pt idx="225">
                  <c:v>135.80123122759963</c:v>
                </c:pt>
                <c:pt idx="226">
                  <c:v>136.21850412920878</c:v>
                </c:pt>
                <c:pt idx="227">
                  <c:v>136.63389951802671</c:v>
                </c:pt>
                <c:pt idx="228">
                  <c:v>137.04741671867828</c:v>
                </c:pt>
                <c:pt idx="229">
                  <c:v>137.45905508012331</c:v>
                </c:pt>
                <c:pt idx="230">
                  <c:v>137.86881397556439</c:v>
                </c:pt>
                <c:pt idx="231">
                  <c:v>138.27669280235378</c:v>
                </c:pt>
                <c:pt idx="232">
                  <c:v>138.68269098189992</c:v>
                </c:pt>
                <c:pt idx="233">
                  <c:v>139.08680795957292</c:v>
                </c:pt>
                <c:pt idx="234">
                  <c:v>139.48904320460954</c:v>
                </c:pt>
                <c:pt idx="235">
                  <c:v>139.88939621001748</c:v>
                </c:pt>
                <c:pt idx="236">
                  <c:v>140.28786649247883</c:v>
                </c:pt>
                <c:pt idx="237">
                  <c:v>140.68445359225328</c:v>
                </c:pt>
                <c:pt idx="238">
                  <c:v>141.07915707308015</c:v>
                </c:pt>
                <c:pt idx="239">
                  <c:v>141.47197652208021</c:v>
                </c:pt>
                <c:pt idx="240">
                  <c:v>141.86291154965664</c:v>
                </c:pt>
                <c:pt idx="241">
                  <c:v>142.25196178939544</c:v>
                </c:pt>
                <c:pt idx="242">
                  <c:v>142.63912689796518</c:v>
                </c:pt>
                <c:pt idx="243">
                  <c:v>143.02440655501638</c:v>
                </c:pt>
                <c:pt idx="244">
                  <c:v>143.40780046307995</c:v>
                </c:pt>
                <c:pt idx="245">
                  <c:v>143.78930834746524</c:v>
                </c:pt>
                <c:pt idx="246">
                  <c:v>144.1689299561576</c:v>
                </c:pt>
                <c:pt idx="247">
                  <c:v>144.54666505971522</c:v>
                </c:pt>
                <c:pt idx="248">
                  <c:v>144.92251345116551</c:v>
                </c:pt>
                <c:pt idx="249">
                  <c:v>145.29647494590094</c:v>
                </c:pt>
                <c:pt idx="250">
                  <c:v>145.66854938157419</c:v>
                </c:pt>
                <c:pt idx="251">
                  <c:v>146.03842127452563</c:v>
                </c:pt>
                <c:pt idx="252">
                  <c:v>146.40577521398691</c:v>
                </c:pt>
                <c:pt idx="253">
                  <c:v>146.7706113862223</c:v>
                </c:pt>
                <c:pt idx="254">
                  <c:v>147.13293000851598</c:v>
                </c:pt>
                <c:pt idx="255">
                  <c:v>147.49273132898287</c:v>
                </c:pt>
                <c:pt idx="256">
                  <c:v>147.85001562637848</c:v>
                </c:pt>
                <c:pt idx="257">
                  <c:v>148.20478320990847</c:v>
                </c:pt>
                <c:pt idx="258">
                  <c:v>148.55703441903717</c:v>
                </c:pt>
                <c:pt idx="259">
                  <c:v>148.90676962329582</c:v>
                </c:pt>
                <c:pt idx="260">
                  <c:v>149.25398922209015</c:v>
                </c:pt>
                <c:pt idx="261">
                  <c:v>149.59869364450722</c:v>
                </c:pt>
                <c:pt idx="262">
                  <c:v>149.940883349122</c:v>
                </c:pt>
                <c:pt idx="263">
                  <c:v>150.28055882380315</c:v>
                </c:pt>
                <c:pt idx="264">
                  <c:v>150.61772058551853</c:v>
                </c:pt>
                <c:pt idx="265">
                  <c:v>150.9523691801399</c:v>
                </c:pt>
                <c:pt idx="266">
                  <c:v>151.28450518224756</c:v>
                </c:pt>
                <c:pt idx="267">
                  <c:v>151.61412919493407</c:v>
                </c:pt>
                <c:pt idx="268">
                  <c:v>151.94124184960793</c:v>
                </c:pt>
                <c:pt idx="269">
                  <c:v>152.26584380579658</c:v>
                </c:pt>
                <c:pt idx="270">
                  <c:v>152.58793575094901</c:v>
                </c:pt>
                <c:pt idx="271">
                  <c:v>152.90751840023819</c:v>
                </c:pt>
                <c:pt idx="272">
                  <c:v>153.22459249636282</c:v>
                </c:pt>
                <c:pt idx="273">
                  <c:v>153.53915880934892</c:v>
                </c:pt>
                <c:pt idx="274">
                  <c:v>153.85121813635106</c:v>
                </c:pt>
                <c:pt idx="275">
                  <c:v>154.16077130145322</c:v>
                </c:pt>
                <c:pt idx="276">
                  <c:v>154.46781915546924</c:v>
                </c:pt>
                <c:pt idx="277">
                  <c:v>154.77236257574324</c:v>
                </c:pt>
                <c:pt idx="278">
                  <c:v>155.07440246594959</c:v>
                </c:pt>
                <c:pt idx="279">
                  <c:v>155.37393975589254</c:v>
                </c:pt>
                <c:pt idx="280">
                  <c:v>155.67097540130578</c:v>
                </c:pt>
                <c:pt idx="281">
                  <c:v>155.96551038365178</c:v>
                </c:pt>
                <c:pt idx="282">
                  <c:v>156.25754570992063</c:v>
                </c:pt>
                <c:pt idx="283">
                  <c:v>156.54708241242909</c:v>
                </c:pt>
                <c:pt idx="284">
                  <c:v>156.83412154861918</c:v>
                </c:pt>
                <c:pt idx="285">
                  <c:v>157.11866420085661</c:v>
                </c:pt>
                <c:pt idx="286">
                  <c:v>157.40071147622936</c:v>
                </c:pt>
                <c:pt idx="287">
                  <c:v>157.68026450634559</c:v>
                </c:pt>
                <c:pt idx="288">
                  <c:v>157.95732444713201</c:v>
                </c:pt>
                <c:pt idx="289">
                  <c:v>158.23189247863178</c:v>
                </c:pt>
                <c:pt idx="290">
                  <c:v>158.5039698048023</c:v>
                </c:pt>
                <c:pt idx="291">
                  <c:v>158.77355765331316</c:v>
                </c:pt>
                <c:pt idx="292">
                  <c:v>159.04065727534407</c:v>
                </c:pt>
                <c:pt idx="293">
                  <c:v>159.30526994538221</c:v>
                </c:pt>
                <c:pt idx="294">
                  <c:v>159.56739696102028</c:v>
                </c:pt>
                <c:pt idx="295">
                  <c:v>159.82703964275393</c:v>
                </c:pt>
                <c:pt idx="296">
                  <c:v>160.08419933377957</c:v>
                </c:pt>
                <c:pt idx="297">
                  <c:v>160.33887739979207</c:v>
                </c:pt>
                <c:pt idx="298">
                  <c:v>160.58762149160415</c:v>
                </c:pt>
                <c:pt idx="299">
                  <c:v>160.82698105738348</c:v>
                </c:pt>
                <c:pt idx="300">
                  <c:v>161.05696272830136</c:v>
                </c:pt>
                <c:pt idx="301">
                  <c:v>161.27757331047522</c:v>
                </c:pt>
                <c:pt idx="302">
                  <c:v>161.48881978236696</c:v>
                </c:pt>
                <c:pt idx="303">
                  <c:v>161.69070929218123</c:v>
                </c:pt>
                <c:pt idx="304">
                  <c:v>161.88324915526363</c:v>
                </c:pt>
                <c:pt idx="305">
                  <c:v>162.06644685149939</c:v>
                </c:pt>
                <c:pt idx="306">
                  <c:v>162.24031002271292</c:v>
                </c:pt>
                <c:pt idx="307">
                  <c:v>162.40484647006858</c:v>
                </c:pt>
                <c:pt idx="308">
                  <c:v>162.5600641514732</c:v>
                </c:pt>
                <c:pt idx="309">
                  <c:v>162.70597117898058</c:v>
                </c:pt>
                <c:pt idx="310">
                  <c:v>162.84257581619832</c:v>
                </c:pt>
                <c:pt idx="311">
                  <c:v>162.96988647569756</c:v>
                </c:pt>
                <c:pt idx="312">
                  <c:v>163.08791171642585</c:v>
                </c:pt>
                <c:pt idx="313">
                  <c:v>163.19666024112348</c:v>
                </c:pt>
                <c:pt idx="314">
                  <c:v>163.29614089374363</c:v>
                </c:pt>
                <c:pt idx="315">
                  <c:v>163.38636265687697</c:v>
                </c:pt>
                <c:pt idx="316">
                  <c:v>163.46733464918057</c:v>
                </c:pt>
                <c:pt idx="317">
                  <c:v>163.53906612281182</c:v>
                </c:pt>
                <c:pt idx="318">
                  <c:v>163.60156646086753</c:v>
                </c:pt>
                <c:pt idx="319">
                  <c:v>163.65484517482869</c:v>
                </c:pt>
                <c:pt idx="320">
                  <c:v>163.69891190201099</c:v>
                </c:pt>
                <c:pt idx="321">
                  <c:v>163.73514885924411</c:v>
                </c:pt>
                <c:pt idx="322">
                  <c:v>163.76493704939995</c:v>
                </c:pt>
                <c:pt idx="323">
                  <c:v>163.78828344151006</c:v>
                </c:pt>
                <c:pt idx="324">
                  <c:v>163.80519505993783</c:v>
                </c:pt>
                <c:pt idx="325">
                  <c:v>163.81567898314205</c:v>
                </c:pt>
                <c:pt idx="326">
                  <c:v>163.81974234244504</c:v>
                </c:pt>
                <c:pt idx="327">
                  <c:v>163.81739232080537</c:v>
                </c:pt>
                <c:pt idx="328">
                  <c:v>163.80863615159518</c:v>
                </c:pt>
                <c:pt idx="329">
                  <c:v>163.79348111738236</c:v>
                </c:pt>
                <c:pt idx="330">
                  <c:v>163.7719345487175</c:v>
                </c:pt>
                <c:pt idx="331">
                  <c:v>163.74400382292589</c:v>
                </c:pt>
                <c:pt idx="332">
                  <c:v>163.70969636290434</c:v>
                </c:pt>
                <c:pt idx="333">
                  <c:v>163.66901963592329</c:v>
                </c:pt>
                <c:pt idx="334">
                  <c:v>163.62198115243388</c:v>
                </c:pt>
                <c:pt idx="335">
                  <c:v>163.56858846488043</c:v>
                </c:pt>
                <c:pt idx="336">
                  <c:v>163.5088491665181</c:v>
                </c:pt>
                <c:pt idx="337">
                  <c:v>163.44277089023606</c:v>
                </c:pt>
                <c:pt idx="338">
                  <c:v>163.37036130738591</c:v>
                </c:pt>
                <c:pt idx="339">
                  <c:v>163.29162812661571</c:v>
                </c:pt>
                <c:pt idx="340">
                  <c:v>163.20657909270972</c:v>
                </c:pt>
                <c:pt idx="341">
                  <c:v>163.11522198543344</c:v>
                </c:pt>
                <c:pt idx="342">
                  <c:v>163.01756461838451</c:v>
                </c:pt>
                <c:pt idx="343">
                  <c:v>162.91361483784959</c:v>
                </c:pt>
                <c:pt idx="344">
                  <c:v>162.8033805216665</c:v>
                </c:pt>
                <c:pt idx="345">
                  <c:v>162.6868695780928</c:v>
                </c:pt>
                <c:pt idx="346">
                  <c:v>162.56408994467975</c:v>
                </c:pt>
                <c:pt idx="347">
                  <c:v>162.43504958715263</c:v>
                </c:pt>
                <c:pt idx="348">
                  <c:v>162.29990444437149</c:v>
                </c:pt>
                <c:pt idx="349">
                  <c:v>162.15881028917241</c:v>
                </c:pt>
                <c:pt idx="350">
                  <c:v>162.01177476947078</c:v>
                </c:pt>
                <c:pt idx="351">
                  <c:v>161.85880555326739</c:v>
                </c:pt>
                <c:pt idx="352">
                  <c:v>161.69991032766484</c:v>
                </c:pt>
                <c:pt idx="353">
                  <c:v>161.53509679788962</c:v>
                </c:pt>
                <c:pt idx="354">
                  <c:v>161.36437268631988</c:v>
                </c:pt>
                <c:pt idx="355">
                  <c:v>161.1877457315187</c:v>
                </c:pt>
                <c:pt idx="356">
                  <c:v>161.00522368727357</c:v>
                </c:pt>
                <c:pt idx="357">
                  <c:v>160.81681432164109</c:v>
                </c:pt>
                <c:pt idx="358">
                  <c:v>160.6225254159981</c:v>
                </c:pt>
                <c:pt idx="359">
                  <c:v>160.42236476409801</c:v>
                </c:pt>
                <c:pt idx="360">
                  <c:v>160.21941689465626</c:v>
                </c:pt>
                <c:pt idx="361">
                  <c:v>160.01676200924263</c:v>
                </c:pt>
                <c:pt idx="362">
                  <c:v>159.8143992698414</c:v>
                </c:pt>
                <c:pt idx="363">
                  <c:v>159.61232784164599</c:v>
                </c:pt>
                <c:pt idx="364">
                  <c:v>159.41054689304386</c:v>
                </c:pt>
                <c:pt idx="365">
                  <c:v>159.2090555956014</c:v>
                </c:pt>
                <c:pt idx="366">
                  <c:v>159.00785312404889</c:v>
                </c:pt>
                <c:pt idx="367">
                  <c:v>158.80693865626571</c:v>
                </c:pt>
                <c:pt idx="368">
                  <c:v>158.60631137326533</c:v>
                </c:pt>
                <c:pt idx="369">
                  <c:v>158.40597045918074</c:v>
                </c:pt>
                <c:pt idx="370">
                  <c:v>158.20591510124967</c:v>
                </c:pt>
                <c:pt idx="371">
                  <c:v>158.00614448980008</c:v>
                </c:pt>
                <c:pt idx="372">
                  <c:v>157.80665781823566</c:v>
                </c:pt>
                <c:pt idx="373">
                  <c:v>157.60745428302141</c:v>
                </c:pt>
                <c:pt idx="374">
                  <c:v>157.40853308366931</c:v>
                </c:pt>
                <c:pt idx="375">
                  <c:v>157.20989342272418</c:v>
                </c:pt>
                <c:pt idx="376">
                  <c:v>157.01153450574938</c:v>
                </c:pt>
                <c:pt idx="377">
                  <c:v>156.81345554131286</c:v>
                </c:pt>
                <c:pt idx="378">
                  <c:v>156.61565574097304</c:v>
                </c:pt>
                <c:pt idx="379">
                  <c:v>156.41813431926505</c:v>
                </c:pt>
                <c:pt idx="380">
                  <c:v>156.2208904936868</c:v>
                </c:pt>
                <c:pt idx="381">
                  <c:v>156.02392348468524</c:v>
                </c:pt>
                <c:pt idx="382">
                  <c:v>155.82723251564263</c:v>
                </c:pt>
                <c:pt idx="383">
                  <c:v>155.63081681286315</c:v>
                </c:pt>
                <c:pt idx="384">
                  <c:v>155.43467560555911</c:v>
                </c:pt>
                <c:pt idx="385">
                  <c:v>155.23880812583775</c:v>
                </c:pt>
                <c:pt idx="386">
                  <c:v>155.04321360868767</c:v>
                </c:pt>
                <c:pt idx="387">
                  <c:v>154.84789129196568</c:v>
                </c:pt>
                <c:pt idx="388">
                  <c:v>154.65284041638358</c:v>
                </c:pt>
                <c:pt idx="389">
                  <c:v>154.45806022549496</c:v>
                </c:pt>
                <c:pt idx="390">
                  <c:v>154.26354996568224</c:v>
                </c:pt>
                <c:pt idx="391">
                  <c:v>154.06930888614357</c:v>
                </c:pt>
                <c:pt idx="392">
                  <c:v>153.87533623888001</c:v>
                </c:pt>
                <c:pt idx="393">
                  <c:v>153.68163127868257</c:v>
                </c:pt>
                <c:pt idx="394">
                  <c:v>153.4881932631196</c:v>
                </c:pt>
                <c:pt idx="395">
                  <c:v>153.29502145252403</c:v>
                </c:pt>
                <c:pt idx="396">
                  <c:v>153.1021151099807</c:v>
                </c:pt>
                <c:pt idx="397">
                  <c:v>152.9094735013139</c:v>
                </c:pt>
                <c:pt idx="398">
                  <c:v>152.71709589507481</c:v>
                </c:pt>
                <c:pt idx="399">
                  <c:v>152.52498156252918</c:v>
                </c:pt>
                <c:pt idx="400">
                  <c:v>152.33312977764493</c:v>
                </c:pt>
                <c:pt idx="401">
                  <c:v>150.41741157003383</c:v>
                </c:pt>
                <c:pt idx="402">
                  <c:v>148.52763320301139</c:v>
                </c:pt>
                <c:pt idx="403">
                  <c:v>146.66309041138948</c:v>
                </c:pt>
                <c:pt idx="404">
                  <c:v>144.82310452006138</c:v>
                </c:pt>
                <c:pt idx="405">
                  <c:v>143.00702132032833</c:v>
                </c:pt>
                <c:pt idx="406">
                  <c:v>141.2142100077553</c:v>
                </c:pt>
                <c:pt idx="407">
                  <c:v>139.44406217779945</c:v>
                </c:pt>
                <c:pt idx="408">
                  <c:v>137.69599087572561</c:v>
                </c:pt>
                <c:pt idx="409">
                  <c:v>135.96942969757097</c:v>
                </c:pt>
                <c:pt idx="410">
                  <c:v>134.26383193915348</c:v>
                </c:pt>
                <c:pt idx="411">
                  <c:v>132.57866979032988</c:v>
                </c:pt>
                <c:pt idx="412">
                  <c:v>130.9134335719063</c:v>
                </c:pt>
                <c:pt idx="413">
                  <c:v>129.26763101278678</c:v>
                </c:pt>
                <c:pt idx="414">
                  <c:v>127.64078656511369</c:v>
                </c:pt>
                <c:pt idx="415">
                  <c:v>126.03244075531093</c:v>
                </c:pt>
                <c:pt idx="416">
                  <c:v>124.44214956908583</c:v>
                </c:pt>
                <c:pt idx="417">
                  <c:v>122.86948386858172</c:v>
                </c:pt>
                <c:pt idx="418">
                  <c:v>121.31402883999857</c:v>
                </c:pt>
                <c:pt idx="419">
                  <c:v>119.77538347011695</c:v>
                </c:pt>
                <c:pt idx="420">
                  <c:v>118.25316005027054</c:v>
                </c:pt>
                <c:pt idx="421">
                  <c:v>116.7469837064147</c:v>
                </c:pt>
                <c:pt idx="422">
                  <c:v>115.25649195403498</c:v>
                </c:pt>
                <c:pt idx="423">
                  <c:v>113.78133427673016</c:v>
                </c:pt>
                <c:pt idx="424">
                  <c:v>112.32117172738859</c:v>
                </c:pt>
                <c:pt idx="425">
                  <c:v>110.87567655095756</c:v>
                </c:pt>
                <c:pt idx="426">
                  <c:v>109.44453182788034</c:v>
                </c:pt>
                <c:pt idx="427">
                  <c:v>108.02743113734743</c:v>
                </c:pt>
                <c:pt idx="428">
                  <c:v>106.62407823957686</c:v>
                </c:pt>
                <c:pt idx="429">
                  <c:v>105.23418677640261</c:v>
                </c:pt>
                <c:pt idx="430">
                  <c:v>103.85747998951258</c:v>
                </c:pt>
                <c:pt idx="431">
                  <c:v>102.49369045573665</c:v>
                </c:pt>
                <c:pt idx="432">
                  <c:v>101.14255983884254</c:v>
                </c:pt>
                <c:pt idx="433">
                  <c:v>99.803838657352358</c:v>
                </c:pt>
                <c:pt idx="434">
                  <c:v>98.477286067946181</c:v>
                </c:pt>
                <c:pt idx="435">
                  <c:v>97.162669664071132</c:v>
                </c:pt>
                <c:pt idx="436">
                  <c:v>95.859765289425567</c:v>
                </c:pt>
                <c:pt idx="437">
                  <c:v>94.568356866038002</c:v>
                </c:pt>
                <c:pt idx="438">
                  <c:v>93.28823623671019</c:v>
                </c:pt>
                <c:pt idx="439">
                  <c:v>92.019203021642866</c:v>
                </c:pt>
                <c:pt idx="440">
                  <c:v>90.761064489112101</c:v>
                </c:pt>
                <c:pt idx="441">
                  <c:v>89.513635440113461</c:v>
                </c:pt>
                <c:pt idx="442">
                  <c:v>88.276738106940854</c:v>
                </c:pt>
                <c:pt idx="443">
                  <c:v>87.050202065718011</c:v>
                </c:pt>
                <c:pt idx="444">
                  <c:v>85.833864162951301</c:v>
                </c:pt>
                <c:pt idx="445">
                  <c:v>84.627568456225902</c:v>
                </c:pt>
                <c:pt idx="446">
                  <c:v>83.431166169221058</c:v>
                </c:pt>
                <c:pt idx="447">
                  <c:v>82.244515661276409</c:v>
                </c:pt>
                <c:pt idx="448">
                  <c:v>81.06748241179902</c:v>
                </c:pt>
                <c:pt idx="449">
                  <c:v>79.899939019861307</c:v>
                </c:pt>
                <c:pt idx="450">
                  <c:v>78.741765219402552</c:v>
                </c:pt>
                <c:pt idx="451">
                  <c:v>77.592847910512404</c:v>
                </c:pt>
                <c:pt idx="452">
                  <c:v>76.453081207343999</c:v>
                </c:pt>
                <c:pt idx="453">
                  <c:v>75.322366503275987</c:v>
                </c:pt>
                <c:pt idx="454">
                  <c:v>74.200612554018974</c:v>
                </c:pt>
                <c:pt idx="455">
                  <c:v>73.087735579441897</c:v>
                </c:pt>
                <c:pt idx="456">
                  <c:v>71.983659384977358</c:v>
                </c:pt>
                <c:pt idx="457">
                  <c:v>70.888315503554026</c:v>
                </c:pt>
                <c:pt idx="458">
                  <c:v>69.801643359096602</c:v>
                </c:pt>
                <c:pt idx="459">
                  <c:v>68.723590452731429</c:v>
                </c:pt>
                <c:pt idx="460">
                  <c:v>67.654112572938416</c:v>
                </c:pt>
                <c:pt idx="461">
                  <c:v>66.593174030996181</c:v>
                </c:pt>
                <c:pt idx="462">
                  <c:v>65.540747923178614</c:v>
                </c:pt>
                <c:pt idx="463">
                  <c:v>64.496816421275909</c:v>
                </c:pt>
                <c:pt idx="464">
                  <c:v>63.46137109313181</c:v>
                </c:pt>
                <c:pt idx="465">
                  <c:v>62.43441325500882</c:v>
                </c:pt>
                <c:pt idx="466">
                  <c:v>61.415954357716103</c:v>
                </c:pt>
                <c:pt idx="467">
                  <c:v>60.406016408555587</c:v>
                </c:pt>
                <c:pt idx="468">
                  <c:v>59.404632431261327</c:v>
                </c:pt>
                <c:pt idx="469">
                  <c:v>58.41184696622075</c:v>
                </c:pt>
                <c:pt idx="470">
                  <c:v>57.427716613371175</c:v>
                </c:pt>
                <c:pt idx="471">
                  <c:v>56.45231062025649</c:v>
                </c:pt>
                <c:pt idx="472">
                  <c:v>55.485711517801001</c:v>
                </c:pt>
                <c:pt idx="473">
                  <c:v>54.528015806403751</c:v>
                </c:pt>
                <c:pt idx="474">
                  <c:v>53.579334694967727</c:v>
                </c:pt>
                <c:pt idx="475">
                  <c:v>52.639794895444162</c:v>
                </c:pt>
                <c:pt idx="476">
                  <c:v>51.709539475379309</c:v>
                </c:pt>
                <c:pt idx="477">
                  <c:v>50.788728770783756</c:v>
                </c:pt>
                <c:pt idx="478">
                  <c:v>49.877541361383614</c:v>
                </c:pt>
                <c:pt idx="479">
                  <c:v>48.97617510993642</c:v>
                </c:pt>
                <c:pt idx="480">
                  <c:v>48.084848266774166</c:v>
                </c:pt>
                <c:pt idx="481">
                  <c:v>47.203800640040981</c:v>
                </c:pt>
                <c:pt idx="482">
                  <c:v>46.333294831185377</c:v>
                </c:pt>
                <c:pt idx="483">
                  <c:v>45.473617534103646</c:v>
                </c:pt>
                <c:pt idx="484">
                  <c:v>44.625080894862457</c:v>
                </c:pt>
                <c:pt idx="485">
                  <c:v>43.788023927098848</c:v>
                </c:pt>
                <c:pt idx="486">
                  <c:v>42.962813975942019</c:v>
                </c:pt>
                <c:pt idx="487">
                  <c:v>42.149848220555157</c:v>
                </c:pt>
                <c:pt idx="488">
                  <c:v>41.349555202084723</c:v>
                </c:pt>
                <c:pt idx="489">
                  <c:v>40.562396359853189</c:v>
                </c:pt>
                <c:pt idx="490">
                  <c:v>39.788867553966455</c:v>
                </c:pt>
                <c:pt idx="491">
                  <c:v>39.029500547061154</c:v>
                </c:pt>
                <c:pt idx="492">
                  <c:v>38.284864411637294</c:v>
                </c:pt>
                <c:pt idx="493">
                  <c:v>37.555566822279161</c:v>
                </c:pt>
                <c:pt idx="494">
                  <c:v>36.842255184070311</c:v>
                </c:pt>
                <c:pt idx="495">
                  <c:v>36.145617539720469</c:v>
                </c:pt>
                <c:pt idx="496">
                  <c:v>35.466383188479291</c:v>
                </c:pt>
                <c:pt idx="497">
                  <c:v>34.805322940050864</c:v>
                </c:pt>
                <c:pt idx="498">
                  <c:v>34.163248916804541</c:v>
                </c:pt>
                <c:pt idx="499">
                  <c:v>33.541013808115551</c:v>
                </c:pt>
                <c:pt idx="500">
                  <c:v>32.939509472355418</c:v>
                </c:pt>
                <c:pt idx="501">
                  <c:v>32.359664775777112</c:v>
                </c:pt>
                <c:pt idx="502">
                  <c:v>31.802442554396787</c:v>
                </c:pt>
                <c:pt idx="503">
                  <c:v>31.268835586246755</c:v>
                </c:pt>
                <c:pt idx="504">
                  <c:v>30.759861468490918</c:v>
                </c:pt>
                <c:pt idx="505">
                  <c:v>30.276556308345011</c:v>
                </c:pt>
                <c:pt idx="506">
                  <c:v>29.819967159946632</c:v>
                </c:pt>
                <c:pt idx="507">
                  <c:v>29.391143172435804</c:v>
                </c:pt>
                <c:pt idx="508">
                  <c:v>28.991125458205868</c:v>
                </c:pt>
                <c:pt idx="509">
                  <c:v>28.620935744477379</c:v>
                </c:pt>
                <c:pt idx="510">
                  <c:v>28.28156393491378</c:v>
                </c:pt>
                <c:pt idx="511">
                  <c:v>27.97395477855212</c:v>
                </c:pt>
                <c:pt idx="512">
                  <c:v>27.698993917085286</c:v>
                </c:pt>
                <c:pt idx="513">
                  <c:v>27.457493653362992</c:v>
                </c:pt>
                <c:pt idx="514">
                  <c:v>27.250178847628707</c:v>
                </c:pt>
                <c:pt idx="515">
                  <c:v>27.077673396631024</c:v>
                </c:pt>
                <c:pt idx="516">
                  <c:v>26.940487777641199</c:v>
                </c:pt>
                <c:pt idx="517">
                  <c:v>26.839008138935117</c:v>
                </c:pt>
                <c:pt idx="518">
                  <c:v>26.773487386833956</c:v>
                </c:pt>
                <c:pt idx="519">
                  <c:v>26.744038656148469</c:v>
                </c:pt>
                <c:pt idx="520">
                  <c:v>26.750631458366119</c:v>
                </c:pt>
                <c:pt idx="521">
                  <c:v>26.79309068603968</c:v>
                </c:pt>
                <c:pt idx="522">
                  <c:v>26.871098521310067</c:v>
                </c:pt>
                <c:pt idx="523">
                  <c:v>26.98419916190829</c:v>
                </c:pt>
                <c:pt idx="524">
                  <c:v>27.131806150445119</c:v>
                </c:pt>
                <c:pt idx="525">
                  <c:v>27.313211982530461</c:v>
                </c:pt>
                <c:pt idx="526">
                  <c:v>27.527599584330606</c:v>
                </c:pt>
                <c:pt idx="527">
                  <c:v>27.774055195597658</c:v>
                </c:pt>
                <c:pt idx="528">
                  <c:v>28.051582171614687</c:v>
                </c:pt>
                <c:pt idx="529">
                  <c:v>28.359115225271054</c:v>
                </c:pt>
                <c:pt idx="530">
                  <c:v>28.695534664343612</c:v>
                </c:pt>
                <c:pt idx="531">
                  <c:v>29.059680232963629</c:v>
                </c:pt>
                <c:pt idx="532">
                  <c:v>29.450364233333687</c:v>
                </c:pt>
                <c:pt idx="533">
                  <c:v>29.866383677231905</c:v>
                </c:pt>
                <c:pt idx="534">
                  <c:v>30.306531290676826</c:v>
                </c:pt>
                <c:pt idx="535">
                  <c:v>30.769605264505852</c:v>
                </c:pt>
                <c:pt idx="536">
                  <c:v>31.25441770512677</c:v>
                </c:pt>
                <c:pt idx="537">
                  <c:v>31.759801791303452</c:v>
                </c:pt>
                <c:pt idx="538">
                  <c:v>32.284617683719873</c:v>
                </c:pt>
                <c:pt idx="539">
                  <c:v>32.827757264386726</c:v>
                </c:pt>
                <c:pt idx="540">
                  <c:v>33.388147803557658</c:v>
                </c:pt>
                <c:pt idx="541">
                  <c:v>33.964754663978795</c:v>
                </c:pt>
                <c:pt idx="542">
                  <c:v>34.556583157480006</c:v>
                </c:pt>
                <c:pt idx="543">
                  <c:v>35.162679668631029</c:v>
                </c:pt>
                <c:pt idx="544">
                  <c:v>35.78213215584244</c:v>
                </c:pt>
                <c:pt idx="545">
                  <c:v>36.414070133137919</c:v>
                </c:pt>
                <c:pt idx="546">
                  <c:v>37.05766422690796</c:v>
                </c:pt>
                <c:pt idx="547">
                  <c:v>37.712125392117585</c:v>
                </c:pt>
                <c:pt idx="548">
                  <c:v>38.376703862326458</c:v>
                </c:pt>
                <c:pt idx="549">
                  <c:v>39.050687897959854</c:v>
                </c:pt>
                <c:pt idx="550">
                  <c:v>39.733402387867301</c:v>
                </c:pt>
                <c:pt idx="551">
                  <c:v>40.424207350527809</c:v>
                </c:pt>
                <c:pt idx="552">
                  <c:v>41.122496373418095</c:v>
                </c:pt>
                <c:pt idx="553">
                  <c:v>41.827695022098062</c:v>
                </c:pt>
                <c:pt idx="554">
                  <c:v>42.539259244478835</c:v>
                </c:pt>
                <c:pt idx="555">
                  <c:v>43.256673790484527</c:v>
                </c:pt>
                <c:pt idx="556">
                  <c:v>43.979450662839412</c:v>
                </c:pt>
                <c:pt idx="557">
                  <c:v>44.707127610934982</c:v>
                </c:pt>
                <c:pt idx="558">
                  <c:v>45.439266676580573</c:v>
                </c:pt>
                <c:pt idx="559">
                  <c:v>46.175452797840428</c:v>
                </c:pt>
                <c:pt idx="560">
                  <c:v>46.915292475035749</c:v>
                </c:pt>
                <c:pt idx="561">
                  <c:v>47.658412501274334</c:v>
                </c:pt>
                <c:pt idx="562">
                  <c:v>48.404458758502329</c:v>
                </c:pt>
                <c:pt idx="563">
                  <c:v>49.153095078994987</c:v>
                </c:pt>
                <c:pt idx="564">
                  <c:v>49.904002171370962</c:v>
                </c:pt>
                <c:pt idx="565">
                  <c:v>50.656876609581936</c:v>
                </c:pt>
                <c:pt idx="566">
                  <c:v>51.41142988286358</c:v>
                </c:pt>
                <c:pt idx="567">
                  <c:v>52.167387504301807</c:v>
                </c:pt>
                <c:pt idx="568">
                  <c:v>52.924488175444964</c:v>
                </c:pt>
                <c:pt idx="569">
                  <c:v>53.682483004256568</c:v>
                </c:pt>
                <c:pt idx="570">
                  <c:v>54.441134773635461</c:v>
                </c:pt>
                <c:pt idx="571">
                  <c:v>55.200217257716254</c:v>
                </c:pt>
                <c:pt idx="572">
                  <c:v>55.959514583190725</c:v>
                </c:pt>
                <c:pt idx="573">
                  <c:v>56.718820632949047</c:v>
                </c:pt>
                <c:pt idx="574">
                  <c:v>57.477938489421994</c:v>
                </c:pt>
                <c:pt idx="575">
                  <c:v>58.23667991510294</c:v>
                </c:pt>
                <c:pt idx="576">
                  <c:v>58.994864867838132</c:v>
                </c:pt>
                <c:pt idx="577">
                  <c:v>59.752321048589877</c:v>
                </c:pt>
                <c:pt idx="578">
                  <c:v>60.508883479497079</c:v>
                </c:pt>
                <c:pt idx="579">
                  <c:v>61.264394110178671</c:v>
                </c:pt>
                <c:pt idx="580">
                  <c:v>62.018701450345418</c:v>
                </c:pt>
                <c:pt idx="581">
                  <c:v>62.771660226903364</c:v>
                </c:pt>
                <c:pt idx="582">
                  <c:v>63.523131063846236</c:v>
                </c:pt>
                <c:pt idx="583">
                  <c:v>64.272980183344231</c:v>
                </c:pt>
                <c:pt idx="584">
                  <c:v>65.021079126541665</c:v>
                </c:pt>
                <c:pt idx="585">
                  <c:v>65.767304492676118</c:v>
                </c:pt>
                <c:pt idx="586">
                  <c:v>66.511537695226252</c:v>
                </c:pt>
                <c:pt idx="587">
                  <c:v>67.253664733885259</c:v>
                </c:pt>
                <c:pt idx="588">
                  <c:v>67.993575981240824</c:v>
                </c:pt>
                <c:pt idx="589">
                  <c:v>68.731165983121187</c:v>
                </c:pt>
                <c:pt idx="590">
                  <c:v>69.466333271641318</c:v>
                </c:pt>
                <c:pt idx="591">
                  <c:v>70.198980190051714</c:v>
                </c:pt>
                <c:pt idx="592">
                  <c:v>70.92901272855687</c:v>
                </c:pt>
                <c:pt idx="593">
                  <c:v>71.656340370330753</c:v>
                </c:pt>
                <c:pt idx="594">
                  <c:v>72.380875947011688</c:v>
                </c:pt>
                <c:pt idx="595">
                  <c:v>73.102535503011794</c:v>
                </c:pt>
                <c:pt idx="596">
                  <c:v>73.821238168023427</c:v>
                </c:pt>
                <c:pt idx="597">
                  <c:v>74.536906037150416</c:v>
                </c:pt>
                <c:pt idx="598">
                  <c:v>75.249464058132972</c:v>
                </c:pt>
                <c:pt idx="599">
                  <c:v>75.958839925173564</c:v>
                </c:pt>
                <c:pt idx="600">
                  <c:v>76.664963978906968</c:v>
                </c:pt>
                <c:pt idx="601">
                  <c:v>77.367769112090414</c:v>
                </c:pt>
                <c:pt idx="602">
                  <c:v>78.067190680620214</c:v>
                </c:pt>
                <c:pt idx="603">
                  <c:v>78.763166419509972</c:v>
                </c:pt>
                <c:pt idx="604">
                  <c:v>79.455636363491422</c:v>
                </c:pt>
                <c:pt idx="605">
                  <c:v>80.144542771922985</c:v>
                </c:pt>
                <c:pt idx="606">
                  <c:v>80.829830057714219</c:v>
                </c:pt>
                <c:pt idx="607">
                  <c:v>81.511444719994572</c:v>
                </c:pt>
                <c:pt idx="608">
                  <c:v>82.189335280274364</c:v>
                </c:pt>
                <c:pt idx="609">
                  <c:v>82.863452221863966</c:v>
                </c:pt>
                <c:pt idx="610">
                  <c:v>83.53374793233327</c:v>
                </c:pt>
                <c:pt idx="611">
                  <c:v>84.200176648809276</c:v>
                </c:pt>
                <c:pt idx="612">
                  <c:v>84.862694405923591</c:v>
                </c:pt>
                <c:pt idx="613">
                  <c:v>85.521258986235026</c:v>
                </c:pt>
                <c:pt idx="614">
                  <c:v>86.175829872964272</c:v>
                </c:pt>
                <c:pt idx="615">
                  <c:v>86.826368204889576</c:v>
                </c:pt>
                <c:pt idx="616">
                  <c:v>87.472836733262398</c:v>
                </c:pt>
                <c:pt idx="617">
                  <c:v>88.115199780611746</c:v>
                </c:pt>
                <c:pt idx="618">
                  <c:v>88.753423201315442</c:v>
                </c:pt>
                <c:pt idx="619">
                  <c:v>89.387474343824309</c:v>
                </c:pt>
                <c:pt idx="620">
                  <c:v>90.017322014433631</c:v>
                </c:pt>
                <c:pt idx="621">
                  <c:v>90.642936442503199</c:v>
                </c:pt>
                <c:pt idx="622">
                  <c:v>91.264289247034085</c:v>
                </c:pt>
                <c:pt idx="623">
                  <c:v>91.881353404516474</c:v>
                </c:pt>
                <c:pt idx="624">
                  <c:v>92.494103217968913</c:v>
                </c:pt>
                <c:pt idx="625">
                  <c:v>93.102514287094522</c:v>
                </c:pt>
                <c:pt idx="626">
                  <c:v>93.706563479484828</c:v>
                </c:pt>
                <c:pt idx="627">
                  <c:v>94.306228902806808</c:v>
                </c:pt>
                <c:pt idx="628">
                  <c:v>94.90148987791261</c:v>
                </c:pt>
                <c:pt idx="629">
                  <c:v>95.492326912816068</c:v>
                </c:pt>
                <c:pt idx="630">
                  <c:v>96.078721677483472</c:v>
                </c:pt>
                <c:pt idx="631">
                  <c:v>96.660656979389742</c:v>
                </c:pt>
                <c:pt idx="632">
                  <c:v>97.238116739794634</c:v>
                </c:pt>
                <c:pt idx="633">
                  <c:v>97.811085970696283</c:v>
                </c:pt>
                <c:pt idx="634">
                  <c:v>98.379550752422659</c:v>
                </c:pt>
                <c:pt idx="635">
                  <c:v>98.943498211823865</c:v>
                </c:pt>
                <c:pt idx="636">
                  <c:v>99.502916501030995</c:v>
                </c:pt>
                <c:pt idx="637">
                  <c:v>100.05779477674933</c:v>
                </c:pt>
                <c:pt idx="638">
                  <c:v>100.60812318005591</c:v>
                </c:pt>
                <c:pt idx="639">
                  <c:v>101.15389281667359</c:v>
                </c:pt>
                <c:pt idx="640">
                  <c:v>101.69509573769577</c:v>
                </c:pt>
                <c:pt idx="641">
                  <c:v>102.23172492073724</c:v>
                </c:pt>
                <c:pt idx="642">
                  <c:v>102.76377425148864</c:v>
                </c:pt>
                <c:pt idx="643">
                  <c:v>103.29123850565372</c:v>
                </c:pt>
                <c:pt idx="644">
                  <c:v>103.81411333124943</c:v>
                </c:pt>
                <c:pt idx="645">
                  <c:v>104.33239523125081</c:v>
                </c:pt>
                <c:pt idx="646">
                  <c:v>104.84608154656372</c:v>
                </c:pt>
                <c:pt idx="647">
                  <c:v>105.35517043930939</c:v>
                </c:pt>
                <c:pt idx="648">
                  <c:v>105.85966087640612</c:v>
                </c:pt>
                <c:pt idx="649">
                  <c:v>106.35955261343476</c:v>
                </c:pt>
                <c:pt idx="650">
                  <c:v>106.85484617877465</c:v>
                </c:pt>
                <c:pt idx="651">
                  <c:v>107.34554285799881</c:v>
                </c:pt>
                <c:pt idx="652">
                  <c:v>107.83164467851681</c:v>
                </c:pt>
                <c:pt idx="653">
                  <c:v>108.31315439445559</c:v>
                </c:pt>
                <c:pt idx="654">
                  <c:v>108.79007547176855</c:v>
                </c:pt>
                <c:pt idx="655">
                  <c:v>109.26241207356399</c:v>
                </c:pt>
                <c:pt idx="656">
                  <c:v>109.73016904564498</c:v>
                </c:pt>
                <c:pt idx="657">
                  <c:v>110.19335190225308</c:v>
                </c:pt>
                <c:pt idx="658">
                  <c:v>110.65196681200872</c:v>
                </c:pt>
                <c:pt idx="659">
                  <c:v>111.10602058404193</c:v>
                </c:pt>
                <c:pt idx="660">
                  <c:v>111.55552065430744</c:v>
                </c:pt>
                <c:pt idx="661">
                  <c:v>112.00047507207859</c:v>
                </c:pt>
                <c:pt idx="662">
                  <c:v>112.44089248661476</c:v>
                </c:pt>
                <c:pt idx="663">
                  <c:v>112.87678213399798</c:v>
                </c:pt>
                <c:pt idx="664">
                  <c:v>113.30815382413402</c:v>
                </c:pt>
                <c:pt idx="665">
                  <c:v>113.73501792791407</c:v>
                </c:pt>
                <c:pt idx="666">
                  <c:v>114.15738536453334</c:v>
                </c:pt>
                <c:pt idx="667">
                  <c:v>114.57526758896321</c:v>
                </c:pt>
                <c:pt idx="668">
                  <c:v>114.98867657957375</c:v>
                </c:pt>
                <c:pt idx="669">
                  <c:v>115.39762482590369</c:v>
                </c:pt>
                <c:pt idx="670">
                  <c:v>115.80212531657536</c:v>
                </c:pt>
                <c:pt idx="671">
                  <c:v>116.20219152735206</c:v>
                </c:pt>
                <c:pt idx="672">
                  <c:v>116.59783740933574</c:v>
                </c:pt>
                <c:pt idx="673">
                  <c:v>116.98907737730288</c:v>
                </c:pt>
                <c:pt idx="674">
                  <c:v>117.37592629817674</c:v>
                </c:pt>
                <c:pt idx="675">
                  <c:v>117.75839947963445</c:v>
                </c:pt>
                <c:pt idx="676">
                  <c:v>118.13651265884714</c:v>
                </c:pt>
                <c:pt idx="677">
                  <c:v>118.51028199135187</c:v>
                </c:pt>
                <c:pt idx="678">
                  <c:v>118.8797240400541</c:v>
                </c:pt>
                <c:pt idx="679">
                  <c:v>119.24485576435937</c:v>
                </c:pt>
                <c:pt idx="680">
                  <c:v>119.60569450943339</c:v>
                </c:pt>
                <c:pt idx="681">
                  <c:v>119.96225799558925</c:v>
                </c:pt>
                <c:pt idx="682">
                  <c:v>120.31456430780119</c:v>
                </c:pt>
                <c:pt idx="683">
                  <c:v>120.66263188534384</c:v>
                </c:pt>
                <c:pt idx="684">
                  <c:v>121.00647951155644</c:v>
                </c:pt>
                <c:pt idx="685">
                  <c:v>121.34612630373118</c:v>
                </c:pt>
                <c:pt idx="686">
                  <c:v>121.68159170312525</c:v>
                </c:pt>
                <c:pt idx="687">
                  <c:v>122.01289546509574</c:v>
                </c:pt>
                <c:pt idx="688">
                  <c:v>122.34005764935721</c:v>
                </c:pt>
                <c:pt idx="689">
                  <c:v>122.6630986103612</c:v>
                </c:pt>
                <c:pt idx="690">
                  <c:v>122.66341748639134</c:v>
                </c:pt>
                <c:pt idx="691">
                  <c:v>122.66373635835465</c:v>
                </c:pt>
                <c:pt idx="692">
                  <c:v>122.66405522625114</c:v>
                </c:pt>
                <c:pt idx="693">
                  <c:v>122.66437409008084</c:v>
                </c:pt>
                <c:pt idx="694">
                  <c:v>122.6646929498438</c:v>
                </c:pt>
                <c:pt idx="695">
                  <c:v>122.66501180554</c:v>
                </c:pt>
                <c:pt idx="696">
                  <c:v>122.66533065716948</c:v>
                </c:pt>
                <c:pt idx="697">
                  <c:v>122.66564950473226</c:v>
                </c:pt>
                <c:pt idx="698">
                  <c:v>122.66596834822835</c:v>
                </c:pt>
                <c:pt idx="699">
                  <c:v>122.66628718765777</c:v>
                </c:pt>
                <c:pt idx="700">
                  <c:v>122.66660602302056</c:v>
                </c:pt>
                <c:pt idx="701">
                  <c:v>122.66692485431673</c:v>
                </c:pt>
                <c:pt idx="702">
                  <c:v>122.66724368154631</c:v>
                </c:pt>
                <c:pt idx="703">
                  <c:v>122.66756250470928</c:v>
                </c:pt>
                <c:pt idx="704">
                  <c:v>122.66788132380573</c:v>
                </c:pt>
                <c:pt idx="705">
                  <c:v>122.66820013883562</c:v>
                </c:pt>
                <c:pt idx="706">
                  <c:v>122.66851894979901</c:v>
                </c:pt>
                <c:pt idx="707">
                  <c:v>122.66883775669588</c:v>
                </c:pt>
                <c:pt idx="708">
                  <c:v>122.66915655952629</c:v>
                </c:pt>
                <c:pt idx="709">
                  <c:v>122.66947535829024</c:v>
                </c:pt>
                <c:pt idx="710">
                  <c:v>122.66979415298776</c:v>
                </c:pt>
                <c:pt idx="711">
                  <c:v>122.67011294361886</c:v>
                </c:pt>
                <c:pt idx="712">
                  <c:v>122.67043173018357</c:v>
                </c:pt>
                <c:pt idx="713">
                  <c:v>122.67075051268191</c:v>
                </c:pt>
                <c:pt idx="714">
                  <c:v>122.67106929111389</c:v>
                </c:pt>
                <c:pt idx="715">
                  <c:v>122.67138806547956</c:v>
                </c:pt>
                <c:pt idx="716">
                  <c:v>122.67170683577892</c:v>
                </c:pt>
                <c:pt idx="717">
                  <c:v>122.67202560201198</c:v>
                </c:pt>
                <c:pt idx="718">
                  <c:v>122.67234436417878</c:v>
                </c:pt>
                <c:pt idx="719">
                  <c:v>122.67266312227933</c:v>
                </c:pt>
                <c:pt idx="720">
                  <c:v>122.67298187631367</c:v>
                </c:pt>
                <c:pt idx="721">
                  <c:v>122.67330062628177</c:v>
                </c:pt>
                <c:pt idx="722">
                  <c:v>122.67361937218371</c:v>
                </c:pt>
                <c:pt idx="723">
                  <c:v>122.67393811401948</c:v>
                </c:pt>
                <c:pt idx="724">
                  <c:v>122.67425685178911</c:v>
                </c:pt>
                <c:pt idx="725">
                  <c:v>122.67457558549262</c:v>
                </c:pt>
                <c:pt idx="726">
                  <c:v>122.67489431513002</c:v>
                </c:pt>
                <c:pt idx="727">
                  <c:v>122.67521304070135</c:v>
                </c:pt>
                <c:pt idx="728">
                  <c:v>122.67553176220662</c:v>
                </c:pt>
                <c:pt idx="729">
                  <c:v>122.67585047964585</c:v>
                </c:pt>
                <c:pt idx="730">
                  <c:v>122.67616919301904</c:v>
                </c:pt>
                <c:pt idx="731">
                  <c:v>122.67648790232626</c:v>
                </c:pt>
                <c:pt idx="732">
                  <c:v>122.67680660756749</c:v>
                </c:pt>
                <c:pt idx="733">
                  <c:v>122.67712530874276</c:v>
                </c:pt>
                <c:pt idx="734">
                  <c:v>122.6774440058521</c:v>
                </c:pt>
                <c:pt idx="735">
                  <c:v>122.67776269889551</c:v>
                </c:pt>
                <c:pt idx="736">
                  <c:v>122.67808138787305</c:v>
                </c:pt>
                <c:pt idx="737">
                  <c:v>122.6784000727847</c:v>
                </c:pt>
                <c:pt idx="738">
                  <c:v>122.67871875363051</c:v>
                </c:pt>
                <c:pt idx="739">
                  <c:v>122.67903743041047</c:v>
                </c:pt>
                <c:pt idx="740">
                  <c:v>122.67935610312463</c:v>
                </c:pt>
                <c:pt idx="741">
                  <c:v>122.67967477177298</c:v>
                </c:pt>
                <c:pt idx="742">
                  <c:v>122.67999343635559</c:v>
                </c:pt>
                <c:pt idx="743">
                  <c:v>122.68031209687243</c:v>
                </c:pt>
                <c:pt idx="744">
                  <c:v>122.68063075332356</c:v>
                </c:pt>
                <c:pt idx="745">
                  <c:v>122.68094940570897</c:v>
                </c:pt>
                <c:pt idx="746">
                  <c:v>122.68126805402871</c:v>
                </c:pt>
                <c:pt idx="747">
                  <c:v>122.68158669828276</c:v>
                </c:pt>
                <c:pt idx="748">
                  <c:v>122.68190533847118</c:v>
                </c:pt>
                <c:pt idx="749">
                  <c:v>122.68222397459398</c:v>
                </c:pt>
                <c:pt idx="750">
                  <c:v>122.68254260665117</c:v>
                </c:pt>
                <c:pt idx="751">
                  <c:v>122.68286123464277</c:v>
                </c:pt>
                <c:pt idx="752">
                  <c:v>122.68317985856881</c:v>
                </c:pt>
                <c:pt idx="753">
                  <c:v>122.6834984784293</c:v>
                </c:pt>
                <c:pt idx="754">
                  <c:v>122.68381709422427</c:v>
                </c:pt>
                <c:pt idx="755">
                  <c:v>122.68413570595375</c:v>
                </c:pt>
                <c:pt idx="756">
                  <c:v>122.68445431361775</c:v>
                </c:pt>
                <c:pt idx="757">
                  <c:v>122.68477291721628</c:v>
                </c:pt>
                <c:pt idx="758">
                  <c:v>122.68509151674937</c:v>
                </c:pt>
                <c:pt idx="759">
                  <c:v>122.68541011221706</c:v>
                </c:pt>
                <c:pt idx="760">
                  <c:v>122.68572870361935</c:v>
                </c:pt>
                <c:pt idx="761">
                  <c:v>122.68604729095625</c:v>
                </c:pt>
                <c:pt idx="762">
                  <c:v>122.6863658742278</c:v>
                </c:pt>
                <c:pt idx="763">
                  <c:v>122.68668445343404</c:v>
                </c:pt>
                <c:pt idx="764">
                  <c:v>122.68700302857495</c:v>
                </c:pt>
                <c:pt idx="765">
                  <c:v>122.68732159965056</c:v>
                </c:pt>
                <c:pt idx="766">
                  <c:v>122.68764016666091</c:v>
                </c:pt>
                <c:pt idx="767">
                  <c:v>122.68795872960601</c:v>
                </c:pt>
                <c:pt idx="768">
                  <c:v>122.68827728848586</c:v>
                </c:pt>
                <c:pt idx="769">
                  <c:v>122.6885958433005</c:v>
                </c:pt>
                <c:pt idx="770">
                  <c:v>122.68891439404997</c:v>
                </c:pt>
                <c:pt idx="771">
                  <c:v>122.68923294073427</c:v>
                </c:pt>
                <c:pt idx="772">
                  <c:v>122.68955148335341</c:v>
                </c:pt>
                <c:pt idx="773">
                  <c:v>122.68987002190742</c:v>
                </c:pt>
                <c:pt idx="774">
                  <c:v>122.69018855639634</c:v>
                </c:pt>
                <c:pt idx="775">
                  <c:v>122.69050708682016</c:v>
                </c:pt>
                <c:pt idx="776">
                  <c:v>122.69082561317894</c:v>
                </c:pt>
                <c:pt idx="777">
                  <c:v>122.69114413547265</c:v>
                </c:pt>
                <c:pt idx="778">
                  <c:v>122.69146265370135</c:v>
                </c:pt>
                <c:pt idx="779">
                  <c:v>122.69178116786505</c:v>
                </c:pt>
                <c:pt idx="780">
                  <c:v>122.69209967796375</c:v>
                </c:pt>
                <c:pt idx="781">
                  <c:v>122.6924181839975</c:v>
                </c:pt>
                <c:pt idx="782">
                  <c:v>122.69273668596631</c:v>
                </c:pt>
                <c:pt idx="783">
                  <c:v>122.6930551838702</c:v>
                </c:pt>
                <c:pt idx="784">
                  <c:v>122.69337367770919</c:v>
                </c:pt>
                <c:pt idx="785">
                  <c:v>122.69369216748331</c:v>
                </c:pt>
                <c:pt idx="786">
                  <c:v>122.69401065319256</c:v>
                </c:pt>
                <c:pt idx="787">
                  <c:v>122.69432913483698</c:v>
                </c:pt>
                <c:pt idx="788">
                  <c:v>122.69464761241659</c:v>
                </c:pt>
                <c:pt idx="789">
                  <c:v>122.69496608593141</c:v>
                </c:pt>
                <c:pt idx="790">
                  <c:v>122.69528455538143</c:v>
                </c:pt>
                <c:pt idx="791">
                  <c:v>122.69560302076673</c:v>
                </c:pt>
                <c:pt idx="792">
                  <c:v>122.69592148208727</c:v>
                </c:pt>
                <c:pt idx="793">
                  <c:v>122.69623993934313</c:v>
                </c:pt>
                <c:pt idx="794">
                  <c:v>122.69655839253427</c:v>
                </c:pt>
                <c:pt idx="795">
                  <c:v>122.69687684166075</c:v>
                </c:pt>
                <c:pt idx="796">
                  <c:v>122.69719528672259</c:v>
                </c:pt>
                <c:pt idx="797">
                  <c:v>122.69751372771978</c:v>
                </c:pt>
                <c:pt idx="798">
                  <c:v>122.69783216465238</c:v>
                </c:pt>
                <c:pt idx="799">
                  <c:v>122.69815059752038</c:v>
                </c:pt>
                <c:pt idx="800">
                  <c:v>122.69846902632382</c:v>
                </c:pt>
                <c:pt idx="801">
                  <c:v>122.69878745106271</c:v>
                </c:pt>
                <c:pt idx="802">
                  <c:v>122.69910587173707</c:v>
                </c:pt>
                <c:pt idx="803">
                  <c:v>122.69942428834695</c:v>
                </c:pt>
                <c:pt idx="804">
                  <c:v>122.69974270089233</c:v>
                </c:pt>
                <c:pt idx="805">
                  <c:v>122.70006110937325</c:v>
                </c:pt>
                <c:pt idx="806">
                  <c:v>122.70037951378973</c:v>
                </c:pt>
                <c:pt idx="807">
                  <c:v>122.70069791414178</c:v>
                </c:pt>
                <c:pt idx="808">
                  <c:v>122.70101631042942</c:v>
                </c:pt>
                <c:pt idx="809">
                  <c:v>122.7013347026527</c:v>
                </c:pt>
                <c:pt idx="810">
                  <c:v>122.70165309081162</c:v>
                </c:pt>
                <c:pt idx="811">
                  <c:v>122.70197147490622</c:v>
                </c:pt>
                <c:pt idx="812">
                  <c:v>122.70228985493647</c:v>
                </c:pt>
                <c:pt idx="813">
                  <c:v>122.70260823090243</c:v>
                </c:pt>
                <c:pt idx="814">
                  <c:v>122.70292660280413</c:v>
                </c:pt>
                <c:pt idx="815">
                  <c:v>122.70324497064155</c:v>
                </c:pt>
                <c:pt idx="816">
                  <c:v>122.70356333441475</c:v>
                </c:pt>
                <c:pt idx="817">
                  <c:v>122.70388169412374</c:v>
                </c:pt>
                <c:pt idx="818">
                  <c:v>122.70420004976853</c:v>
                </c:pt>
                <c:pt idx="819">
                  <c:v>122.70451840134915</c:v>
                </c:pt>
                <c:pt idx="820">
                  <c:v>122.70483674886562</c:v>
                </c:pt>
                <c:pt idx="821">
                  <c:v>122.70515509231797</c:v>
                </c:pt>
                <c:pt idx="822">
                  <c:v>122.7054734317062</c:v>
                </c:pt>
                <c:pt idx="823">
                  <c:v>122.70579176703033</c:v>
                </c:pt>
                <c:pt idx="824">
                  <c:v>122.70611009829041</c:v>
                </c:pt>
                <c:pt idx="825">
                  <c:v>122.70642842548645</c:v>
                </c:pt>
                <c:pt idx="826">
                  <c:v>122.70674674861844</c:v>
                </c:pt>
                <c:pt idx="827">
                  <c:v>122.70706506768643</c:v>
                </c:pt>
                <c:pt idx="828">
                  <c:v>122.70738338269044</c:v>
                </c:pt>
                <c:pt idx="829">
                  <c:v>122.70770169363048</c:v>
                </c:pt>
                <c:pt idx="830">
                  <c:v>122.70802000050659</c:v>
                </c:pt>
                <c:pt idx="831">
                  <c:v>122.70833830331877</c:v>
                </c:pt>
                <c:pt idx="832">
                  <c:v>122.70865660206704</c:v>
                </c:pt>
                <c:pt idx="833">
                  <c:v>122.70897489675143</c:v>
                </c:pt>
                <c:pt idx="834">
                  <c:v>122.70929318737196</c:v>
                </c:pt>
                <c:pt idx="835">
                  <c:v>122.70961147392866</c:v>
                </c:pt>
                <c:pt idx="836">
                  <c:v>122.70992975642154</c:v>
                </c:pt>
                <c:pt idx="837">
                  <c:v>122.71024803485061</c:v>
                </c:pt>
                <c:pt idx="838">
                  <c:v>122.71056630921592</c:v>
                </c:pt>
                <c:pt idx="839">
                  <c:v>122.71088457951745</c:v>
                </c:pt>
                <c:pt idx="840">
                  <c:v>122.71120284575527</c:v>
                </c:pt>
                <c:pt idx="841">
                  <c:v>122.71152110792934</c:v>
                </c:pt>
                <c:pt idx="842">
                  <c:v>122.71183936603975</c:v>
                </c:pt>
                <c:pt idx="843">
                  <c:v>122.71215762008647</c:v>
                </c:pt>
                <c:pt idx="844">
                  <c:v>122.71247587006955</c:v>
                </c:pt>
                <c:pt idx="845">
                  <c:v>122.712794115989</c:v>
                </c:pt>
                <c:pt idx="846">
                  <c:v>122.71311235784482</c:v>
                </c:pt>
                <c:pt idx="847">
                  <c:v>122.71343059563705</c:v>
                </c:pt>
                <c:pt idx="848">
                  <c:v>122.71374882936571</c:v>
                </c:pt>
                <c:pt idx="849">
                  <c:v>122.71406705903084</c:v>
                </c:pt>
                <c:pt idx="850">
                  <c:v>122.71438528463243</c:v>
                </c:pt>
                <c:pt idx="851">
                  <c:v>122.71470350617051</c:v>
                </c:pt>
                <c:pt idx="852">
                  <c:v>122.71502172364511</c:v>
                </c:pt>
                <c:pt idx="853">
                  <c:v>122.71533993705623</c:v>
                </c:pt>
                <c:pt idx="854">
                  <c:v>122.71565814640391</c:v>
                </c:pt>
                <c:pt idx="855">
                  <c:v>122.71597635168817</c:v>
                </c:pt>
                <c:pt idx="856">
                  <c:v>122.71629455290902</c:v>
                </c:pt>
                <c:pt idx="857">
                  <c:v>122.71661275006649</c:v>
                </c:pt>
                <c:pt idx="858">
                  <c:v>122.71693094316061</c:v>
                </c:pt>
                <c:pt idx="859">
                  <c:v>122.71724913219138</c:v>
                </c:pt>
                <c:pt idx="860">
                  <c:v>122.71756731715882</c:v>
                </c:pt>
                <c:pt idx="861">
                  <c:v>122.71788549806298</c:v>
                </c:pt>
                <c:pt idx="862">
                  <c:v>122.71820367490385</c:v>
                </c:pt>
                <c:pt idx="863">
                  <c:v>122.71852184768144</c:v>
                </c:pt>
                <c:pt idx="864">
                  <c:v>122.71884001639583</c:v>
                </c:pt>
                <c:pt idx="865">
                  <c:v>122.71915818104698</c:v>
                </c:pt>
                <c:pt idx="866">
                  <c:v>122.71947634163494</c:v>
                </c:pt>
                <c:pt idx="867">
                  <c:v>122.71979449815973</c:v>
                </c:pt>
                <c:pt idx="868">
                  <c:v>122.72011265062136</c:v>
                </c:pt>
                <c:pt idx="869">
                  <c:v>122.72043079901985</c:v>
                </c:pt>
                <c:pt idx="870">
                  <c:v>122.72074894335525</c:v>
                </c:pt>
                <c:pt idx="871">
                  <c:v>122.72106708362755</c:v>
                </c:pt>
                <c:pt idx="872">
                  <c:v>122.72138521983676</c:v>
                </c:pt>
                <c:pt idx="873">
                  <c:v>122.72170335198294</c:v>
                </c:pt>
                <c:pt idx="874">
                  <c:v>122.72202148006609</c:v>
                </c:pt>
                <c:pt idx="875">
                  <c:v>122.72233960408622</c:v>
                </c:pt>
                <c:pt idx="876">
                  <c:v>122.72265772404336</c:v>
                </c:pt>
                <c:pt idx="877">
                  <c:v>122.72297583993753</c:v>
                </c:pt>
                <c:pt idx="878">
                  <c:v>122.72329395176877</c:v>
                </c:pt>
                <c:pt idx="879">
                  <c:v>122.72361205953707</c:v>
                </c:pt>
                <c:pt idx="880">
                  <c:v>122.72393016324247</c:v>
                </c:pt>
                <c:pt idx="881">
                  <c:v>122.72424826288498</c:v>
                </c:pt>
                <c:pt idx="882">
                  <c:v>122.72456635846464</c:v>
                </c:pt>
                <c:pt idx="883">
                  <c:v>122.72488444998146</c:v>
                </c:pt>
                <c:pt idx="884">
                  <c:v>122.72520253743545</c:v>
                </c:pt>
                <c:pt idx="885">
                  <c:v>122.72552062082663</c:v>
                </c:pt>
                <c:pt idx="886">
                  <c:v>122.72583870015502</c:v>
                </c:pt>
                <c:pt idx="887">
                  <c:v>122.72615677542069</c:v>
                </c:pt>
                <c:pt idx="888">
                  <c:v>122.72647484662359</c:v>
                </c:pt>
                <c:pt idx="889">
                  <c:v>122.72679291376377</c:v>
                </c:pt>
                <c:pt idx="890">
                  <c:v>122.72711097684126</c:v>
                </c:pt>
                <c:pt idx="891">
                  <c:v>122.72742903585609</c:v>
                </c:pt>
                <c:pt idx="892">
                  <c:v>122.72774709080824</c:v>
                </c:pt>
                <c:pt idx="893">
                  <c:v>122.72806514169777</c:v>
                </c:pt>
                <c:pt idx="894">
                  <c:v>122.72838318852467</c:v>
                </c:pt>
                <c:pt idx="895">
                  <c:v>122.72870123128901</c:v>
                </c:pt>
                <c:pt idx="896">
                  <c:v>122.72901926999076</c:v>
                </c:pt>
                <c:pt idx="897">
                  <c:v>122.72933730462994</c:v>
                </c:pt>
                <c:pt idx="898">
                  <c:v>122.72965533520662</c:v>
                </c:pt>
                <c:pt idx="899">
                  <c:v>122.72997336172075</c:v>
                </c:pt>
                <c:pt idx="900">
                  <c:v>122.73029138417242</c:v>
                </c:pt>
                <c:pt idx="901">
                  <c:v>122.73060940256161</c:v>
                </c:pt>
                <c:pt idx="902">
                  <c:v>122.73092741688836</c:v>
                </c:pt>
                <c:pt idx="903">
                  <c:v>122.73124542715269</c:v>
                </c:pt>
                <c:pt idx="904">
                  <c:v>122.73156343335461</c:v>
                </c:pt>
                <c:pt idx="905">
                  <c:v>122.73188143549413</c:v>
                </c:pt>
                <c:pt idx="906">
                  <c:v>122.7321994335713</c:v>
                </c:pt>
                <c:pt idx="907">
                  <c:v>122.73251742758612</c:v>
                </c:pt>
                <c:pt idx="908">
                  <c:v>122.73283541753861</c:v>
                </c:pt>
                <c:pt idx="909">
                  <c:v>122.73315340342882</c:v>
                </c:pt>
                <c:pt idx="910">
                  <c:v>122.73347138525672</c:v>
                </c:pt>
                <c:pt idx="911">
                  <c:v>122.73378936302238</c:v>
                </c:pt>
                <c:pt idx="912">
                  <c:v>122.7341073367258</c:v>
                </c:pt>
                <c:pt idx="913">
                  <c:v>122.73442530636699</c:v>
                </c:pt>
                <c:pt idx="914">
                  <c:v>122.73474327194597</c:v>
                </c:pt>
                <c:pt idx="915">
                  <c:v>122.73506123346279</c:v>
                </c:pt>
                <c:pt idx="916">
                  <c:v>122.73537919091744</c:v>
                </c:pt>
                <c:pt idx="917">
                  <c:v>122.73569714430997</c:v>
                </c:pt>
                <c:pt idx="918">
                  <c:v>122.73601509364039</c:v>
                </c:pt>
                <c:pt idx="919">
                  <c:v>122.7363330389087</c:v>
                </c:pt>
                <c:pt idx="920">
                  <c:v>122.73665098011494</c:v>
                </c:pt>
                <c:pt idx="921">
                  <c:v>122.73696891725912</c:v>
                </c:pt>
                <c:pt idx="922">
                  <c:v>122.73728685034128</c:v>
                </c:pt>
                <c:pt idx="923">
                  <c:v>122.7376047793614</c:v>
                </c:pt>
                <c:pt idx="924">
                  <c:v>122.73792270431957</c:v>
                </c:pt>
                <c:pt idx="925">
                  <c:v>122.73824062521575</c:v>
                </c:pt>
                <c:pt idx="926">
                  <c:v>122.73855854204999</c:v>
                </c:pt>
                <c:pt idx="927">
                  <c:v>122.73887645482229</c:v>
                </c:pt>
                <c:pt idx="928">
                  <c:v>122.73919436353269</c:v>
                </c:pt>
                <c:pt idx="929">
                  <c:v>122.7395122681812</c:v>
                </c:pt>
                <c:pt idx="930">
                  <c:v>122.73983016876784</c:v>
                </c:pt>
                <c:pt idx="931">
                  <c:v>122.74014806529264</c:v>
                </c:pt>
                <c:pt idx="932">
                  <c:v>122.74046595775562</c:v>
                </c:pt>
                <c:pt idx="933">
                  <c:v>122.74078384615679</c:v>
                </c:pt>
                <c:pt idx="934">
                  <c:v>122.7411017304962</c:v>
                </c:pt>
                <c:pt idx="935">
                  <c:v>122.74141961077382</c:v>
                </c:pt>
                <c:pt idx="936">
                  <c:v>122.74173748698971</c:v>
                </c:pt>
                <c:pt idx="937">
                  <c:v>122.74205535914388</c:v>
                </c:pt>
                <c:pt idx="938">
                  <c:v>122.74237322723633</c:v>
                </c:pt>
                <c:pt idx="939">
                  <c:v>122.74269109126712</c:v>
                </c:pt>
                <c:pt idx="940">
                  <c:v>122.74300895123626</c:v>
                </c:pt>
                <c:pt idx="941">
                  <c:v>122.74332680714375</c:v>
                </c:pt>
                <c:pt idx="942">
                  <c:v>122.74364465898962</c:v>
                </c:pt>
                <c:pt idx="943">
                  <c:v>122.7439625067739</c:v>
                </c:pt>
                <c:pt idx="944">
                  <c:v>122.74428035049661</c:v>
                </c:pt>
                <c:pt idx="945">
                  <c:v>122.74459819015775</c:v>
                </c:pt>
                <c:pt idx="946">
                  <c:v>122.74491602575738</c:v>
                </c:pt>
                <c:pt idx="947">
                  <c:v>122.74523385729549</c:v>
                </c:pt>
                <c:pt idx="948">
                  <c:v>122.74555168477211</c:v>
                </c:pt>
                <c:pt idx="949">
                  <c:v>122.74586950818724</c:v>
                </c:pt>
                <c:pt idx="950">
                  <c:v>122.74618732754095</c:v>
                </c:pt>
                <c:pt idx="951">
                  <c:v>122.74650514283323</c:v>
                </c:pt>
                <c:pt idx="952">
                  <c:v>122.74682295406409</c:v>
                </c:pt>
                <c:pt idx="953">
                  <c:v>122.74714076123355</c:v>
                </c:pt>
                <c:pt idx="954">
                  <c:v>122.74745856434167</c:v>
                </c:pt>
                <c:pt idx="955">
                  <c:v>122.74777636338843</c:v>
                </c:pt>
                <c:pt idx="956">
                  <c:v>122.74809415837385</c:v>
                </c:pt>
                <c:pt idx="957">
                  <c:v>122.74841194929797</c:v>
                </c:pt>
                <c:pt idx="958">
                  <c:v>122.74872973616083</c:v>
                </c:pt>
                <c:pt idx="959">
                  <c:v>122.74904751896243</c:v>
                </c:pt>
                <c:pt idx="960">
                  <c:v>122.74936529770275</c:v>
                </c:pt>
                <c:pt idx="961">
                  <c:v>122.74968307238188</c:v>
                </c:pt>
                <c:pt idx="962">
                  <c:v>122.75000084299981</c:v>
                </c:pt>
                <c:pt idx="963">
                  <c:v>122.75031860955654</c:v>
                </c:pt>
                <c:pt idx="964">
                  <c:v>122.75063637205214</c:v>
                </c:pt>
                <c:pt idx="965">
                  <c:v>122.75095413048658</c:v>
                </c:pt>
                <c:pt idx="966">
                  <c:v>122.7512718848599</c:v>
                </c:pt>
                <c:pt idx="967">
                  <c:v>122.75158963517214</c:v>
                </c:pt>
                <c:pt idx="968">
                  <c:v>122.75190738142329</c:v>
                </c:pt>
                <c:pt idx="969">
                  <c:v>122.75222512361339</c:v>
                </c:pt>
                <c:pt idx="970">
                  <c:v>122.75254286174246</c:v>
                </c:pt>
                <c:pt idx="971">
                  <c:v>122.7528605958105</c:v>
                </c:pt>
                <c:pt idx="972">
                  <c:v>122.75317832581759</c:v>
                </c:pt>
                <c:pt idx="973">
                  <c:v>122.75349605176368</c:v>
                </c:pt>
                <c:pt idx="974">
                  <c:v>122.75381377364882</c:v>
                </c:pt>
                <c:pt idx="975">
                  <c:v>122.75413149147303</c:v>
                </c:pt>
                <c:pt idx="976">
                  <c:v>122.75444920523634</c:v>
                </c:pt>
                <c:pt idx="977">
                  <c:v>122.75476691493874</c:v>
                </c:pt>
                <c:pt idx="978">
                  <c:v>122.75508462058029</c:v>
                </c:pt>
                <c:pt idx="979">
                  <c:v>122.75540232216099</c:v>
                </c:pt>
                <c:pt idx="980">
                  <c:v>122.75572001968087</c:v>
                </c:pt>
                <c:pt idx="981">
                  <c:v>122.75603771313992</c:v>
                </c:pt>
                <c:pt idx="982">
                  <c:v>122.75635540253819</c:v>
                </c:pt>
                <c:pt idx="983">
                  <c:v>122.75667308787571</c:v>
                </c:pt>
                <c:pt idx="984">
                  <c:v>122.75699076915248</c:v>
                </c:pt>
                <c:pt idx="985">
                  <c:v>122.75730844636853</c:v>
                </c:pt>
                <c:pt idx="986">
                  <c:v>122.75762611952389</c:v>
                </c:pt>
                <c:pt idx="987">
                  <c:v>122.75794378861856</c:v>
                </c:pt>
                <c:pt idx="988">
                  <c:v>122.75826145365257</c:v>
                </c:pt>
                <c:pt idx="989">
                  <c:v>122.75857911462595</c:v>
                </c:pt>
                <c:pt idx="990">
                  <c:v>122.7588967715387</c:v>
                </c:pt>
                <c:pt idx="991">
                  <c:v>122.75921442439086</c:v>
                </c:pt>
                <c:pt idx="992">
                  <c:v>122.75953207318246</c:v>
                </c:pt>
                <c:pt idx="993">
                  <c:v>122.75984971791348</c:v>
                </c:pt>
                <c:pt idx="994">
                  <c:v>122.76016735858398</c:v>
                </c:pt>
                <c:pt idx="995">
                  <c:v>122.76048499519396</c:v>
                </c:pt>
                <c:pt idx="996">
                  <c:v>122.76080262774346</c:v>
                </c:pt>
                <c:pt idx="997">
                  <c:v>122.76112025623247</c:v>
                </c:pt>
                <c:pt idx="998">
                  <c:v>122.76143788066103</c:v>
                </c:pt>
                <c:pt idx="999">
                  <c:v>122.76175550102917</c:v>
                </c:pt>
                <c:pt idx="1000">
                  <c:v>122.76207311733688</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Calculs!$AG$4:$AG$1004</c:f>
              <c:numCache>
                <c:formatCode>0.00</c:formatCode>
                <c:ptCount val="1001"/>
                <c:pt idx="0">
                  <c:v>0</c:v>
                </c:pt>
                <c:pt idx="1">
                  <c:v>0</c:v>
                </c:pt>
                <c:pt idx="2">
                  <c:v>16.852743543627575</c:v>
                </c:pt>
                <c:pt idx="3">
                  <c:v>34.53833945644292</c:v>
                </c:pt>
                <c:pt idx="4">
                  <c:v>52.237195285156396</c:v>
                </c:pt>
                <c:pt idx="5">
                  <c:v>69.953894549636857</c:v>
                </c:pt>
                <c:pt idx="6">
                  <c:v>78.733911058228742</c:v>
                </c:pt>
                <c:pt idx="7">
                  <c:v>78.562424273989933</c:v>
                </c:pt>
                <c:pt idx="8">
                  <c:v>78.390212606373808</c:v>
                </c:pt>
                <c:pt idx="9">
                  <c:v>78.217278831366002</c:v>
                </c:pt>
                <c:pt idx="10">
                  <c:v>78.043625747316753</c:v>
                </c:pt>
                <c:pt idx="11">
                  <c:v>77.869256174743839</c:v>
                </c:pt>
                <c:pt idx="12">
                  <c:v>77.694172956134054</c:v>
                </c:pt>
                <c:pt idx="13">
                  <c:v>77.518378955742918</c:v>
                </c:pt>
                <c:pt idx="14">
                  <c:v>77.341877059393113</c:v>
                </c:pt>
                <c:pt idx="15">
                  <c:v>77.16467017427108</c:v>
                </c:pt>
                <c:pt idx="16">
                  <c:v>76.986761228722358</c:v>
                </c:pt>
                <c:pt idx="17">
                  <c:v>76.80815317204538</c:v>
                </c:pt>
                <c:pt idx="18">
                  <c:v>76.628848974283841</c:v>
                </c:pt>
                <c:pt idx="19">
                  <c:v>76.448851626017543</c:v>
                </c:pt>
                <c:pt idx="20">
                  <c:v>76.268164138152144</c:v>
                </c:pt>
                <c:pt idx="21">
                  <c:v>76.08678954170712</c:v>
                </c:pt>
                <c:pt idx="22">
                  <c:v>75.904730887602796</c:v>
                </c:pt>
                <c:pt idx="23">
                  <c:v>75.721991246445754</c:v>
                </c:pt>
                <c:pt idx="24">
                  <c:v>75.538573708313208</c:v>
                </c:pt>
                <c:pt idx="25">
                  <c:v>75.354481382535937</c:v>
                </c:pt>
                <c:pt idx="26">
                  <c:v>75.169717397480014</c:v>
                </c:pt>
                <c:pt idx="27">
                  <c:v>74.984284900327509</c:v>
                </c:pt>
                <c:pt idx="28">
                  <c:v>74.798187056855753</c:v>
                </c:pt>
                <c:pt idx="29">
                  <c:v>74.611427051215657</c:v>
                </c:pt>
                <c:pt idx="30">
                  <c:v>74.424008085708806</c:v>
                </c:pt>
                <c:pt idx="31">
                  <c:v>74.235933380563495</c:v>
                </c:pt>
                <c:pt idx="32">
                  <c:v>74.047206173709696</c:v>
                </c:pt>
                <c:pt idx="33">
                  <c:v>73.857829720552914</c:v>
                </c:pt>
                <c:pt idx="34">
                  <c:v>73.667807293747231</c:v>
                </c:pt>
                <c:pt idx="35">
                  <c:v>73.477142182967185</c:v>
                </c:pt>
                <c:pt idx="36">
                  <c:v>73.285837694678591</c:v>
                </c:pt>
                <c:pt idx="37">
                  <c:v>73.09502946077663</c:v>
                </c:pt>
                <c:pt idx="38">
                  <c:v>72.903580499174211</c:v>
                </c:pt>
                <c:pt idx="39">
                  <c:v>72.711479371637523</c:v>
                </c:pt>
                <c:pt idx="40">
                  <c:v>72.51873054830854</c:v>
                </c:pt>
                <c:pt idx="41">
                  <c:v>72.325338432644699</c:v>
                </c:pt>
                <c:pt idx="42">
                  <c:v>72.131307369313703</c:v>
                </c:pt>
                <c:pt idx="43">
                  <c:v>71.936641651098867</c:v>
                </c:pt>
                <c:pt idx="44">
                  <c:v>71.741345524957367</c:v>
                </c:pt>
                <c:pt idx="45">
                  <c:v>71.545423197349294</c:v>
                </c:pt>
                <c:pt idx="46">
                  <c:v>71.348878838937878</c:v>
                </c:pt>
                <c:pt idx="47">
                  <c:v>71.151716588743625</c:v>
                </c:pt>
                <c:pt idx="48">
                  <c:v>70.953940557824907</c:v>
                </c:pt>
                <c:pt idx="49">
                  <c:v>70.755554832543979</c:v>
                </c:pt>
                <c:pt idx="50">
                  <c:v>70.556563477471215</c:v>
                </c:pt>
                <c:pt idx="51">
                  <c:v>70.404015937490669</c:v>
                </c:pt>
                <c:pt idx="52">
                  <c:v>70.297978406631941</c:v>
                </c:pt>
                <c:pt idx="53">
                  <c:v>70.191432440333642</c:v>
                </c:pt>
                <c:pt idx="54">
                  <c:v>70.084380068286492</c:v>
                </c:pt>
                <c:pt idx="55">
                  <c:v>69.97682331161613</c:v>
                </c:pt>
                <c:pt idx="56">
                  <c:v>69.868764184329407</c:v>
                </c:pt>
                <c:pt idx="57">
                  <c:v>69.760204694625656</c:v>
                </c:pt>
                <c:pt idx="58">
                  <c:v>69.651146846086988</c:v>
                </c:pt>
                <c:pt idx="59">
                  <c:v>69.541592638759539</c:v>
                </c:pt>
                <c:pt idx="60">
                  <c:v>69.431544070136994</c:v>
                </c:pt>
                <c:pt idx="61">
                  <c:v>69.32100313605531</c:v>
                </c:pt>
                <c:pt idx="62">
                  <c:v>69.209971831507858</c:v>
                </c:pt>
                <c:pt idx="63">
                  <c:v>69.098452151387747</c:v>
                </c:pt>
                <c:pt idx="64">
                  <c:v>68.986446091164552</c:v>
                </c:pt>
                <c:pt idx="65">
                  <c:v>68.873955647501404</c:v>
                </c:pt>
                <c:pt idx="66">
                  <c:v>68.760982818817453</c:v>
                </c:pt>
                <c:pt idx="67">
                  <c:v>68.647529605800969</c:v>
                </c:pt>
                <c:pt idx="68">
                  <c:v>68.533598011876862</c:v>
                </c:pt>
                <c:pt idx="69">
                  <c:v>68.41919004363308</c:v>
                </c:pt>
                <c:pt idx="70">
                  <c:v>68.30430771120875</c:v>
                </c:pt>
                <c:pt idx="71">
                  <c:v>68.188953028647731</c:v>
                </c:pt>
                <c:pt idx="72">
                  <c:v>68.073128014220089</c:v>
                </c:pt>
                <c:pt idx="73">
                  <c:v>67.956834690714075</c:v>
                </c:pt>
                <c:pt idx="74">
                  <c:v>67.840075085701216</c:v>
                </c:pt>
                <c:pt idx="75">
                  <c:v>67.722851231776204</c:v>
                </c:pt>
                <c:pt idx="76">
                  <c:v>67.605165166773986</c:v>
                </c:pt>
                <c:pt idx="77">
                  <c:v>67.487018933965203</c:v>
                </c:pt>
                <c:pt idx="78">
                  <c:v>67.368414582232191</c:v>
                </c:pt>
                <c:pt idx="79">
                  <c:v>67.249354166226539</c:v>
                </c:pt>
                <c:pt idx="80">
                  <c:v>67.129839746509802</c:v>
                </c:pt>
                <c:pt idx="81">
                  <c:v>67.009873389678376</c:v>
                </c:pt>
                <c:pt idx="82">
                  <c:v>66.88945716847374</c:v>
                </c:pt>
                <c:pt idx="83">
                  <c:v>66.768593161879323</c:v>
                </c:pt>
                <c:pt idx="84">
                  <c:v>66.647283455204203</c:v>
                </c:pt>
                <c:pt idx="85">
                  <c:v>66.525530140155638</c:v>
                </c:pt>
                <c:pt idx="86">
                  <c:v>66.403335314899934</c:v>
                </c:pt>
                <c:pt idx="87">
                  <c:v>66.280701084113502</c:v>
                </c:pt>
                <c:pt idx="88">
                  <c:v>66.157629559024016</c:v>
                </c:pt>
                <c:pt idx="89">
                  <c:v>66.03412285744264</c:v>
                </c:pt>
                <c:pt idx="90">
                  <c:v>65.910183103787915</c:v>
                </c:pt>
                <c:pt idx="91">
                  <c:v>65.785812429101625</c:v>
                </c:pt>
                <c:pt idx="92">
                  <c:v>65.661012971057275</c:v>
                </c:pt>
                <c:pt idx="93">
                  <c:v>65.535786873961683</c:v>
                </c:pt>
                <c:pt idx="94">
                  <c:v>65.410136288750039</c:v>
                </c:pt>
                <c:pt idx="95">
                  <c:v>65.284063372974742</c:v>
                </c:pt>
                <c:pt idx="96">
                  <c:v>65.157570290788556</c:v>
                </c:pt>
                <c:pt idx="97">
                  <c:v>65.030659212922288</c:v>
                </c:pt>
                <c:pt idx="98">
                  <c:v>64.903332316657469</c:v>
                </c:pt>
                <c:pt idx="99">
                  <c:v>64.775591785793949</c:v>
                </c:pt>
                <c:pt idx="100">
                  <c:v>64.647439810613378</c:v>
                </c:pt>
                <c:pt idx="101">
                  <c:v>64.49723736171012</c:v>
                </c:pt>
                <c:pt idx="102">
                  <c:v>64.324966152624327</c:v>
                </c:pt>
                <c:pt idx="103">
                  <c:v>64.15226617209801</c:v>
                </c:pt>
                <c:pt idx="104">
                  <c:v>63.979140487520496</c:v>
                </c:pt>
                <c:pt idx="105">
                  <c:v>63.805592170764598</c:v>
                </c:pt>
                <c:pt idx="106">
                  <c:v>63.631624298077405</c:v>
                </c:pt>
                <c:pt idx="107">
                  <c:v>63.457239949968084</c:v>
                </c:pt>
                <c:pt idx="108">
                  <c:v>63.282442211092508</c:v>
                </c:pt>
                <c:pt idx="109">
                  <c:v>63.10723417013552</c:v>
                </c:pt>
                <c:pt idx="110">
                  <c:v>62.931618919690258</c:v>
                </c:pt>
                <c:pt idx="111">
                  <c:v>62.755599556135316</c:v>
                </c:pt>
                <c:pt idx="112">
                  <c:v>62.579179179509651</c:v>
                </c:pt>
                <c:pt idx="113">
                  <c:v>62.402360893385172</c:v>
                </c:pt>
                <c:pt idx="114">
                  <c:v>62.225147804737766</c:v>
                </c:pt>
                <c:pt idx="115">
                  <c:v>62.047543023816111</c:v>
                </c:pt>
                <c:pt idx="116">
                  <c:v>61.869549664009028</c:v>
                </c:pt>
                <c:pt idx="117">
                  <c:v>61.691170841711141</c:v>
                </c:pt>
                <c:pt idx="118">
                  <c:v>61.512409676187048</c:v>
                </c:pt>
                <c:pt idx="119">
                  <c:v>61.33326928943422</c:v>
                </c:pt>
                <c:pt idx="120">
                  <c:v>61.153752806044551</c:v>
                </c:pt>
                <c:pt idx="121">
                  <c:v>60.973863353064722</c:v>
                </c:pt>
                <c:pt idx="122">
                  <c:v>60.793604059855497</c:v>
                </c:pt>
                <c:pt idx="123">
                  <c:v>60.612978057950045</c:v>
                </c:pt>
                <c:pt idx="124">
                  <c:v>60.431988480911293</c:v>
                </c:pt>
                <c:pt idx="125">
                  <c:v>60.250638464188462</c:v>
                </c:pt>
                <c:pt idx="126">
                  <c:v>60.068931144972851</c:v>
                </c:pt>
                <c:pt idx="127">
                  <c:v>59.886869662052902</c:v>
                </c:pt>
                <c:pt idx="128">
                  <c:v>59.704457155668585</c:v>
                </c:pt>
                <c:pt idx="129">
                  <c:v>59.521696767365285</c:v>
                </c:pt>
                <c:pt idx="130">
                  <c:v>59.338591639847266</c:v>
                </c:pt>
                <c:pt idx="131">
                  <c:v>59.155144916830416</c:v>
                </c:pt>
                <c:pt idx="132">
                  <c:v>58.971359742894933</c:v>
                </c:pt>
                <c:pt idx="133">
                  <c:v>58.787239263337419</c:v>
                </c:pt>
                <c:pt idx="134">
                  <c:v>58.60278662402289</c:v>
                </c:pt>
                <c:pt idx="135">
                  <c:v>58.418004971236307</c:v>
                </c:pt>
                <c:pt idx="136">
                  <c:v>58.232897451534242</c:v>
                </c:pt>
                <c:pt idx="137">
                  <c:v>58.047467211596114</c:v>
                </c:pt>
                <c:pt idx="138">
                  <c:v>57.861717398075534</c:v>
                </c:pt>
                <c:pt idx="139">
                  <c:v>57.675651157451519</c:v>
                </c:pt>
                <c:pt idx="140">
                  <c:v>57.489271635879533</c:v>
                </c:pt>
                <c:pt idx="141">
                  <c:v>57.302581979042955</c:v>
                </c:pt>
                <c:pt idx="142">
                  <c:v>57.115585332004265</c:v>
                </c:pt>
                <c:pt idx="143">
                  <c:v>56.928284839056431</c:v>
                </c:pt>
                <c:pt idx="144">
                  <c:v>56.740683643574499</c:v>
                </c:pt>
                <c:pt idx="145">
                  <c:v>56.552784887867233</c:v>
                </c:pt>
                <c:pt idx="146">
                  <c:v>56.364591713029171</c:v>
                </c:pt>
                <c:pt idx="147">
                  <c:v>56.176107258792676</c:v>
                </c:pt>
                <c:pt idx="148">
                  <c:v>55.987334663380423</c:v>
                </c:pt>
                <c:pt idx="149">
                  <c:v>55.798277063358121</c:v>
                </c:pt>
                <c:pt idx="150">
                  <c:v>55.608937593487539</c:v>
                </c:pt>
                <c:pt idx="151">
                  <c:v>55.426665224067776</c:v>
                </c:pt>
                <c:pt idx="152">
                  <c:v>55.251467057038681</c:v>
                </c:pt>
                <c:pt idx="153">
                  <c:v>55.075999099648982</c:v>
                </c:pt>
                <c:pt idx="154">
                  <c:v>54.900264206782701</c:v>
                </c:pt>
                <c:pt idx="155">
                  <c:v>54.724265231954504</c:v>
                </c:pt>
                <c:pt idx="156">
                  <c:v>54.548005027180096</c:v>
                </c:pt>
                <c:pt idx="157">
                  <c:v>54.371486442846802</c:v>
                </c:pt>
                <c:pt idx="158">
                  <c:v>54.194712327584575</c:v>
                </c:pt>
                <c:pt idx="159">
                  <c:v>54.017685528137378</c:v>
                </c:pt>
                <c:pt idx="160">
                  <c:v>53.840408889235064</c:v>
                </c:pt>
                <c:pt idx="161">
                  <c:v>53.662885253465554</c:v>
                </c:pt>
                <c:pt idx="162">
                  <c:v>53.485117461147496</c:v>
                </c:pt>
                <c:pt idx="163">
                  <c:v>53.307108350203556</c:v>
                </c:pt>
                <c:pt idx="164">
                  <c:v>53.128860756033909</c:v>
                </c:pt>
                <c:pt idx="165">
                  <c:v>52.950377511390414</c:v>
                </c:pt>
                <c:pt idx="166">
                  <c:v>52.771661446251279</c:v>
                </c:pt>
                <c:pt idx="167">
                  <c:v>52.592715387696266</c:v>
                </c:pt>
                <c:pt idx="168">
                  <c:v>52.413542159782374</c:v>
                </c:pt>
                <c:pt idx="169">
                  <c:v>52.234144583420118</c:v>
                </c:pt>
                <c:pt idx="170">
                  <c:v>52.054525476250468</c:v>
                </c:pt>
                <c:pt idx="171">
                  <c:v>51.874687652522262</c:v>
                </c:pt>
                <c:pt idx="172">
                  <c:v>51.694633922970226</c:v>
                </c:pt>
                <c:pt idx="173">
                  <c:v>51.514367094693768</c:v>
                </c:pt>
                <c:pt idx="174">
                  <c:v>51.3338899710362</c:v>
                </c:pt>
                <c:pt idx="175">
                  <c:v>51.153205351464749</c:v>
                </c:pt>
                <c:pt idx="176">
                  <c:v>50.972316031451122</c:v>
                </c:pt>
                <c:pt idx="177">
                  <c:v>50.791224802352879</c:v>
                </c:pt>
                <c:pt idx="178">
                  <c:v>50.609934451295281</c:v>
                </c:pt>
                <c:pt idx="179">
                  <c:v>50.428447761054088</c:v>
                </c:pt>
                <c:pt idx="180">
                  <c:v>50.246767509938806</c:v>
                </c:pt>
                <c:pt idx="181">
                  <c:v>50.064896471676832</c:v>
                </c:pt>
                <c:pt idx="182">
                  <c:v>49.882837415298241</c:v>
                </c:pt>
                <c:pt idx="183">
                  <c:v>49.700593105021348</c:v>
                </c:pt>
                <c:pt idx="184">
                  <c:v>49.518166300138979</c:v>
                </c:pt>
                <c:pt idx="185">
                  <c:v>49.335559754905496</c:v>
                </c:pt>
                <c:pt idx="186">
                  <c:v>49.15277621842462</c:v>
                </c:pt>
                <c:pt idx="187">
                  <c:v>48.96981843453807</c:v>
                </c:pt>
                <c:pt idx="188">
                  <c:v>48.786689141714795</c:v>
                </c:pt>
                <c:pt idx="189">
                  <c:v>48.603391072941278</c:v>
                </c:pt>
                <c:pt idx="190">
                  <c:v>48.419926955612439</c:v>
                </c:pt>
                <c:pt idx="191">
                  <c:v>48.236299511423333</c:v>
                </c:pt>
                <c:pt idx="192">
                  <c:v>48.052511456261833</c:v>
                </c:pt>
                <c:pt idx="193">
                  <c:v>47.868565500102051</c:v>
                </c:pt>
                <c:pt idx="194">
                  <c:v>47.684464346898459</c:v>
                </c:pt>
                <c:pt idx="195">
                  <c:v>47.500210694481083</c:v>
                </c:pt>
                <c:pt idx="196">
                  <c:v>47.315807234451377</c:v>
                </c:pt>
                <c:pt idx="197">
                  <c:v>47.131256652079031</c:v>
                </c:pt>
                <c:pt idx="198">
                  <c:v>46.946561626199568</c:v>
                </c:pt>
                <c:pt idx="199">
                  <c:v>46.761724829112893</c:v>
                </c:pt>
                <c:pt idx="200">
                  <c:v>46.576748926482665</c:v>
                </c:pt>
                <c:pt idx="201">
                  <c:v>46.391636577236511</c:v>
                </c:pt>
                <c:pt idx="202">
                  <c:v>46.206390433467227</c:v>
                </c:pt>
                <c:pt idx="203">
                  <c:v>46.021013140334766</c:v>
                </c:pt>
                <c:pt idx="204">
                  <c:v>45.83550733596919</c:v>
                </c:pt>
                <c:pt idx="205">
                  <c:v>45.649875651374494</c:v>
                </c:pt>
                <c:pt idx="206">
                  <c:v>45.464120710333276</c:v>
                </c:pt>
                <c:pt idx="207">
                  <c:v>45.278245129312488</c:v>
                </c:pt>
                <c:pt idx="208">
                  <c:v>45.092251517369874</c:v>
                </c:pt>
                <c:pt idx="209">
                  <c:v>44.906142476061547</c:v>
                </c:pt>
                <c:pt idx="210">
                  <c:v>44.719920599350338</c:v>
                </c:pt>
                <c:pt idx="211">
                  <c:v>44.53358847351506</c:v>
                </c:pt>
                <c:pt idx="212">
                  <c:v>44.347148677060915</c:v>
                </c:pt>
                <c:pt idx="213">
                  <c:v>44.160603780630566</c:v>
                </c:pt>
                <c:pt idx="214">
                  <c:v>43.973956346916275</c:v>
                </c:pt>
                <c:pt idx="215">
                  <c:v>43.787208930573037</c:v>
                </c:pt>
                <c:pt idx="216">
                  <c:v>43.600364078132543</c:v>
                </c:pt>
                <c:pt idx="217">
                  <c:v>43.413424327918122</c:v>
                </c:pt>
                <c:pt idx="218">
                  <c:v>43.226392209960764</c:v>
                </c:pt>
                <c:pt idx="219">
                  <c:v>43.039270245915866</c:v>
                </c:pt>
                <c:pt idx="220">
                  <c:v>42.852060948981148</c:v>
                </c:pt>
                <c:pt idx="221">
                  <c:v>42.664766823815349</c:v>
                </c:pt>
                <c:pt idx="222">
                  <c:v>42.477390366458096</c:v>
                </c:pt>
                <c:pt idx="223">
                  <c:v>42.289934064250467</c:v>
                </c:pt>
                <c:pt idx="224">
                  <c:v>42.102400395756774</c:v>
                </c:pt>
                <c:pt idx="225">
                  <c:v>41.91479183068715</c:v>
                </c:pt>
                <c:pt idx="226">
                  <c:v>41.727110829821157</c:v>
                </c:pt>
                <c:pt idx="227">
                  <c:v>41.539359844932413</c:v>
                </c:pt>
                <c:pt idx="228">
                  <c:v>41.351541318714048</c:v>
                </c:pt>
                <c:pt idx="229">
                  <c:v>41.163657684705271</c:v>
                </c:pt>
                <c:pt idx="230">
                  <c:v>40.975711367218913</c:v>
                </c:pt>
                <c:pt idx="231">
                  <c:v>40.787704781269788</c:v>
                </c:pt>
                <c:pt idx="232">
                  <c:v>40.599640332504251</c:v>
                </c:pt>
                <c:pt idx="233">
                  <c:v>40.411520417130511</c:v>
                </c:pt>
                <c:pt idx="234">
                  <c:v>40.22334742185005</c:v>
                </c:pt>
                <c:pt idx="235">
                  <c:v>40.035123723790058</c:v>
                </c:pt>
                <c:pt idx="236">
                  <c:v>39.846851690436679</c:v>
                </c:pt>
                <c:pt idx="237">
                  <c:v>39.65853367956943</c:v>
                </c:pt>
                <c:pt idx="238">
                  <c:v>39.470172039196385</c:v>
                </c:pt>
                <c:pt idx="239">
                  <c:v>39.28176910749054</c:v>
                </c:pt>
                <c:pt idx="240">
                  <c:v>39.093327212727054</c:v>
                </c:pt>
                <c:pt idx="241">
                  <c:v>38.904848673221402</c:v>
                </c:pt>
                <c:pt idx="242">
                  <c:v>38.716335797268663</c:v>
                </c:pt>
                <c:pt idx="243">
                  <c:v>38.527790883083654</c:v>
                </c:pt>
                <c:pt idx="244">
                  <c:v>38.339216218742074</c:v>
                </c:pt>
                <c:pt idx="245">
                  <c:v>38.150614082122608</c:v>
                </c:pt>
                <c:pt idx="246">
                  <c:v>37.961986740850072</c:v>
                </c:pt>
                <c:pt idx="247">
                  <c:v>37.773336452239427</c:v>
                </c:pt>
                <c:pt idx="248">
                  <c:v>37.58466546324081</c:v>
                </c:pt>
                <c:pt idx="249">
                  <c:v>37.395976010385588</c:v>
                </c:pt>
                <c:pt idx="250">
                  <c:v>37.207270319733233</c:v>
                </c:pt>
                <c:pt idx="251">
                  <c:v>36.987016259693881</c:v>
                </c:pt>
                <c:pt idx="252">
                  <c:v>36.735221119070218</c:v>
                </c:pt>
                <c:pt idx="253">
                  <c:v>36.483444601139901</c:v>
                </c:pt>
                <c:pt idx="254">
                  <c:v>36.231689807939709</c:v>
                </c:pt>
                <c:pt idx="255">
                  <c:v>35.979959822570819</c:v>
                </c:pt>
                <c:pt idx="256">
                  <c:v>35.728257709133075</c:v>
                </c:pt>
                <c:pt idx="257">
                  <c:v>35.476586512661072</c:v>
                </c:pt>
                <c:pt idx="258">
                  <c:v>35.224949259062114</c:v>
                </c:pt>
                <c:pt idx="259">
                  <c:v>34.973348955055926</c:v>
                </c:pt>
                <c:pt idx="260">
                  <c:v>34.721788588116119</c:v>
                </c:pt>
                <c:pt idx="261">
                  <c:v>34.470271126413579</c:v>
                </c:pt>
                <c:pt idx="262">
                  <c:v>34.218799518761543</c:v>
                </c:pt>
                <c:pt idx="263">
                  <c:v>33.96737669456239</c:v>
                </c:pt>
                <c:pt idx="264">
                  <c:v>33.716005563756354</c:v>
                </c:pt>
                <c:pt idx="265">
                  <c:v>33.464689016771878</c:v>
                </c:pt>
                <c:pt idx="266">
                  <c:v>33.213429924477765</c:v>
                </c:pt>
                <c:pt idx="267">
                  <c:v>32.962231138136971</c:v>
                </c:pt>
                <c:pt idx="268">
                  <c:v>32.71109548936235</c:v>
                </c:pt>
                <c:pt idx="269">
                  <c:v>32.460025790073828</c:v>
                </c:pt>
                <c:pt idx="270">
                  <c:v>32.209024832457544</c:v>
                </c:pt>
                <c:pt idx="271">
                  <c:v>31.958095388926498</c:v>
                </c:pt>
                <c:pt idx="272">
                  <c:v>31.707240212083029</c:v>
                </c:pt>
                <c:pt idx="273">
                  <c:v>31.456462034682929</c:v>
                </c:pt>
                <c:pt idx="274">
                  <c:v>31.20576356960116</c:v>
                </c:pt>
                <c:pt idx="275">
                  <c:v>30.955147509799378</c:v>
                </c:pt>
                <c:pt idx="276">
                  <c:v>30.704616528294931</c:v>
                </c:pt>
                <c:pt idx="277">
                  <c:v>30.454173278131677</c:v>
                </c:pt>
                <c:pt idx="278">
                  <c:v>30.203820392352284</c:v>
                </c:pt>
                <c:pt idx="279">
                  <c:v>29.953560483972229</c:v>
                </c:pt>
                <c:pt idx="280">
                  <c:v>29.703396145955427</c:v>
                </c:pt>
                <c:pt idx="281">
                  <c:v>29.453329951191328</c:v>
                </c:pt>
                <c:pt idx="282">
                  <c:v>29.203364452473789</c:v>
                </c:pt>
                <c:pt idx="283">
                  <c:v>28.953502182481365</c:v>
                </c:pt>
                <c:pt idx="284">
                  <c:v>28.703745653759256</c:v>
                </c:pt>
                <c:pt idx="285">
                  <c:v>28.454097358702739</c:v>
                </c:pt>
                <c:pt idx="286">
                  <c:v>28.204559769542218</c:v>
                </c:pt>
                <c:pt idx="287">
                  <c:v>27.955135338329718</c:v>
                </c:pt>
                <c:pt idx="288">
                  <c:v>27.705826496927013</c:v>
                </c:pt>
                <c:pt idx="289">
                  <c:v>27.456635656995104</c:v>
                </c:pt>
                <c:pt idx="290">
                  <c:v>27.207565209985333</c:v>
                </c:pt>
                <c:pt idx="291">
                  <c:v>26.958617527131938</c:v>
                </c:pt>
                <c:pt idx="292">
                  <c:v>26.709794959446032</c:v>
                </c:pt>
                <c:pt idx="293">
                  <c:v>26.461099837711046</c:v>
                </c:pt>
                <c:pt idx="294">
                  <c:v>26.212534472479753</c:v>
                </c:pt>
                <c:pt idx="295">
                  <c:v>25.964101154072509</c:v>
                </c:pt>
                <c:pt idx="296">
                  <c:v>25.715802152577073</c:v>
                </c:pt>
                <c:pt idx="297">
                  <c:v>25.467639717849828</c:v>
                </c:pt>
                <c:pt idx="298">
                  <c:v>24.874242358106731</c:v>
                </c:pt>
                <c:pt idx="299">
                  <c:v>23.935789805289655</c:v>
                </c:pt>
                <c:pt idx="300">
                  <c:v>22.998000359817574</c:v>
                </c:pt>
                <c:pt idx="301">
                  <c:v>22.060891516336397</c:v>
                </c:pt>
                <c:pt idx="302">
                  <c:v>21.124480509341993</c:v>
                </c:pt>
                <c:pt idx="303">
                  <c:v>20.188784313144158</c:v>
                </c:pt>
                <c:pt idx="304">
                  <c:v>19.253819641871857</c:v>
                </c:pt>
                <c:pt idx="305">
                  <c:v>18.319602949519279</c:v>
                </c:pt>
                <c:pt idx="306">
                  <c:v>17.386150430032203</c:v>
                </c:pt>
                <c:pt idx="307">
                  <c:v>16.453478017433945</c:v>
                </c:pt>
                <c:pt idx="308">
                  <c:v>15.521601385990342</c:v>
                </c:pt>
                <c:pt idx="309">
                  <c:v>14.590535950413274</c:v>
                </c:pt>
                <c:pt idx="310">
                  <c:v>13.660296866102003</c:v>
                </c:pt>
                <c:pt idx="311">
                  <c:v>12.730899029421856</c:v>
                </c:pt>
                <c:pt idx="312">
                  <c:v>11.802357078019584</c:v>
                </c:pt>
                <c:pt idx="313">
                  <c:v>10.874685391174745</c:v>
                </c:pt>
                <c:pt idx="314">
                  <c:v>9.9478980901866265</c:v>
                </c:pt>
                <c:pt idx="315">
                  <c:v>9.0220090387960976</c:v>
                </c:pt>
                <c:pt idx="316">
                  <c:v>8.0970318436415383</c:v>
                </c:pt>
                <c:pt idx="317">
                  <c:v>7.1729798547486787</c:v>
                </c:pt>
                <c:pt idx="318">
                  <c:v>6.2498661660532608</c:v>
                </c:pt>
                <c:pt idx="319">
                  <c:v>5.3277036159562492</c:v>
                </c:pt>
                <c:pt idx="320">
                  <c:v>4.4065047879108548</c:v>
                </c:pt>
                <c:pt idx="321">
                  <c:v>3.623527634710312</c:v>
                </c:pt>
                <c:pt idx="322">
                  <c:v>2.9786507619670388</c:v>
                </c:pt>
                <c:pt idx="323">
                  <c:v>2.3344707856306481</c:v>
                </c:pt>
                <c:pt idx="324">
                  <c:v>1.6909932388651452</c:v>
                </c:pt>
                <c:pt idx="325">
                  <c:v>1.0482235311932868</c:v>
                </c:pt>
                <c:pt idx="326">
                  <c:v>0.40616694894673877</c:v>
                </c:pt>
                <c:pt idx="327">
                  <c:v>-0.23517134427473607</c:v>
                </c:pt>
                <c:pt idx="328">
                  <c:v>-0.87578630713542438</c:v>
                </c:pt>
                <c:pt idx="329">
                  <c:v>-1.5156730200871387</c:v>
                </c:pt>
                <c:pt idx="330">
                  <c:v>-2.1548266848844495</c:v>
                </c:pt>
                <c:pt idx="331">
                  <c:v>-2.7932426240917625</c:v>
                </c:pt>
                <c:pt idx="332">
                  <c:v>-3.430916280582494</c:v>
                </c:pt>
                <c:pt idx="333">
                  <c:v>-4.0678432170304966</c:v>
                </c:pt>
                <c:pt idx="334">
                  <c:v>-4.7040191153940913</c:v>
                </c:pt>
                <c:pt idx="335">
                  <c:v>-5.339439776392676</c:v>
                </c:pt>
                <c:pt idx="336">
                  <c:v>-5.9741011189764075</c:v>
                </c:pt>
                <c:pt idx="337">
                  <c:v>-6.6079991797888766</c:v>
                </c:pt>
                <c:pt idx="338">
                  <c:v>-7.2411301126232308</c:v>
                </c:pt>
                <c:pt idx="339">
                  <c:v>-7.8734901878717061</c:v>
                </c:pt>
                <c:pt idx="340">
                  <c:v>-8.5050757919690003</c:v>
                </c:pt>
                <c:pt idx="341">
                  <c:v>-9.1358834268295706</c:v>
                </c:pt>
                <c:pt idx="342">
                  <c:v>-9.7659097092789775</c:v>
                </c:pt>
                <c:pt idx="343">
                  <c:v>-10.395151370479651</c:v>
                </c:pt>
                <c:pt idx="344">
                  <c:v>-11.023605255351169</c:v>
                </c:pt>
                <c:pt idx="345">
                  <c:v>-11.651268321985215</c:v>
                </c:pt>
                <c:pt idx="346">
                  <c:v>-12.278137641055515</c:v>
                </c:pt>
                <c:pt idx="347">
                  <c:v>-12.904210395222817</c:v>
                </c:pt>
                <c:pt idx="348">
                  <c:v>-13.514689270909193</c:v>
                </c:pt>
                <c:pt idx="349">
                  <c:v>-14.109590870401611</c:v>
                </c:pt>
                <c:pt idx="350">
                  <c:v>-14.703727685840594</c:v>
                </c:pt>
                <c:pt idx="351">
                  <c:v>-15.297097708739789</c:v>
                </c:pt>
                <c:pt idx="352">
                  <c:v>-15.889699028979024</c:v>
                </c:pt>
                <c:pt idx="353">
                  <c:v>-16.481529834236959</c:v>
                </c:pt>
                <c:pt idx="354">
                  <c:v>-17.072588409420863</c:v>
                </c:pt>
                <c:pt idx="355">
                  <c:v>-17.662873136093737</c:v>
                </c:pt>
                <c:pt idx="356">
                  <c:v>-18.25238249189881</c:v>
                </c:pt>
                <c:pt idx="357">
                  <c:v>-18.841115049981703</c:v>
                </c:pt>
                <c:pt idx="358">
                  <c:v>-19.429069478410291</c:v>
                </c:pt>
                <c:pt idx="359">
                  <c:v>-20.016244539592513</c:v>
                </c:pt>
                <c:pt idx="360">
                  <c:v>-20.294966733954315</c:v>
                </c:pt>
                <c:pt idx="361">
                  <c:v>-20.265668772640868</c:v>
                </c:pt>
                <c:pt idx="362">
                  <c:v>-20.236454614210359</c:v>
                </c:pt>
                <c:pt idx="363">
                  <c:v>-20.207323937747951</c:v>
                </c:pt>
                <c:pt idx="364">
                  <c:v>-20.178276423856673</c:v>
                </c:pt>
                <c:pt idx="365">
                  <c:v>-20.149311754648586</c:v>
                </c:pt>
                <c:pt idx="366">
                  <c:v>-20.120429613735958</c:v>
                </c:pt>
                <c:pt idx="367">
                  <c:v>-20.09162968622261</c:v>
                </c:pt>
                <c:pt idx="368">
                  <c:v>-20.062911658695178</c:v>
                </c:pt>
                <c:pt idx="369">
                  <c:v>-20.03427521921455</c:v>
                </c:pt>
                <c:pt idx="370">
                  <c:v>-20.005720057307286</c:v>
                </c:pt>
                <c:pt idx="371">
                  <c:v>-19.977245863957155</c:v>
                </c:pt>
                <c:pt idx="372">
                  <c:v>-19.948852331596651</c:v>
                </c:pt>
                <c:pt idx="373">
                  <c:v>-19.920539154098655</c:v>
                </c:pt>
                <c:pt idx="374">
                  <c:v>-19.892306026768086</c:v>
                </c:pt>
                <c:pt idx="375">
                  <c:v>-19.864152646333618</c:v>
                </c:pt>
                <c:pt idx="376">
                  <c:v>-19.836078710939503</c:v>
                </c:pt>
                <c:pt idx="377">
                  <c:v>-19.808083920137356</c:v>
                </c:pt>
                <c:pt idx="378">
                  <c:v>-19.780167974878093</c:v>
                </c:pt>
                <c:pt idx="379">
                  <c:v>-19.752330577503827</c:v>
                </c:pt>
                <c:pt idx="380">
                  <c:v>-19.724571431739921</c:v>
                </c:pt>
                <c:pt idx="381">
                  <c:v>-19.69689024268699</c:v>
                </c:pt>
                <c:pt idx="382">
                  <c:v>-19.669286716813041</c:v>
                </c:pt>
                <c:pt idx="383">
                  <c:v>-19.641760561945574</c:v>
                </c:pt>
                <c:pt idx="384">
                  <c:v>-19.614311487263855</c:v>
                </c:pt>
                <c:pt idx="385">
                  <c:v>-19.586939203291116</c:v>
                </c:pt>
                <c:pt idx="386">
                  <c:v>-19.559643421886911</c:v>
                </c:pt>
                <c:pt idx="387">
                  <c:v>-19.532423856239411</c:v>
                </c:pt>
                <c:pt idx="388">
                  <c:v>-19.505280220857884</c:v>
                </c:pt>
                <c:pt idx="389">
                  <c:v>-19.478212231565074</c:v>
                </c:pt>
                <c:pt idx="390">
                  <c:v>-19.451219605489783</c:v>
                </c:pt>
                <c:pt idx="391">
                  <c:v>-19.424302061059379</c:v>
                </c:pt>
                <c:pt idx="392">
                  <c:v>-19.3974593179924</c:v>
                </c:pt>
                <c:pt idx="393">
                  <c:v>-19.370691097291228</c:v>
                </c:pt>
                <c:pt idx="394">
                  <c:v>-19.34399712123475</c:v>
                </c:pt>
                <c:pt idx="395">
                  <c:v>-19.317377113371144</c:v>
                </c:pt>
                <c:pt idx="396">
                  <c:v>-19.290830798510665</c:v>
                </c:pt>
                <c:pt idx="397">
                  <c:v>-19.264357902718451</c:v>
                </c:pt>
                <c:pt idx="398">
                  <c:v>-19.237958153307453</c:v>
                </c:pt>
                <c:pt idx="399">
                  <c:v>-19.211631278831312</c:v>
                </c:pt>
                <c:pt idx="400">
                  <c:v>-19.18537700907741</c:v>
                </c:pt>
                <c:pt idx="401">
                  <c:v>-19.15919507505982</c:v>
                </c:pt>
                <c:pt idx="402">
                  <c:v>-18.899848098012239</c:v>
                </c:pt>
                <c:pt idx="403">
                  <c:v>-18.647545391563987</c:v>
                </c:pt>
                <c:pt idx="404">
                  <c:v>-18.402031120316593</c:v>
                </c:pt>
                <c:pt idx="405">
                  <c:v>-18.163060688715213</c:v>
                </c:pt>
                <c:pt idx="406">
                  <c:v>-17.93040012592612</c:v>
                </c:pt>
                <c:pt idx="407">
                  <c:v>-17.703825508291864</c:v>
                </c:pt>
                <c:pt idx="408">
                  <c:v>-17.483122416659754</c:v>
                </c:pt>
                <c:pt idx="409">
                  <c:v>-17.268085426089776</c:v>
                </c:pt>
                <c:pt idx="410">
                  <c:v>-17.058517625640263</c:v>
                </c:pt>
                <c:pt idx="411">
                  <c:v>-16.854230166104777</c:v>
                </c:pt>
                <c:pt idx="412">
                  <c:v>-16.655041833733648</c:v>
                </c:pt>
                <c:pt idx="413">
                  <c:v>-16.460778648119458</c:v>
                </c:pt>
                <c:pt idx="414">
                  <c:v>-16.27127348255927</c:v>
                </c:pt>
                <c:pt idx="415">
                  <c:v>-16.086365705328141</c:v>
                </c:pt>
                <c:pt idx="416">
                  <c:v>-15.905900840410055</c:v>
                </c:pt>
                <c:pt idx="417">
                  <c:v>-15.729730246333942</c:v>
                </c:pt>
                <c:pt idx="418">
                  <c:v>-15.55771081185592</c:v>
                </c:pt>
                <c:pt idx="419">
                  <c:v>-15.389704667313735</c:v>
                </c:pt>
                <c:pt idx="420">
                  <c:v>-15.225578910557317</c:v>
                </c:pt>
                <c:pt idx="421">
                  <c:v>-15.065205346430432</c:v>
                </c:pt>
                <c:pt idx="422">
                  <c:v>-14.90846023884321</c:v>
                </c:pt>
                <c:pt idx="423">
                  <c:v>-14.755224074534659</c:v>
                </c:pt>
                <c:pt idx="424">
                  <c:v>-14.605381337678061</c:v>
                </c:pt>
                <c:pt idx="425">
                  <c:v>-14.458820294531208</c:v>
                </c:pt>
                <c:pt idx="426">
                  <c:v>-14.315432787378089</c:v>
                </c:pt>
                <c:pt idx="427">
                  <c:v>-14.175114037048669</c:v>
                </c:pt>
                <c:pt idx="428">
                  <c:v>-14.037762453339987</c:v>
                </c:pt>
                <c:pt idx="429">
                  <c:v>-13.903279452694344</c:v>
                </c:pt>
                <c:pt idx="430">
                  <c:v>-13.771569282519485</c:v>
                </c:pt>
                <c:pt idx="431">
                  <c:v>-13.642538851561682</c:v>
                </c:pt>
                <c:pt idx="432">
                  <c:v>-13.516097565765286</c:v>
                </c:pt>
                <c:pt idx="433">
                  <c:v>-13.392157169072135</c:v>
                </c:pt>
                <c:pt idx="434">
                  <c:v>-13.270631588631122</c:v>
                </c:pt>
                <c:pt idx="435">
                  <c:v>-13.15143678390249</c:v>
                </c:pt>
                <c:pt idx="436">
                  <c:v>-13.034490599152733</c:v>
                </c:pt>
                <c:pt idx="437">
                  <c:v>-12.919712618845125</c:v>
                </c:pt>
                <c:pt idx="438">
                  <c:v>-12.807024025437055</c:v>
                </c:pt>
                <c:pt idx="439">
                  <c:v>-12.696347459099334</c:v>
                </c:pt>
                <c:pt idx="440">
                  <c:v>-12.587606878873853</c:v>
                </c:pt>
                <c:pt idx="441">
                  <c:v>-12.480727424784963</c:v>
                </c:pt>
                <c:pt idx="442">
                  <c:v>-12.37563528041618</c:v>
                </c:pt>
                <c:pt idx="443">
                  <c:v>-12.272257535457802</c:v>
                </c:pt>
                <c:pt idx="444">
                  <c:v>-12.170522047722237</c:v>
                </c:pt>
                <c:pt idx="445">
                  <c:v>-12.070357304112711</c:v>
                </c:pt>
                <c:pt idx="446">
                  <c:v>-11.971692280017107</c:v>
                </c:pt>
                <c:pt idx="447">
                  <c:v>-11.874456296582199</c:v>
                </c:pt>
                <c:pt idx="448">
                  <c:v>-11.778578875304454</c:v>
                </c:pt>
                <c:pt idx="449">
                  <c:v>-11.683989589351498</c:v>
                </c:pt>
                <c:pt idx="450">
                  <c:v>-11.590617911003847</c:v>
                </c:pt>
                <c:pt idx="451">
                  <c:v>-11.498393054578857</c:v>
                </c:pt>
                <c:pt idx="452">
                  <c:v>-11.407243814168691</c:v>
                </c:pt>
                <c:pt idx="453">
                  <c:v>-11.31709839549101</c:v>
                </c:pt>
                <c:pt idx="454">
                  <c:v>-11.227884241115341</c:v>
                </c:pt>
                <c:pt idx="455">
                  <c:v>-11.139527848289731</c:v>
                </c:pt>
                <c:pt idx="456">
                  <c:v>-11.051954578551566</c:v>
                </c:pt>
                <c:pt idx="457">
                  <c:v>-10.965088458263384</c:v>
                </c:pt>
                <c:pt idx="458">
                  <c:v>-10.878851969169961</c:v>
                </c:pt>
                <c:pt idx="459">
                  <c:v>-10.793165828026849</c:v>
                </c:pt>
                <c:pt idx="460">
                  <c:v>-10.707948754304006</c:v>
                </c:pt>
                <c:pt idx="461">
                  <c:v>-10.623117224921939</c:v>
                </c:pt>
                <c:pt idx="462">
                  <c:v>-10.538585214932983</c:v>
                </c:pt>
                <c:pt idx="463">
                  <c:v>-10.454263923018566</c:v>
                </c:pt>
                <c:pt idx="464">
                  <c:v>-10.370061480636483</c:v>
                </c:pt>
                <c:pt idx="465">
                  <c:v>-10.285882643622656</c:v>
                </c:pt>
                <c:pt idx="466">
                  <c:v>-10.201628465032577</c:v>
                </c:pt>
                <c:pt idx="467">
                  <c:v>-10.117195948002712</c:v>
                </c:pt>
                <c:pt idx="468">
                  <c:v>-10.032477677425669</c:v>
                </c:pt>
                <c:pt idx="469">
                  <c:v>-9.9473614292712469</c:v>
                </c:pt>
                <c:pt idx="470">
                  <c:v>-9.8617297564551922</c:v>
                </c:pt>
                <c:pt idx="471">
                  <c:v>-9.7754595502674526</c:v>
                </c:pt>
                <c:pt idx="472">
                  <c:v>-9.6884215765321446</c:v>
                </c:pt>
                <c:pt idx="473">
                  <c:v>-9.600479985895138</c:v>
                </c:pt>
                <c:pt idx="474">
                  <c:v>-9.5114917979370919</c:v>
                </c:pt>
                <c:pt idx="475">
                  <c:v>-9.4213063592082236</c:v>
                </c:pt>
                <c:pt idx="476">
                  <c:v>-9.3297647757973419</c:v>
                </c:pt>
                <c:pt idx="477">
                  <c:v>-9.2366993217075386</c:v>
                </c:pt>
                <c:pt idx="478">
                  <c:v>-9.1419328251439271</c:v>
                </c:pt>
                <c:pt idx="479">
                  <c:v>-9.0452780358598908</c:v>
                </c:pt>
                <c:pt idx="480">
                  <c:v>-8.9465369779975621</c:v>
                </c:pt>
                <c:pt idx="481">
                  <c:v>-8.8455002944411625</c:v>
                </c:pt>
                <c:pt idx="482">
                  <c:v>-8.7419465906301941</c:v>
                </c:pt>
                <c:pt idx="483">
                  <c:v>-8.6356417881096359</c:v>
                </c:pt>
                <c:pt idx="484">
                  <c:v>-8.5263385008882846</c:v>
                </c:pt>
                <c:pt idx="485">
                  <c:v>-8.4137754509985552</c:v>
                </c:pt>
                <c:pt idx="486">
                  <c:v>-8.2976769435669695</c:v>
                </c:pt>
                <c:pt idx="487">
                  <c:v>-8.1777524262761467</c:v>
                </c:pt>
                <c:pt idx="488">
                  <c:v>-8.0536961633793265</c:v>
                </c:pt>
                <c:pt idx="489">
                  <c:v>-7.9251870604528971</c:v>
                </c:pt>
                <c:pt idx="490">
                  <c:v>-7.7918886828479161</c:v>
                </c:pt>
                <c:pt idx="491">
                  <c:v>-7.6534495182915672</c:v>
                </c:pt>
                <c:pt idx="492">
                  <c:v>-7.5095035421945724</c:v>
                </c:pt>
                <c:pt idx="493">
                  <c:v>-7.359671152754264</c:v>
                </c:pt>
                <c:pt idx="494">
                  <c:v>-7.2035605516031342</c:v>
                </c:pt>
                <c:pt idx="495">
                  <c:v>-7.040769654087744</c:v>
                </c:pt>
                <c:pt idx="496">
                  <c:v>-6.8708886206350481</c:v>
                </c:pt>
                <c:pt idx="497">
                  <c:v>-6.6935031062125363</c:v>
                </c:pt>
                <c:pt idx="498">
                  <c:v>-6.5081983274993886</c:v>
                </c:pt>
                <c:pt idx="499">
                  <c:v>-6.3145640456684635</c:v>
                </c:pt>
                <c:pt idx="500">
                  <c:v>-6.1122005549705944</c:v>
                </c:pt>
                <c:pt idx="501">
                  <c:v>-5.9007257517184701</c:v>
                </c:pt>
                <c:pt idx="502">
                  <c:v>-5.6797833327522014</c:v>
                </c:pt>
                <c:pt idx="503">
                  <c:v>-5.4490521350216312</c:v>
                </c:pt>
                <c:pt idx="504">
                  <c:v>-5.2082565768084823</c:v>
                </c:pt>
                <c:pt idx="505">
                  <c:v>-4.9571780952288744</c:v>
                </c:pt>
                <c:pt idx="506">
                  <c:v>-4.6956673939717728</c:v>
                </c:pt>
                <c:pt idx="507">
                  <c:v>-4.423657221296672</c:v>
                </c:pt>
                <c:pt idx="508">
                  <c:v>-4.1411752947988782</c:v>
                </c:pt>
                <c:pt idx="509">
                  <c:v>-3.8483568825672871</c:v>
                </c:pt>
                <c:pt idx="510">
                  <c:v>-3.5454564490881313</c:v>
                </c:pt>
                <c:pt idx="511">
                  <c:v>-3.2328576901806416</c:v>
                </c:pt>
                <c:pt idx="512">
                  <c:v>-2.9110812279003611</c:v>
                </c:pt>
                <c:pt idx="513">
                  <c:v>-2.5807892278243942</c:v>
                </c:pt>
                <c:pt idx="514">
                  <c:v>-2.2427862501905018</c:v>
                </c:pt>
                <c:pt idx="515">
                  <c:v>-1.8980157619571267</c:v>
                </c:pt>
                <c:pt idx="516">
                  <c:v>-1.5475519216035629</c:v>
                </c:pt>
                <c:pt idx="517">
                  <c:v>-1.1925864965401269</c:v>
                </c:pt>
                <c:pt idx="518">
                  <c:v>-0.83441106889466399</c:v>
                </c:pt>
                <c:pt idx="519">
                  <c:v>-0.4743950045845986</c:v>
                </c:pt>
                <c:pt idx="520">
                  <c:v>-0.11395997153093901</c:v>
                </c:pt>
                <c:pt idx="521">
                  <c:v>0.2454479386273648</c:v>
                </c:pt>
                <c:pt idx="522">
                  <c:v>0.6023872367936598</c:v>
                </c:pt>
                <c:pt idx="523">
                  <c:v>0.95544986652251884</c:v>
                </c:pt>
                <c:pt idx="524">
                  <c:v>1.3032885091124131</c:v>
                </c:pt>
                <c:pt idx="525">
                  <c:v>1.6446411590577505</c:v>
                </c:pt>
                <c:pt idx="526">
                  <c:v>1.9783519827299052</c:v>
                </c:pt>
                <c:pt idx="527">
                  <c:v>2.3033877571667745</c:v>
                </c:pt>
                <c:pt idx="528">
                  <c:v>2.6188495032743213</c:v>
                </c:pt>
                <c:pt idx="529">
                  <c:v>2.9239792445019157</c:v>
                </c:pt>
                <c:pt idx="530">
                  <c:v>3.2181621080646261</c:v>
                </c:pt>
                <c:pt idx="531">
                  <c:v>3.5009242186138292</c:v>
                </c:pt>
                <c:pt idx="532">
                  <c:v>3.7719270009445172</c:v>
                </c:pt>
                <c:pt idx="533">
                  <c:v>4.0309586054008362</c:v>
                </c:pt>
                <c:pt idx="534">
                  <c:v>4.277923201670208</c:v>
                </c:pt>
                <c:pt idx="535">
                  <c:v>4.5128288639358765</c:v>
                </c:pt>
                <c:pt idx="536">
                  <c:v>4.7357747063302682</c:v>
                </c:pt>
                <c:pt idx="537">
                  <c:v>4.9469378365323688</c:v>
                </c:pt>
                <c:pt idx="538">
                  <c:v>5.1465605903943574</c:v>
                </c:pt>
                <c:pt idx="539">
                  <c:v>5.334938402692095</c:v>
                </c:pt>
                <c:pt idx="540">
                  <c:v>5.5124085667708593</c:v>
                </c:pt>
                <c:pt idx="541">
                  <c:v>5.6793400445336779</c:v>
                </c:pt>
                <c:pt idx="542">
                  <c:v>5.8361244109537296</c:v>
                </c:pt>
                <c:pt idx="543">
                  <c:v>5.9831679551500576</c:v>
                </c:pt>
                <c:pt idx="544">
                  <c:v>6.12088491265337</c:v>
                </c:pt>
                <c:pt idx="545">
                  <c:v>6.2496917694595018</c:v>
                </c:pt>
                <c:pt idx="546">
                  <c:v>6.3700025559492532</c:v>
                </c:pt>
                <c:pt idx="547">
                  <c:v>6.4822250356735847</c:v>
                </c:pt>
                <c:pt idx="548">
                  <c:v>6.5867576883231802</c:v>
                </c:pt>
                <c:pt idx="549">
                  <c:v>6.6839873860584103</c:v>
                </c:pt>
                <c:pt idx="550">
                  <c:v>6.7742876661602009</c:v>
                </c:pt>
                <c:pt idx="551">
                  <c:v>6.8580175093460758</c:v>
                </c:pt>
                <c:pt idx="552">
                  <c:v>6.9355205410260989</c:v>
                </c:pt>
                <c:pt idx="553">
                  <c:v>7.0071245814490402</c:v>
                </c:pt>
                <c:pt idx="554">
                  <c:v>7.073141479523775</c:v>
                </c:pt>
                <c:pt idx="555">
                  <c:v>7.1338671736873405</c:v>
                </c:pt>
                <c:pt idx="556">
                  <c:v>7.1895819312622509</c:v>
                </c:pt>
                <c:pt idx="557">
                  <c:v>7.2405507251442405</c:v>
                </c:pt>
                <c:pt idx="558">
                  <c:v>7.2870237133093987</c:v>
                </c:pt>
                <c:pt idx="559">
                  <c:v>7.3292367925067783</c:v>
                </c:pt>
                <c:pt idx="560">
                  <c:v>7.3674122026276319</c:v>
                </c:pt>
                <c:pt idx="561">
                  <c:v>7.4017591626593626</c:v>
                </c:pt>
                <c:pt idx="562">
                  <c:v>7.4324745228993425</c:v>
                </c:pt>
                <c:pt idx="563">
                  <c:v>7.4597434212868814</c:v>
                </c:pt>
                <c:pt idx="564">
                  <c:v>7.4837399343775513</c:v>
                </c:pt>
                <c:pt idx="565">
                  <c:v>7.5046277156987928</c:v>
                </c:pt>
                <c:pt idx="566">
                  <c:v>7.5225606160506864</c:v>
                </c:pt>
                <c:pt idx="567">
                  <c:v>7.5376832818073316</c:v>
                </c:pt>
                <c:pt idx="568">
                  <c:v>7.5501317284832492</c:v>
                </c:pt>
                <c:pt idx="569">
                  <c:v>7.5600338878003583</c:v>
                </c:pt>
                <c:pt idx="570">
                  <c:v>7.5675101272632661</c:v>
                </c:pt>
                <c:pt idx="571">
                  <c:v>7.5726737418579884</c:v>
                </c:pt>
                <c:pt idx="572">
                  <c:v>7.5756314179602615</c:v>
                </c:pt>
                <c:pt idx="573">
                  <c:v>7.5764836698991811</c:v>
                </c:pt>
                <c:pt idx="574">
                  <c:v>7.5753252498903958</c:v>
                </c:pt>
                <c:pt idx="575">
                  <c:v>7.5722455322482123</c:v>
                </c:pt>
                <c:pt idx="576">
                  <c:v>7.5673288729217685</c:v>
                </c:pt>
                <c:pt idx="577">
                  <c:v>7.5606549454892447</c:v>
                </c:pt>
                <c:pt idx="578">
                  <c:v>7.5522990547956486</c:v>
                </c:pt>
                <c:pt idx="579">
                  <c:v>7.5423324294420464</c:v>
                </c:pt>
                <c:pt idx="580">
                  <c:v>7.5308224943341546</c:v>
                </c:pt>
                <c:pt idx="581">
                  <c:v>7.5178331244809673</c:v>
                </c:pt>
                <c:pt idx="582">
                  <c:v>7.5034248812043023</c:v>
                </c:pt>
                <c:pt idx="583">
                  <c:v>7.4876552318809821</c:v>
                </c:pt>
                <c:pt idx="584">
                  <c:v>7.4705787542938431</c:v>
                </c:pt>
                <c:pt idx="585">
                  <c:v>7.4522473266181031</c:v>
                </c:pt>
                <c:pt idx="586">
                  <c:v>7.4327103040172862</c:v>
                </c:pt>
                <c:pt idx="587">
                  <c:v>7.4120146827697413</c:v>
                </c:pt>
                <c:pt idx="588">
                  <c:v>7.3902052527933133</c:v>
                </c:pt>
                <c:pt idx="589">
                  <c:v>7.3673247393831813</c:v>
                </c:pt>
                <c:pt idx="590">
                  <c:v>7.3434139349265042</c:v>
                </c:pt>
                <c:pt idx="591">
                  <c:v>7.3185118213079852</c:v>
                </c:pt>
                <c:pt idx="592">
                  <c:v>7.2926556836729342</c:v>
                </c:pt>
                <c:pt idx="593">
                  <c:v>7.2658812161690864</c:v>
                </c:pt>
                <c:pt idx="594">
                  <c:v>7.2382226202455353</c:v>
                </c:pt>
                <c:pt idx="595">
                  <c:v>7.2097126960464992</c:v>
                </c:pt>
                <c:pt idx="596">
                  <c:v>7.1803829273995312</c:v>
                </c:pt>
                <c:pt idx="597">
                  <c:v>7.1502635608619709</c:v>
                </c:pt>
                <c:pt idx="598">
                  <c:v>7.1193836792558738</c:v>
                </c:pt>
                <c:pt idx="599">
                  <c:v>7.0877712700904336</c:v>
                </c:pt>
                <c:pt idx="600">
                  <c:v>7.055453289241667</c:v>
                </c:pt>
                <c:pt idx="601">
                  <c:v>7.0224557202320614</c:v>
                </c:pt>
                <c:pt idx="602">
                  <c:v>6.9888036294275722</c:v>
                </c:pt>
                <c:pt idx="603">
                  <c:v>6.9545212174460449</c:v>
                </c:pt>
                <c:pt idx="604">
                  <c:v>6.9196318670492625</c:v>
                </c:pt>
                <c:pt idx="605">
                  <c:v>6.8841581877708409</c:v>
                </c:pt>
                <c:pt idx="606">
                  <c:v>6.8481220575134412</c:v>
                </c:pt>
                <c:pt idx="607">
                  <c:v>6.8115446613315385</c:v>
                </c:pt>
                <c:pt idx="608">
                  <c:v>6.7744465276000483</c:v>
                </c:pt>
                <c:pt idx="609">
                  <c:v>6.7368475617542991</c:v>
                </c:pt>
                <c:pt idx="610">
                  <c:v>6.6987670777731996</c:v>
                </c:pt>
                <c:pt idx="611">
                  <c:v>6.6602238275648435</c:v>
                </c:pt>
                <c:pt idx="612">
                  <c:v>6.6212360284020679</c:v>
                </c:pt>
                <c:pt idx="613">
                  <c:v>6.5818213885448298</c:v>
                </c:pt>
                <c:pt idx="614">
                  <c:v>6.5419971311760658</c:v>
                </c:pt>
                <c:pt idx="615">
                  <c:v>6.5017800167687687</c:v>
                </c:pt>
                <c:pt idx="616">
                  <c:v>6.4611863639932618</c:v>
                </c:pt>
                <c:pt idx="617">
                  <c:v>6.4202320692659214</c:v>
                </c:pt>
                <c:pt idx="618">
                  <c:v>6.3789326250332721</c:v>
                </c:pt>
                <c:pt idx="619">
                  <c:v>6.3373031368786377</c:v>
                </c:pt>
                <c:pt idx="620">
                  <c:v>6.2953583395323811</c:v>
                </c:pt>
                <c:pt idx="621">
                  <c:v>6.2531126118608658</c:v>
                </c:pt>
                <c:pt idx="622">
                  <c:v>6.2105799909041375</c:v>
                </c:pt>
                <c:pt idx="623">
                  <c:v>6.1677741850272172</c:v>
                </c:pt>
                <c:pt idx="624">
                  <c:v>6.1247085862454718</c:v>
                </c:pt>
                <c:pt idx="625">
                  <c:v>6.0813962817801972</c:v>
                </c:pt>
                <c:pt idx="626">
                  <c:v>6.037850064896702</c:v>
                </c:pt>
                <c:pt idx="627">
                  <c:v>5.9940824450735537</c:v>
                </c:pt>
                <c:pt idx="628">
                  <c:v>5.9501056575482316</c:v>
                </c:pt>
                <c:pt idx="629">
                  <c:v>5.9059316722813824</c:v>
                </c:pt>
                <c:pt idx="630">
                  <c:v>5.8615722023789321</c:v>
                </c:pt>
                <c:pt idx="631">
                  <c:v>5.8170387120086549</c:v>
                </c:pt>
                <c:pt idx="632">
                  <c:v>5.7723424238453305</c:v>
                </c:pt>
                <c:pt idx="633">
                  <c:v>5.7274943260762061</c:v>
                </c:pt>
                <c:pt idx="634">
                  <c:v>5.6825051789965055</c:v>
                </c:pt>
                <c:pt idx="635">
                  <c:v>5.6373855212225532</c:v>
                </c:pt>
                <c:pt idx="636">
                  <c:v>5.5921456755483687</c:v>
                </c:pt>
                <c:pt idx="637">
                  <c:v>5.5467957544697555</c:v>
                </c:pt>
                <c:pt idx="638">
                  <c:v>5.5013456653983743</c:v>
                </c:pt>
                <c:pt idx="639">
                  <c:v>5.4558051155867773</c:v>
                </c:pt>
                <c:pt idx="640">
                  <c:v>5.4101836167839776</c:v>
                </c:pt>
                <c:pt idx="641">
                  <c:v>5.3644904896398149</c:v>
                </c:pt>
                <c:pt idx="642">
                  <c:v>5.3187348678752784</c:v>
                </c:pt>
                <c:pt idx="643">
                  <c:v>5.2729257022346214</c:v>
                </c:pt>
                <c:pt idx="644">
                  <c:v>5.2270717642343083</c:v>
                </c:pt>
                <c:pt idx="645">
                  <c:v>5.1811816497225909</c:v>
                </c:pt>
                <c:pt idx="646">
                  <c:v>5.1352637822628697</c:v>
                </c:pt>
                <c:pt idx="647">
                  <c:v>5.0893264163528551</c:v>
                </c:pt>
                <c:pt idx="648">
                  <c:v>5.0433776404910313</c:v>
                </c:pt>
                <c:pt idx="649">
                  <c:v>4.9974253801009549</c:v>
                </c:pt>
                <c:pt idx="650">
                  <c:v>4.9514774003233608</c:v>
                </c:pt>
                <c:pt idx="651">
                  <c:v>4.905541308685347</c:v>
                </c:pt>
                <c:pt idx="652">
                  <c:v>4.859624557655307</c:v>
                </c:pt>
                <c:pt idx="653">
                  <c:v>4.8137344470917149</c:v>
                </c:pt>
                <c:pt idx="654">
                  <c:v>4.7678781265933452</c:v>
                </c:pt>
                <c:pt idx="655">
                  <c:v>4.7220625977579918</c:v>
                </c:pt>
                <c:pt idx="656">
                  <c:v>4.6762947163562885</c:v>
                </c:pt>
                <c:pt idx="657">
                  <c:v>4.6305811944268394</c:v>
                </c:pt>
                <c:pt idx="658">
                  <c:v>4.5849286022983629</c:v>
                </c:pt>
                <c:pt idx="659">
                  <c:v>4.5393433705442847</c:v>
                </c:pt>
                <c:pt idx="660">
                  <c:v>4.4938317918748014</c:v>
                </c:pt>
                <c:pt idx="661">
                  <c:v>4.4484000229710237</c:v>
                </c:pt>
                <c:pt idx="662">
                  <c:v>4.4030540862656675</c:v>
                </c:pt>
                <c:pt idx="663">
                  <c:v>4.3577998716743052</c:v>
                </c:pt>
                <c:pt idx="664">
                  <c:v>4.3126431382809969</c:v>
                </c:pt>
                <c:pt idx="665">
                  <c:v>4.267589515981804</c:v>
                </c:pt>
                <c:pt idx="666">
                  <c:v>4.2226445070895187</c:v>
                </c:pt>
                <c:pt idx="667">
                  <c:v>4.1778134879026396</c:v>
                </c:pt>
                <c:pt idx="668">
                  <c:v>4.1331017102414354</c:v>
                </c:pt>
                <c:pt idx="669">
                  <c:v>4.088514302953774</c:v>
                </c:pt>
                <c:pt idx="670">
                  <c:v>4.0440562733931031</c:v>
                </c:pt>
                <c:pt idx="671">
                  <c:v>3.9997325088709408</c:v>
                </c:pt>
                <c:pt idx="672">
                  <c:v>3.9555477780859007</c:v>
                </c:pt>
                <c:pt idx="673">
                  <c:v>3.9115067325312669</c:v>
                </c:pt>
                <c:pt idx="674">
                  <c:v>3.8676139078828626</c:v>
                </c:pt>
                <c:pt idx="675">
                  <c:v>3.8238737253689372</c:v>
                </c:pt>
                <c:pt idx="676">
                  <c:v>3.7802904931235339</c:v>
                </c:pt>
                <c:pt idx="677">
                  <c:v>3.7368684075248293</c:v>
                </c:pt>
                <c:pt idx="678">
                  <c:v>3.6936115545196673</c:v>
                </c:pt>
                <c:pt idx="679">
                  <c:v>3.6505239109355125</c:v>
                </c:pt>
                <c:pt idx="680">
                  <c:v>3.6076093457809231</c:v>
                </c:pt>
                <c:pt idx="681">
                  <c:v>3.5648716215355156</c:v>
                </c:pt>
                <c:pt idx="682">
                  <c:v>3.5223143954303229</c:v>
                </c:pt>
                <c:pt idx="683">
                  <c:v>3.4799412207193843</c:v>
                </c:pt>
                <c:pt idx="684">
                  <c:v>3.4377555479433068</c:v>
                </c:pt>
                <c:pt idx="685">
                  <c:v>3.3957607261854745</c:v>
                </c:pt>
                <c:pt idx="686">
                  <c:v>3.3539600043214826</c:v>
                </c:pt>
                <c:pt idx="687">
                  <c:v>3.3123565322623696</c:v>
                </c:pt>
                <c:pt idx="688">
                  <c:v>3.2709533621921336</c:v>
                </c:pt>
                <c:pt idx="689">
                  <c:v>3.2297534497998841</c:v>
                </c:pt>
                <c:pt idx="690">
                  <c:v>3.1887596555071296</c:v>
                </c:pt>
                <c:pt idx="691">
                  <c:v>3.1887189872451174</c:v>
                </c:pt>
                <c:pt idx="692">
                  <c:v>3.1886783191903874</c:v>
                </c:pt>
                <c:pt idx="693">
                  <c:v>3.1886376513429449</c:v>
                </c:pt>
                <c:pt idx="694">
                  <c:v>3.1885969837027908</c:v>
                </c:pt>
                <c:pt idx="695">
                  <c:v>3.1885563162699206</c:v>
                </c:pt>
                <c:pt idx="696">
                  <c:v>3.1885156490443443</c:v>
                </c:pt>
                <c:pt idx="697">
                  <c:v>3.1884749820260714</c:v>
                </c:pt>
                <c:pt idx="698">
                  <c:v>3.1884343152150896</c:v>
                </c:pt>
                <c:pt idx="699">
                  <c:v>3.1883936486114095</c:v>
                </c:pt>
                <c:pt idx="700">
                  <c:v>3.1883529822150347</c:v>
                </c:pt>
                <c:pt idx="701">
                  <c:v>3.1883123160259679</c:v>
                </c:pt>
                <c:pt idx="702">
                  <c:v>3.188271650044209</c:v>
                </c:pt>
                <c:pt idx="703">
                  <c:v>3.1882309842697572</c:v>
                </c:pt>
                <c:pt idx="704">
                  <c:v>3.1881903187026275</c:v>
                </c:pt>
                <c:pt idx="705">
                  <c:v>3.1881496533428075</c:v>
                </c:pt>
                <c:pt idx="706">
                  <c:v>3.1881089881903115</c:v>
                </c:pt>
                <c:pt idx="707">
                  <c:v>3.188068323245135</c:v>
                </c:pt>
                <c:pt idx="708">
                  <c:v>3.1880276585072878</c:v>
                </c:pt>
                <c:pt idx="709">
                  <c:v>3.187986993976768</c:v>
                </c:pt>
                <c:pt idx="710">
                  <c:v>3.1879463296535722</c:v>
                </c:pt>
                <c:pt idx="711">
                  <c:v>3.1879056655377163</c:v>
                </c:pt>
                <c:pt idx="712">
                  <c:v>3.1878650016291958</c:v>
                </c:pt>
                <c:pt idx="713">
                  <c:v>3.1878243379280127</c:v>
                </c:pt>
                <c:pt idx="714">
                  <c:v>3.1877836744341668</c:v>
                </c:pt>
                <c:pt idx="715">
                  <c:v>3.187743011147667</c:v>
                </c:pt>
                <c:pt idx="716">
                  <c:v>3.1877023480685116</c:v>
                </c:pt>
                <c:pt idx="717">
                  <c:v>3.187661685196705</c:v>
                </c:pt>
                <c:pt idx="718">
                  <c:v>3.1876210225322534</c:v>
                </c:pt>
                <c:pt idx="719">
                  <c:v>3.1875803600751524</c:v>
                </c:pt>
                <c:pt idx="720">
                  <c:v>3.1875396978254145</c:v>
                </c:pt>
                <c:pt idx="721">
                  <c:v>3.1874990357830262</c:v>
                </c:pt>
                <c:pt idx="722">
                  <c:v>3.1874583739480116</c:v>
                </c:pt>
                <c:pt idx="723">
                  <c:v>3.1874177123203529</c:v>
                </c:pt>
                <c:pt idx="724">
                  <c:v>3.1873770509000678</c:v>
                </c:pt>
                <c:pt idx="725">
                  <c:v>3.1873363896871485</c:v>
                </c:pt>
                <c:pt idx="726">
                  <c:v>3.1872957286816046</c:v>
                </c:pt>
                <c:pt idx="727">
                  <c:v>3.1872550678834344</c:v>
                </c:pt>
                <c:pt idx="728">
                  <c:v>3.187214407292644</c:v>
                </c:pt>
                <c:pt idx="729">
                  <c:v>3.1871737469092318</c:v>
                </c:pt>
                <c:pt idx="730">
                  <c:v>3.1871330867332066</c:v>
                </c:pt>
                <c:pt idx="731">
                  <c:v>3.1870924267645648</c:v>
                </c:pt>
                <c:pt idx="732">
                  <c:v>3.1870517670033145</c:v>
                </c:pt>
                <c:pt idx="733">
                  <c:v>3.187011107449452</c:v>
                </c:pt>
                <c:pt idx="734">
                  <c:v>3.1869704481029881</c:v>
                </c:pt>
                <c:pt idx="735">
                  <c:v>3.1869297889639183</c:v>
                </c:pt>
                <c:pt idx="736">
                  <c:v>3.1868891300322488</c:v>
                </c:pt>
                <c:pt idx="737">
                  <c:v>3.1868484713079788</c:v>
                </c:pt>
                <c:pt idx="738">
                  <c:v>3.1868078127911197</c:v>
                </c:pt>
                <c:pt idx="739">
                  <c:v>3.1867671544816618</c:v>
                </c:pt>
                <c:pt idx="740">
                  <c:v>3.1867264963796167</c:v>
                </c:pt>
                <c:pt idx="741">
                  <c:v>3.1866858384849861</c:v>
                </c:pt>
                <c:pt idx="742">
                  <c:v>3.1866451807977736</c:v>
                </c:pt>
                <c:pt idx="743">
                  <c:v>3.1866045233179729</c:v>
                </c:pt>
                <c:pt idx="744">
                  <c:v>3.1865638660455966</c:v>
                </c:pt>
                <c:pt idx="745">
                  <c:v>3.1865232089806383</c:v>
                </c:pt>
                <c:pt idx="746">
                  <c:v>3.1864825521231115</c:v>
                </c:pt>
                <c:pt idx="747">
                  <c:v>3.1864418954730116</c:v>
                </c:pt>
                <c:pt idx="748">
                  <c:v>3.1864012390303449</c:v>
                </c:pt>
                <c:pt idx="749">
                  <c:v>3.1863605827951087</c:v>
                </c:pt>
                <c:pt idx="750">
                  <c:v>3.186319926767311</c:v>
                </c:pt>
                <c:pt idx="751">
                  <c:v>3.1862792709469527</c:v>
                </c:pt>
                <c:pt idx="752">
                  <c:v>3.1862386153340365</c:v>
                </c:pt>
                <c:pt idx="753">
                  <c:v>3.1861979599285668</c:v>
                </c:pt>
                <c:pt idx="754">
                  <c:v>3.1861573047305445</c:v>
                </c:pt>
                <c:pt idx="755">
                  <c:v>3.1861166497399696</c:v>
                </c:pt>
                <c:pt idx="756">
                  <c:v>3.1860759949568491</c:v>
                </c:pt>
                <c:pt idx="757">
                  <c:v>3.1860353403811859</c:v>
                </c:pt>
                <c:pt idx="758">
                  <c:v>3.185994686012978</c:v>
                </c:pt>
                <c:pt idx="759">
                  <c:v>3.1859540318522326</c:v>
                </c:pt>
                <c:pt idx="760">
                  <c:v>3.1859133778989497</c:v>
                </c:pt>
                <c:pt idx="761">
                  <c:v>3.1858727241531311</c:v>
                </c:pt>
                <c:pt idx="762">
                  <c:v>3.1858320706147838</c:v>
                </c:pt>
                <c:pt idx="763">
                  <c:v>3.1857914172839061</c:v>
                </c:pt>
                <c:pt idx="764">
                  <c:v>3.1857507641605025</c:v>
                </c:pt>
                <c:pt idx="765">
                  <c:v>3.1857101112445756</c:v>
                </c:pt>
                <c:pt idx="766">
                  <c:v>3.185669458536128</c:v>
                </c:pt>
                <c:pt idx="767">
                  <c:v>3.1856288060351625</c:v>
                </c:pt>
                <c:pt idx="768">
                  <c:v>3.1855881537416799</c:v>
                </c:pt>
                <c:pt idx="769">
                  <c:v>3.1855475016556873</c:v>
                </c:pt>
                <c:pt idx="770">
                  <c:v>3.1855068497771848</c:v>
                </c:pt>
                <c:pt idx="771">
                  <c:v>3.1854661981061732</c:v>
                </c:pt>
                <c:pt idx="772">
                  <c:v>3.1854255466426586</c:v>
                </c:pt>
                <c:pt idx="773">
                  <c:v>3.1853848953866377</c:v>
                </c:pt>
                <c:pt idx="774">
                  <c:v>3.1853442443381246</c:v>
                </c:pt>
                <c:pt idx="775">
                  <c:v>3.185303593497113</c:v>
                </c:pt>
                <c:pt idx="776">
                  <c:v>3.1852629428636003</c:v>
                </c:pt>
                <c:pt idx="777">
                  <c:v>3.1852222924376008</c:v>
                </c:pt>
                <c:pt idx="778">
                  <c:v>3.1851816422191099</c:v>
                </c:pt>
                <c:pt idx="779">
                  <c:v>3.1851409922081366</c:v>
                </c:pt>
                <c:pt idx="780">
                  <c:v>3.1851003424046791</c:v>
                </c:pt>
                <c:pt idx="781">
                  <c:v>3.1850596928087445</c:v>
                </c:pt>
                <c:pt idx="782">
                  <c:v>3.185019043420322</c:v>
                </c:pt>
                <c:pt idx="783">
                  <c:v>3.1849783942394332</c:v>
                </c:pt>
                <c:pt idx="784">
                  <c:v>3.1849377452660637</c:v>
                </c:pt>
                <c:pt idx="785">
                  <c:v>3.184897096500233</c:v>
                </c:pt>
                <c:pt idx="786">
                  <c:v>3.1848564479419279</c:v>
                </c:pt>
                <c:pt idx="787">
                  <c:v>3.1848157995911581</c:v>
                </c:pt>
                <c:pt idx="788">
                  <c:v>3.1847751514479299</c:v>
                </c:pt>
                <c:pt idx="789">
                  <c:v>3.1847345035122396</c:v>
                </c:pt>
                <c:pt idx="790">
                  <c:v>3.1846938557840909</c:v>
                </c:pt>
                <c:pt idx="791">
                  <c:v>3.1846532082634935</c:v>
                </c:pt>
                <c:pt idx="792">
                  <c:v>3.1846125609504403</c:v>
                </c:pt>
                <c:pt idx="793">
                  <c:v>3.1845719138449375</c:v>
                </c:pt>
                <c:pt idx="794">
                  <c:v>3.184531266946987</c:v>
                </c:pt>
                <c:pt idx="795">
                  <c:v>3.1844906202565975</c:v>
                </c:pt>
                <c:pt idx="796">
                  <c:v>3.1844499737737628</c:v>
                </c:pt>
                <c:pt idx="797">
                  <c:v>3.1844093274984928</c:v>
                </c:pt>
                <c:pt idx="798">
                  <c:v>3.1843686814307866</c:v>
                </c:pt>
                <c:pt idx="799">
                  <c:v>3.1843280355706458</c:v>
                </c:pt>
                <c:pt idx="800">
                  <c:v>3.184287389918075</c:v>
                </c:pt>
                <c:pt idx="801">
                  <c:v>3.1842467444730778</c:v>
                </c:pt>
                <c:pt idx="802">
                  <c:v>3.1842060992356549</c:v>
                </c:pt>
                <c:pt idx="803">
                  <c:v>3.18416545420581</c:v>
                </c:pt>
                <c:pt idx="804">
                  <c:v>3.1841248093835457</c:v>
                </c:pt>
                <c:pt idx="805">
                  <c:v>3.184084164768862</c:v>
                </c:pt>
                <c:pt idx="806">
                  <c:v>3.1840435203617661</c:v>
                </c:pt>
                <c:pt idx="807">
                  <c:v>3.1840028761622543</c:v>
                </c:pt>
                <c:pt idx="808">
                  <c:v>3.1839622321703382</c:v>
                </c:pt>
                <c:pt idx="809">
                  <c:v>3.183921588386017</c:v>
                </c:pt>
                <c:pt idx="810">
                  <c:v>3.183880944809288</c:v>
                </c:pt>
                <c:pt idx="811">
                  <c:v>3.1838403014401599</c:v>
                </c:pt>
                <c:pt idx="812">
                  <c:v>3.1837996582786285</c:v>
                </c:pt>
                <c:pt idx="813">
                  <c:v>3.1837590153247044</c:v>
                </c:pt>
                <c:pt idx="814">
                  <c:v>3.183718372578392</c:v>
                </c:pt>
                <c:pt idx="815">
                  <c:v>3.1836777300396806</c:v>
                </c:pt>
                <c:pt idx="816">
                  <c:v>3.1836370877085871</c:v>
                </c:pt>
                <c:pt idx="817">
                  <c:v>3.1835964455851071</c:v>
                </c:pt>
                <c:pt idx="818">
                  <c:v>3.1835558036692442</c:v>
                </c:pt>
                <c:pt idx="819">
                  <c:v>3.1835151619609992</c:v>
                </c:pt>
                <c:pt idx="820">
                  <c:v>3.1834745204603792</c:v>
                </c:pt>
                <c:pt idx="821">
                  <c:v>3.1834338791673851</c:v>
                </c:pt>
                <c:pt idx="822">
                  <c:v>3.183393238082016</c:v>
                </c:pt>
                <c:pt idx="823">
                  <c:v>3.1833525972042818</c:v>
                </c:pt>
                <c:pt idx="824">
                  <c:v>3.1833119565341779</c:v>
                </c:pt>
                <c:pt idx="825">
                  <c:v>3.1832713160717097</c:v>
                </c:pt>
                <c:pt idx="826">
                  <c:v>3.1832306758168807</c:v>
                </c:pt>
                <c:pt idx="827">
                  <c:v>3.1831900357696918</c:v>
                </c:pt>
                <c:pt idx="828">
                  <c:v>3.1831493959301502</c:v>
                </c:pt>
                <c:pt idx="829">
                  <c:v>3.183108756298255</c:v>
                </c:pt>
                <c:pt idx="830">
                  <c:v>3.1830681168740069</c:v>
                </c:pt>
                <c:pt idx="831">
                  <c:v>3.1830274776574097</c:v>
                </c:pt>
                <c:pt idx="832">
                  <c:v>3.1829868386484685</c:v>
                </c:pt>
                <c:pt idx="833">
                  <c:v>3.1829461998471844</c:v>
                </c:pt>
                <c:pt idx="834">
                  <c:v>3.1829055612535644</c:v>
                </c:pt>
                <c:pt idx="835">
                  <c:v>3.1828649228675987</c:v>
                </c:pt>
                <c:pt idx="836">
                  <c:v>3.1828242846893042</c:v>
                </c:pt>
                <c:pt idx="837">
                  <c:v>3.1827836467186756</c:v>
                </c:pt>
                <c:pt idx="838">
                  <c:v>3.1827430089557156</c:v>
                </c:pt>
                <c:pt idx="839">
                  <c:v>3.1827023714004312</c:v>
                </c:pt>
                <c:pt idx="840">
                  <c:v>3.1826617340528216</c:v>
                </c:pt>
                <c:pt idx="841">
                  <c:v>3.1826210969128894</c:v>
                </c:pt>
                <c:pt idx="842">
                  <c:v>3.1825804599806418</c:v>
                </c:pt>
                <c:pt idx="843">
                  <c:v>3.1825398232560724</c:v>
                </c:pt>
                <c:pt idx="844">
                  <c:v>3.1824991867391939</c:v>
                </c:pt>
                <c:pt idx="845">
                  <c:v>3.1824585504300007</c:v>
                </c:pt>
                <c:pt idx="846">
                  <c:v>3.1824179143285036</c:v>
                </c:pt>
                <c:pt idx="847">
                  <c:v>3.1823772784346973</c:v>
                </c:pt>
                <c:pt idx="848">
                  <c:v>3.1823366427485889</c:v>
                </c:pt>
                <c:pt idx="849">
                  <c:v>3.1822960072701827</c:v>
                </c:pt>
                <c:pt idx="850">
                  <c:v>3.1822553719994762</c:v>
                </c:pt>
                <c:pt idx="851">
                  <c:v>3.1822147369364737</c:v>
                </c:pt>
                <c:pt idx="852">
                  <c:v>3.1821741020811798</c:v>
                </c:pt>
                <c:pt idx="853">
                  <c:v>3.1821334674335962</c:v>
                </c:pt>
                <c:pt idx="854">
                  <c:v>3.1820928329937281</c:v>
                </c:pt>
                <c:pt idx="855">
                  <c:v>3.1820521987615722</c:v>
                </c:pt>
                <c:pt idx="856">
                  <c:v>3.1820115647371354</c:v>
                </c:pt>
                <c:pt idx="857">
                  <c:v>3.1819709309204214</c:v>
                </c:pt>
                <c:pt idx="858">
                  <c:v>3.1819302973114283</c:v>
                </c:pt>
                <c:pt idx="859">
                  <c:v>3.1818896639101633</c:v>
                </c:pt>
                <c:pt idx="860">
                  <c:v>3.1818490307166192</c:v>
                </c:pt>
                <c:pt idx="861">
                  <c:v>3.1818083977308182</c:v>
                </c:pt>
                <c:pt idx="862">
                  <c:v>3.1817677649527445</c:v>
                </c:pt>
                <c:pt idx="863">
                  <c:v>3.1817271323824077</c:v>
                </c:pt>
                <c:pt idx="864">
                  <c:v>3.181686500019814</c:v>
                </c:pt>
                <c:pt idx="865">
                  <c:v>3.1816458678649582</c:v>
                </c:pt>
                <c:pt idx="866">
                  <c:v>3.1816052359178491</c:v>
                </c:pt>
                <c:pt idx="867">
                  <c:v>3.1815646041784884</c:v>
                </c:pt>
                <c:pt idx="868">
                  <c:v>3.1815239726468727</c:v>
                </c:pt>
                <c:pt idx="869">
                  <c:v>3.1814833413230152</c:v>
                </c:pt>
                <c:pt idx="870">
                  <c:v>3.1814427102069116</c:v>
                </c:pt>
                <c:pt idx="871">
                  <c:v>3.1814020792985627</c:v>
                </c:pt>
                <c:pt idx="872">
                  <c:v>3.1813614485979773</c:v>
                </c:pt>
                <c:pt idx="873">
                  <c:v>3.1813208181051538</c:v>
                </c:pt>
                <c:pt idx="874">
                  <c:v>3.1812801878200974</c:v>
                </c:pt>
                <c:pt idx="875">
                  <c:v>3.1812395577428081</c:v>
                </c:pt>
                <c:pt idx="876">
                  <c:v>3.1811989278732904</c:v>
                </c:pt>
                <c:pt idx="877">
                  <c:v>3.1811582982115487</c:v>
                </c:pt>
                <c:pt idx="878">
                  <c:v>3.1811176687575804</c:v>
                </c:pt>
                <c:pt idx="879">
                  <c:v>3.1810770395113952</c:v>
                </c:pt>
                <c:pt idx="880">
                  <c:v>3.1810364104729842</c:v>
                </c:pt>
                <c:pt idx="881">
                  <c:v>3.1809957816423662</c:v>
                </c:pt>
                <c:pt idx="882">
                  <c:v>3.1809551530195312</c:v>
                </c:pt>
                <c:pt idx="883">
                  <c:v>3.1809145246044839</c:v>
                </c:pt>
                <c:pt idx="884">
                  <c:v>3.1808738963972321</c:v>
                </c:pt>
                <c:pt idx="885">
                  <c:v>3.1808332683977723</c:v>
                </c:pt>
                <c:pt idx="886">
                  <c:v>3.1807926406061133</c:v>
                </c:pt>
                <c:pt idx="887">
                  <c:v>3.1807520130222535</c:v>
                </c:pt>
                <c:pt idx="888">
                  <c:v>3.1807113856461919</c:v>
                </c:pt>
                <c:pt idx="889">
                  <c:v>3.1806707584779437</c:v>
                </c:pt>
                <c:pt idx="890">
                  <c:v>3.1806301315175034</c:v>
                </c:pt>
                <c:pt idx="891">
                  <c:v>3.1805895047648676</c:v>
                </c:pt>
                <c:pt idx="892">
                  <c:v>3.1805488782200477</c:v>
                </c:pt>
                <c:pt idx="893">
                  <c:v>3.1805082518830474</c:v>
                </c:pt>
                <c:pt idx="894">
                  <c:v>3.180467625753864</c:v>
                </c:pt>
                <c:pt idx="895">
                  <c:v>3.1804269998324992</c:v>
                </c:pt>
                <c:pt idx="896">
                  <c:v>3.1803863741189593</c:v>
                </c:pt>
                <c:pt idx="897">
                  <c:v>3.1803457486132496</c:v>
                </c:pt>
                <c:pt idx="898">
                  <c:v>3.1803051233153674</c:v>
                </c:pt>
                <c:pt idx="899">
                  <c:v>3.1802644982253163</c:v>
                </c:pt>
                <c:pt idx="900">
                  <c:v>3.1802238733431016</c:v>
                </c:pt>
                <c:pt idx="901">
                  <c:v>3.1801832486687216</c:v>
                </c:pt>
                <c:pt idx="902">
                  <c:v>3.1801426242021851</c:v>
                </c:pt>
                <c:pt idx="903">
                  <c:v>3.1801019999434867</c:v>
                </c:pt>
                <c:pt idx="904">
                  <c:v>3.1800613758926346</c:v>
                </c:pt>
                <c:pt idx="905">
                  <c:v>3.1800207520496322</c:v>
                </c:pt>
                <c:pt idx="906">
                  <c:v>3.1799801284144795</c:v>
                </c:pt>
                <c:pt idx="907">
                  <c:v>3.179939504987181</c:v>
                </c:pt>
                <c:pt idx="908">
                  <c:v>3.1798988817677367</c:v>
                </c:pt>
                <c:pt idx="909">
                  <c:v>3.1798582587561572</c:v>
                </c:pt>
                <c:pt idx="910">
                  <c:v>3.1798176359524266</c:v>
                </c:pt>
                <c:pt idx="911">
                  <c:v>3.1797770133565706</c:v>
                </c:pt>
                <c:pt idx="912">
                  <c:v>3.1797363909685759</c:v>
                </c:pt>
                <c:pt idx="913">
                  <c:v>3.1796957687884486</c:v>
                </c:pt>
                <c:pt idx="914">
                  <c:v>3.1796551468162013</c:v>
                </c:pt>
                <c:pt idx="915">
                  <c:v>3.1796145250518224</c:v>
                </c:pt>
                <c:pt idx="916">
                  <c:v>3.1795739034953217</c:v>
                </c:pt>
                <c:pt idx="917">
                  <c:v>3.1795332821467008</c:v>
                </c:pt>
                <c:pt idx="918">
                  <c:v>3.17949266100596</c:v>
                </c:pt>
                <c:pt idx="919">
                  <c:v>3.1794520400731043</c:v>
                </c:pt>
                <c:pt idx="920">
                  <c:v>3.1794114193481366</c:v>
                </c:pt>
                <c:pt idx="921">
                  <c:v>3.1793707988310604</c:v>
                </c:pt>
                <c:pt idx="922">
                  <c:v>3.1793301785218775</c:v>
                </c:pt>
                <c:pt idx="923">
                  <c:v>3.1792895584205905</c:v>
                </c:pt>
                <c:pt idx="924">
                  <c:v>3.1792489385272011</c:v>
                </c:pt>
                <c:pt idx="925">
                  <c:v>3.1792083188417095</c:v>
                </c:pt>
                <c:pt idx="926">
                  <c:v>3.1791676993641236</c:v>
                </c:pt>
                <c:pt idx="927">
                  <c:v>3.1791270800944451</c:v>
                </c:pt>
                <c:pt idx="928">
                  <c:v>3.179086461032675</c:v>
                </c:pt>
                <c:pt idx="929">
                  <c:v>3.1790458421788141</c:v>
                </c:pt>
                <c:pt idx="930">
                  <c:v>3.1790052235328687</c:v>
                </c:pt>
                <c:pt idx="931">
                  <c:v>3.1789646050948397</c:v>
                </c:pt>
                <c:pt idx="932">
                  <c:v>3.1789239868647323</c:v>
                </c:pt>
                <c:pt idx="933">
                  <c:v>3.1788833688425449</c:v>
                </c:pt>
                <c:pt idx="934">
                  <c:v>3.1788427510282791</c:v>
                </c:pt>
                <c:pt idx="935">
                  <c:v>3.1788021334219403</c:v>
                </c:pt>
                <c:pt idx="936">
                  <c:v>3.1787615160235383</c:v>
                </c:pt>
                <c:pt idx="937">
                  <c:v>3.1787208988330624</c:v>
                </c:pt>
                <c:pt idx="938">
                  <c:v>3.1786802818505251</c:v>
                </c:pt>
                <c:pt idx="939">
                  <c:v>3.1786396650759237</c:v>
                </c:pt>
                <c:pt idx="940">
                  <c:v>3.1785990485092652</c:v>
                </c:pt>
                <c:pt idx="941">
                  <c:v>3.1785584321505471</c:v>
                </c:pt>
                <c:pt idx="942">
                  <c:v>3.1785178159997756</c:v>
                </c:pt>
                <c:pt idx="943">
                  <c:v>3.1784772000569532</c:v>
                </c:pt>
                <c:pt idx="944">
                  <c:v>3.1784365843220836</c:v>
                </c:pt>
                <c:pt idx="945">
                  <c:v>3.1783959687951624</c:v>
                </c:pt>
                <c:pt idx="946">
                  <c:v>3.178355353476201</c:v>
                </c:pt>
                <c:pt idx="947">
                  <c:v>3.1783147383652013</c:v>
                </c:pt>
                <c:pt idx="948">
                  <c:v>3.1782741234621561</c:v>
                </c:pt>
                <c:pt idx="949">
                  <c:v>3.1782335087670797</c:v>
                </c:pt>
                <c:pt idx="950">
                  <c:v>3.1781928942799738</c:v>
                </c:pt>
                <c:pt idx="951">
                  <c:v>3.1781522800008277</c:v>
                </c:pt>
                <c:pt idx="952">
                  <c:v>3.1781116659296567</c:v>
                </c:pt>
                <c:pt idx="953">
                  <c:v>3.1780710520664623</c:v>
                </c:pt>
                <c:pt idx="954">
                  <c:v>3.1780304384112483</c:v>
                </c:pt>
                <c:pt idx="955">
                  <c:v>3.1779898249640093</c:v>
                </c:pt>
                <c:pt idx="956">
                  <c:v>3.177949211724755</c:v>
                </c:pt>
                <c:pt idx="957">
                  <c:v>3.1779085986934899</c:v>
                </c:pt>
                <c:pt idx="958">
                  <c:v>3.1778679858702077</c:v>
                </c:pt>
                <c:pt idx="959">
                  <c:v>3.1778273732549147</c:v>
                </c:pt>
                <c:pt idx="960">
                  <c:v>3.177786760847618</c:v>
                </c:pt>
                <c:pt idx="961">
                  <c:v>3.1777461486483194</c:v>
                </c:pt>
                <c:pt idx="962">
                  <c:v>3.1777055366570153</c:v>
                </c:pt>
                <c:pt idx="963">
                  <c:v>3.1776649248737137</c:v>
                </c:pt>
                <c:pt idx="964">
                  <c:v>3.1776243132984172</c:v>
                </c:pt>
                <c:pt idx="965">
                  <c:v>3.1775837019311259</c:v>
                </c:pt>
                <c:pt idx="966">
                  <c:v>3.1775430907718434</c:v>
                </c:pt>
                <c:pt idx="967">
                  <c:v>3.1775024798205713</c:v>
                </c:pt>
                <c:pt idx="968">
                  <c:v>3.1774618690773169</c:v>
                </c:pt>
                <c:pt idx="969">
                  <c:v>3.1774212585420782</c:v>
                </c:pt>
                <c:pt idx="970">
                  <c:v>3.1773806482148599</c:v>
                </c:pt>
                <c:pt idx="971">
                  <c:v>3.1773400380956645</c:v>
                </c:pt>
                <c:pt idx="972">
                  <c:v>3.1772994281844937</c:v>
                </c:pt>
                <c:pt idx="973">
                  <c:v>3.1772588184813451</c:v>
                </c:pt>
                <c:pt idx="974">
                  <c:v>3.1772182089862335</c:v>
                </c:pt>
                <c:pt idx="975">
                  <c:v>3.1771775996991494</c:v>
                </c:pt>
                <c:pt idx="976">
                  <c:v>3.1771369906201041</c:v>
                </c:pt>
                <c:pt idx="977">
                  <c:v>3.177096381749096</c:v>
                </c:pt>
                <c:pt idx="978">
                  <c:v>3.1770557730861286</c:v>
                </c:pt>
                <c:pt idx="979">
                  <c:v>3.1770151646312073</c:v>
                </c:pt>
                <c:pt idx="980">
                  <c:v>3.1769745563843284</c:v>
                </c:pt>
                <c:pt idx="981">
                  <c:v>3.1769339483454981</c:v>
                </c:pt>
                <c:pt idx="982">
                  <c:v>3.1768933405147246</c:v>
                </c:pt>
                <c:pt idx="983">
                  <c:v>3.1768527328920015</c:v>
                </c:pt>
                <c:pt idx="984">
                  <c:v>3.1768121254773369</c:v>
                </c:pt>
                <c:pt idx="985">
                  <c:v>3.1767715182707299</c:v>
                </c:pt>
                <c:pt idx="986">
                  <c:v>3.1767309112721813</c:v>
                </c:pt>
                <c:pt idx="987">
                  <c:v>3.1766903044817019</c:v>
                </c:pt>
                <c:pt idx="988">
                  <c:v>3.1766496978992897</c:v>
                </c:pt>
                <c:pt idx="989">
                  <c:v>3.1766090915249467</c:v>
                </c:pt>
                <c:pt idx="990">
                  <c:v>3.1765684853586711</c:v>
                </c:pt>
                <c:pt idx="991">
                  <c:v>3.1765278794004752</c:v>
                </c:pt>
                <c:pt idx="992">
                  <c:v>3.1764872736503555</c:v>
                </c:pt>
                <c:pt idx="993">
                  <c:v>3.1764466681083201</c:v>
                </c:pt>
                <c:pt idx="994">
                  <c:v>3.1764060627743627</c:v>
                </c:pt>
                <c:pt idx="995">
                  <c:v>3.1763654576484912</c:v>
                </c:pt>
                <c:pt idx="996">
                  <c:v>3.1763248527307093</c:v>
                </c:pt>
                <c:pt idx="997">
                  <c:v>3.1762842480210187</c:v>
                </c:pt>
                <c:pt idx="998">
                  <c:v>3.1762436435194203</c:v>
                </c:pt>
                <c:pt idx="999">
                  <c:v>3.1762030392259231</c:v>
                </c:pt>
                <c:pt idx="1000">
                  <c:v>3.1761624351405189</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Calculs!$AH$4:$AH$1004</c:f>
              <c:numCache>
                <c:formatCode>0.00</c:formatCode>
                <c:ptCount val="1001"/>
                <c:pt idx="0">
                  <c:v>0</c:v>
                </c:pt>
                <c:pt idx="1">
                  <c:v>9.6609640570497604</c:v>
                </c:pt>
                <c:pt idx="2">
                  <c:v>26.513707600677336</c:v>
                </c:pt>
                <c:pt idx="3">
                  <c:v>44.19930351349268</c:v>
                </c:pt>
                <c:pt idx="4">
                  <c:v>61.898159342206156</c:v>
                </c:pt>
                <c:pt idx="5">
                  <c:v>79.61485860668661</c:v>
                </c:pt>
                <c:pt idx="6">
                  <c:v>88.394875115278509</c:v>
                </c:pt>
                <c:pt idx="7">
                  <c:v>88.223388331039686</c:v>
                </c:pt>
                <c:pt idx="8">
                  <c:v>88.051176663423561</c:v>
                </c:pt>
                <c:pt idx="9">
                  <c:v>87.87824288841577</c:v>
                </c:pt>
                <c:pt idx="10">
                  <c:v>87.70458980436652</c:v>
                </c:pt>
                <c:pt idx="11">
                  <c:v>87.530220231793606</c:v>
                </c:pt>
                <c:pt idx="12">
                  <c:v>87.355137013183807</c:v>
                </c:pt>
                <c:pt idx="13">
                  <c:v>87.179343012792685</c:v>
                </c:pt>
                <c:pt idx="14">
                  <c:v>87.00284111644288</c:v>
                </c:pt>
                <c:pt idx="15">
                  <c:v>86.825634231320848</c:v>
                </c:pt>
                <c:pt idx="16">
                  <c:v>86.647725285772125</c:v>
                </c:pt>
                <c:pt idx="17">
                  <c:v>86.469117229095147</c:v>
                </c:pt>
                <c:pt idx="18">
                  <c:v>86.289813031333594</c:v>
                </c:pt>
                <c:pt idx="19">
                  <c:v>86.10981568306731</c:v>
                </c:pt>
                <c:pt idx="20">
                  <c:v>85.929128195201912</c:v>
                </c:pt>
                <c:pt idx="21">
                  <c:v>85.747753598756887</c:v>
                </c:pt>
                <c:pt idx="22">
                  <c:v>85.565694944652549</c:v>
                </c:pt>
                <c:pt idx="23">
                  <c:v>85.382955303495521</c:v>
                </c:pt>
                <c:pt idx="24">
                  <c:v>85.199537765362976</c:v>
                </c:pt>
                <c:pt idx="25">
                  <c:v>85.01544543958569</c:v>
                </c:pt>
                <c:pt idx="26">
                  <c:v>84.830681454529767</c:v>
                </c:pt>
                <c:pt idx="27">
                  <c:v>84.645248957377262</c:v>
                </c:pt>
                <c:pt idx="28">
                  <c:v>84.45915111390552</c:v>
                </c:pt>
                <c:pt idx="29">
                  <c:v>84.272391108265424</c:v>
                </c:pt>
                <c:pt idx="30">
                  <c:v>84.084972142758573</c:v>
                </c:pt>
                <c:pt idx="31">
                  <c:v>83.896897437613262</c:v>
                </c:pt>
                <c:pt idx="32">
                  <c:v>83.70817023075945</c:v>
                </c:pt>
                <c:pt idx="33">
                  <c:v>83.518793777602681</c:v>
                </c:pt>
                <c:pt idx="34">
                  <c:v>83.328771350796998</c:v>
                </c:pt>
                <c:pt idx="35">
                  <c:v>83.138106240016938</c:v>
                </c:pt>
                <c:pt idx="36">
                  <c:v>82.946801751728358</c:v>
                </c:pt>
                <c:pt idx="37">
                  <c:v>82.754861096938868</c:v>
                </c:pt>
                <c:pt idx="38">
                  <c:v>82.562287485224246</c:v>
                </c:pt>
                <c:pt idx="39">
                  <c:v>82.369084256891128</c:v>
                </c:pt>
                <c:pt idx="40">
                  <c:v>82.175254768472584</c:v>
                </c:pt>
                <c:pt idx="41">
                  <c:v>81.980802392480015</c:v>
                </c:pt>
                <c:pt idx="42">
                  <c:v>81.785730517154633</c:v>
                </c:pt>
                <c:pt idx="43">
                  <c:v>81.590042546219152</c:v>
                </c:pt>
                <c:pt idx="44">
                  <c:v>81.393741898629813</c:v>
                </c:pt>
                <c:pt idx="45">
                  <c:v>81.196832008328457</c:v>
                </c:pt>
                <c:pt idx="46">
                  <c:v>80.999316323994975</c:v>
                </c:pt>
                <c:pt idx="47">
                  <c:v>80.8011983087994</c:v>
                </c:pt>
                <c:pt idx="48">
                  <c:v>80.602481440154648</c:v>
                </c:pt>
                <c:pt idx="49">
                  <c:v>80.403169209468643</c:v>
                </c:pt>
                <c:pt idx="50">
                  <c:v>80.203265121896891</c:v>
                </c:pt>
                <c:pt idx="51">
                  <c:v>80.049818095614356</c:v>
                </c:pt>
                <c:pt idx="52">
                  <c:v>79.94289383967309</c:v>
                </c:pt>
                <c:pt idx="53">
                  <c:v>79.835473462519104</c:v>
                </c:pt>
                <c:pt idx="54">
                  <c:v>79.727558570642728</c:v>
                </c:pt>
                <c:pt idx="55">
                  <c:v>79.619150784065639</c:v>
                </c:pt>
                <c:pt idx="56">
                  <c:v>79.510251736241671</c:v>
                </c:pt>
                <c:pt idx="57">
                  <c:v>79.400863073956955</c:v>
                </c:pt>
                <c:pt idx="58">
                  <c:v>79.290986457229735</c:v>
                </c:pt>
                <c:pt idx="59">
                  <c:v>79.180623559209337</c:v>
                </c:pt>
                <c:pt idx="60">
                  <c:v>79.069776066074937</c:v>
                </c:pt>
                <c:pt idx="61">
                  <c:v>78.958445676933451</c:v>
                </c:pt>
                <c:pt idx="62">
                  <c:v>78.846634103717221</c:v>
                </c:pt>
                <c:pt idx="63">
                  <c:v>78.734343071080829</c:v>
                </c:pt>
                <c:pt idx="64">
                  <c:v>78.621574316297526</c:v>
                </c:pt>
                <c:pt idx="65">
                  <c:v>78.508329589155124</c:v>
                </c:pt>
                <c:pt idx="66">
                  <c:v>78.394610651851195</c:v>
                </c:pt>
                <c:pt idx="67">
                  <c:v>78.280419278887948</c:v>
                </c:pt>
                <c:pt idx="68">
                  <c:v>78.165757256966231</c:v>
                </c:pt>
                <c:pt idx="69">
                  <c:v>78.050626384879351</c:v>
                </c:pt>
                <c:pt idx="70">
                  <c:v>77.935028473406049</c:v>
                </c:pt>
                <c:pt idx="71">
                  <c:v>77.818965345203125</c:v>
                </c:pt>
                <c:pt idx="72">
                  <c:v>77.70243883469746</c:v>
                </c:pt>
                <c:pt idx="73">
                  <c:v>77.58545078797745</c:v>
                </c:pt>
                <c:pt idx="74">
                  <c:v>77.468003062684076</c:v>
                </c:pt>
                <c:pt idx="75">
                  <c:v>77.350097527901241</c:v>
                </c:pt>
                <c:pt idx="76">
                  <c:v>77.231736064045876</c:v>
                </c:pt>
                <c:pt idx="77">
                  <c:v>77.112920562757211</c:v>
                </c:pt>
                <c:pt idx="78">
                  <c:v>76.993652926785828</c:v>
                </c:pt>
                <c:pt idx="79">
                  <c:v>76.873935069882052</c:v>
                </c:pt>
                <c:pt idx="80">
                  <c:v>76.753768916683981</c:v>
                </c:pt>
                <c:pt idx="81">
                  <c:v>76.633156402604953</c:v>
                </c:pt>
                <c:pt idx="82">
                  <c:v>76.512099473720511</c:v>
                </c:pt>
                <c:pt idx="83">
                  <c:v>76.390600086655155</c:v>
                </c:pt>
                <c:pt idx="84">
                  <c:v>76.268660208468177</c:v>
                </c:pt>
                <c:pt idx="85">
                  <c:v>76.146281816539684</c:v>
                </c:pt>
                <c:pt idx="86">
                  <c:v>76.023466898455553</c:v>
                </c:pt>
                <c:pt idx="87">
                  <c:v>75.900217451892445</c:v>
                </c:pt>
                <c:pt idx="88">
                  <c:v>75.776535484502119</c:v>
                </c:pt>
                <c:pt idx="89">
                  <c:v>75.65242301379547</c:v>
                </c:pt>
                <c:pt idx="90">
                  <c:v>75.527882067026169</c:v>
                </c:pt>
                <c:pt idx="91">
                  <c:v>75.402914681073909</c:v>
                </c:pt>
                <c:pt idx="92">
                  <c:v>75.277522902327135</c:v>
                </c:pt>
                <c:pt idx="93">
                  <c:v>75.151708786565663</c:v>
                </c:pt>
                <c:pt idx="94">
                  <c:v>75.025474398842817</c:v>
                </c:pt>
                <c:pt idx="95">
                  <c:v>74.898821813367135</c:v>
                </c:pt>
                <c:pt idx="96">
                  <c:v>74.77175311338388</c:v>
                </c:pt>
                <c:pt idx="97">
                  <c:v>74.644270391056125</c:v>
                </c:pt>
                <c:pt idx="98">
                  <c:v>74.516375747345663</c:v>
                </c:pt>
                <c:pt idx="99">
                  <c:v>74.388071291893397</c:v>
                </c:pt>
                <c:pt idx="100">
                  <c:v>74.259359142899669</c:v>
                </c:pt>
                <c:pt idx="101">
                  <c:v>74.108600200876339</c:v>
                </c:pt>
                <c:pt idx="102">
                  <c:v>73.935776109489652</c:v>
                </c:pt>
                <c:pt idx="103">
                  <c:v>73.76252678784472</c:v>
                </c:pt>
                <c:pt idx="104">
                  <c:v>73.588855235619619</c:v>
                </c:pt>
                <c:pt idx="105">
                  <c:v>73.414764458829055</c:v>
                </c:pt>
                <c:pt idx="106">
                  <c:v>73.240257469646082</c:v>
                </c:pt>
                <c:pt idx="107">
                  <c:v>73.065337286224036</c:v>
                </c:pt>
                <c:pt idx="108">
                  <c:v>72.890006932518318</c:v>
                </c:pt>
                <c:pt idx="109">
                  <c:v>72.71426943810873</c:v>
                </c:pt>
                <c:pt idx="110">
                  <c:v>72.538127838021538</c:v>
                </c:pt>
                <c:pt idx="111">
                  <c:v>72.361585172552012</c:v>
                </c:pt>
                <c:pt idx="112">
                  <c:v>72.184644487087056</c:v>
                </c:pt>
                <c:pt idx="113">
                  <c:v>72.007308831927901</c:v>
                </c:pt>
                <c:pt idx="114">
                  <c:v>71.829581262113379</c:v>
                </c:pt>
                <c:pt idx="115">
                  <c:v>71.651464837243026</c:v>
                </c:pt>
                <c:pt idx="116">
                  <c:v>71.472962621300752</c:v>
                </c:pt>
                <c:pt idx="117">
                  <c:v>71.294077682478587</c:v>
                </c:pt>
                <c:pt idx="118">
                  <c:v>71.114813093000791</c:v>
                </c:pt>
                <c:pt idx="119">
                  <c:v>70.935171928948293</c:v>
                </c:pt>
                <c:pt idx="120">
                  <c:v>70.75515727008343</c:v>
                </c:pt>
                <c:pt idx="121">
                  <c:v>70.574772199674968</c:v>
                </c:pt>
                <c:pt idx="122">
                  <c:v>70.394019804323491</c:v>
                </c:pt>
                <c:pt idx="123">
                  <c:v>70.212903173787254</c:v>
                </c:pt>
                <c:pt idx="124">
                  <c:v>70.031425400808232</c:v>
                </c:pt>
                <c:pt idx="125">
                  <c:v>69.849589580938755</c:v>
                </c:pt>
                <c:pt idx="126">
                  <c:v>69.667398812368432</c:v>
                </c:pt>
                <c:pt idx="127">
                  <c:v>69.484856195751547</c:v>
                </c:pt>
                <c:pt idx="128">
                  <c:v>69.301964834034862</c:v>
                </c:pt>
                <c:pt idx="129">
                  <c:v>69.118727832285856</c:v>
                </c:pt>
                <c:pt idx="130">
                  <c:v>68.935148297521636</c:v>
                </c:pt>
                <c:pt idx="131">
                  <c:v>68.751229338537954</c:v>
                </c:pt>
                <c:pt idx="132">
                  <c:v>68.566974065739103</c:v>
                </c:pt>
                <c:pt idx="133">
                  <c:v>68.382385590968084</c:v>
                </c:pt>
                <c:pt idx="134">
                  <c:v>68.197467027337439</c:v>
                </c:pt>
                <c:pt idx="135">
                  <c:v>68.012221489060437</c:v>
                </c:pt>
                <c:pt idx="136">
                  <c:v>67.826652091283108</c:v>
                </c:pt>
                <c:pt idx="137">
                  <c:v>67.640761949916566</c:v>
                </c:pt>
                <c:pt idx="138">
                  <c:v>67.454554181470087</c:v>
                </c:pt>
                <c:pt idx="139">
                  <c:v>67.268031902884744</c:v>
                </c:pt>
                <c:pt idx="140">
                  <c:v>67.08119823136748</c:v>
                </c:pt>
                <c:pt idx="141">
                  <c:v>66.894056284226181</c:v>
                </c:pt>
                <c:pt idx="142">
                  <c:v>66.706609178705037</c:v>
                </c:pt>
                <c:pt idx="143">
                  <c:v>66.518860031820694</c:v>
                </c:pt>
                <c:pt idx="144">
                  <c:v>66.330811960199071</c:v>
                </c:pt>
                <c:pt idx="145">
                  <c:v>66.142468079912774</c:v>
                </c:pt>
                <c:pt idx="146">
                  <c:v>65.953831506319361</c:v>
                </c:pt>
                <c:pt idx="147">
                  <c:v>65.764905353900119</c:v>
                </c:pt>
                <c:pt idx="148">
                  <c:v>65.575692736099668</c:v>
                </c:pt>
                <c:pt idx="149">
                  <c:v>65.386196765166261</c:v>
                </c:pt>
                <c:pt idx="150">
                  <c:v>65.196420551992787</c:v>
                </c:pt>
                <c:pt idx="151">
                  <c:v>65.013713043446373</c:v>
                </c:pt>
                <c:pt idx="152">
                  <c:v>64.838081318779885</c:v>
                </c:pt>
                <c:pt idx="153">
                  <c:v>64.662181363278279</c:v>
                </c:pt>
                <c:pt idx="154">
                  <c:v>64.48601601025041</c:v>
                </c:pt>
                <c:pt idx="155">
                  <c:v>64.309588092014721</c:v>
                </c:pt>
                <c:pt idx="156">
                  <c:v>64.13290043976022</c:v>
                </c:pt>
                <c:pt idx="157">
                  <c:v>63.955955883408031</c:v>
                </c:pt>
                <c:pt idx="158">
                  <c:v>63.778757251473586</c:v>
                </c:pt>
                <c:pt idx="159">
                  <c:v>63.601307370929469</c:v>
                </c:pt>
                <c:pt idx="160">
                  <c:v>63.423609067069037</c:v>
                </c:pt>
                <c:pt idx="161">
                  <c:v>63.245665163370568</c:v>
                </c:pt>
                <c:pt idx="162">
                  <c:v>63.067478481362116</c:v>
                </c:pt>
                <c:pt idx="163">
                  <c:v>62.889051840487262</c:v>
                </c:pt>
                <c:pt idx="164">
                  <c:v>62.710388057971301</c:v>
                </c:pt>
                <c:pt idx="165">
                  <c:v>62.531489948688247</c:v>
                </c:pt>
                <c:pt idx="166">
                  <c:v>62.352360325028634</c:v>
                </c:pt>
                <c:pt idx="167">
                  <c:v>62.173001996767987</c:v>
                </c:pt>
                <c:pt idx="168">
                  <c:v>61.993417770935991</c:v>
                </c:pt>
                <c:pt idx="169">
                  <c:v>61.813610451686451</c:v>
                </c:pt>
                <c:pt idx="170">
                  <c:v>61.633582840168081</c:v>
                </c:pt>
                <c:pt idx="171">
                  <c:v>61.453337734395923</c:v>
                </c:pt>
                <c:pt idx="172">
                  <c:v>61.272877929123581</c:v>
                </c:pt>
                <c:pt idx="173">
                  <c:v>61.092206215716345</c:v>
                </c:pt>
                <c:pt idx="174">
                  <c:v>60.91132538202497</c:v>
                </c:pt>
                <c:pt idx="175">
                  <c:v>60.730238212260268</c:v>
                </c:pt>
                <c:pt idx="176">
                  <c:v>60.548947486868563</c:v>
                </c:pt>
                <c:pt idx="177">
                  <c:v>60.367455982407975</c:v>
                </c:pt>
                <c:pt idx="178">
                  <c:v>60.18576647142536</c:v>
                </c:pt>
                <c:pt idx="179">
                  <c:v>60.003881722334313</c:v>
                </c:pt>
                <c:pt idx="180">
                  <c:v>59.821804499293798</c:v>
                </c:pt>
                <c:pt idx="181">
                  <c:v>59.639537562087718</c:v>
                </c:pt>
                <c:pt idx="182">
                  <c:v>59.457083666005332</c:v>
                </c:pt>
                <c:pt idx="183">
                  <c:v>59.274445561722516</c:v>
                </c:pt>
                <c:pt idx="184">
                  <c:v>59.091625995183833</c:v>
                </c:pt>
                <c:pt idx="185">
                  <c:v>58.9086277074855</c:v>
                </c:pt>
                <c:pt idx="186">
                  <c:v>58.72545343475926</c:v>
                </c:pt>
                <c:pt idx="187">
                  <c:v>58.542105908057117</c:v>
                </c:pt>
                <c:pt idx="188">
                  <c:v>58.358587853236862</c:v>
                </c:pt>
                <c:pt idx="189">
                  <c:v>58.174901990848639</c:v>
                </c:pt>
                <c:pt idx="190">
                  <c:v>57.991051036022334</c:v>
                </c:pt>
                <c:pt idx="191">
                  <c:v>57.807037698355742</c:v>
                </c:pt>
                <c:pt idx="192">
                  <c:v>57.622864681803868</c:v>
                </c:pt>
                <c:pt idx="193">
                  <c:v>57.438534684569049</c:v>
                </c:pt>
                <c:pt idx="194">
                  <c:v>57.254050398991808</c:v>
                </c:pt>
                <c:pt idx="195">
                  <c:v>57.069414511442936</c:v>
                </c:pt>
                <c:pt idx="196">
                  <c:v>56.884629702216252</c:v>
                </c:pt>
                <c:pt idx="197">
                  <c:v>56.699698645422437</c:v>
                </c:pt>
                <c:pt idx="198">
                  <c:v>56.514624008883686</c:v>
                </c:pt>
                <c:pt idx="199">
                  <c:v>56.329408454029434</c:v>
                </c:pt>
                <c:pt idx="200">
                  <c:v>56.144054635792884</c:v>
                </c:pt>
                <c:pt idx="201">
                  <c:v>55.958565202508552</c:v>
                </c:pt>
                <c:pt idx="202">
                  <c:v>55.772942795810778</c:v>
                </c:pt>
                <c:pt idx="203">
                  <c:v>55.587190050533138</c:v>
                </c:pt>
                <c:pt idx="204">
                  <c:v>55.401309594608847</c:v>
                </c:pt>
                <c:pt idx="205">
                  <c:v>55.215304048972122</c:v>
                </c:pt>
                <c:pt idx="206">
                  <c:v>55.029176027460437</c:v>
                </c:pt>
                <c:pt idx="207">
                  <c:v>54.84292813671788</c:v>
                </c:pt>
                <c:pt idx="208">
                  <c:v>54.656562976099352</c:v>
                </c:pt>
                <c:pt idx="209">
                  <c:v>54.470083137575813</c:v>
                </c:pt>
                <c:pt idx="210">
                  <c:v>54.283491205640487</c:v>
                </c:pt>
                <c:pt idx="211">
                  <c:v>54.096789757215937</c:v>
                </c:pt>
                <c:pt idx="212">
                  <c:v>53.909981361562394</c:v>
                </c:pt>
                <c:pt idx="213">
                  <c:v>53.723068580186755</c:v>
                </c:pt>
                <c:pt idx="214">
                  <c:v>53.536053966752711</c:v>
                </c:pt>
                <c:pt idx="215">
                  <c:v>53.348940066991936</c:v>
                </c:pt>
                <c:pt idx="216">
                  <c:v>53.161729418616098</c:v>
                </c:pt>
                <c:pt idx="217">
                  <c:v>52.974424551229937</c:v>
                </c:pt>
                <c:pt idx="218">
                  <c:v>52.787027986245455</c:v>
                </c:pt>
                <c:pt idx="219">
                  <c:v>52.599542236796836</c:v>
                </c:pt>
                <c:pt idx="220">
                  <c:v>52.411969807656625</c:v>
                </c:pt>
                <c:pt idx="221">
                  <c:v>52.22431319515271</c:v>
                </c:pt>
                <c:pt idx="222">
                  <c:v>52.036574887086473</c:v>
                </c:pt>
                <c:pt idx="223">
                  <c:v>51.848757362651732</c:v>
                </c:pt>
                <c:pt idx="224">
                  <c:v>51.660863092354894</c:v>
                </c:pt>
                <c:pt idx="225">
                  <c:v>51.472894537935979</c:v>
                </c:pt>
                <c:pt idx="226">
                  <c:v>51.284854152290656</c:v>
                </c:pt>
                <c:pt idx="227">
                  <c:v>51.096744379393364</c:v>
                </c:pt>
                <c:pt idx="228">
                  <c:v>50.908567654221308</c:v>
                </c:pt>
                <c:pt idx="229">
                  <c:v>50.720326402679547</c:v>
                </c:pt>
                <c:pt idx="230">
                  <c:v>50.532023041527118</c:v>
                </c:pt>
                <c:pt idx="231">
                  <c:v>50.343659978304011</c:v>
                </c:pt>
                <c:pt idx="232">
                  <c:v>50.155239611259354</c:v>
                </c:pt>
                <c:pt idx="233">
                  <c:v>49.966764329280402</c:v>
                </c:pt>
                <c:pt idx="234">
                  <c:v>49.778236511822634</c:v>
                </c:pt>
                <c:pt idx="235">
                  <c:v>49.589658528840914</c:v>
                </c:pt>
                <c:pt idx="236">
                  <c:v>49.401032740721462</c:v>
                </c:pt>
                <c:pt idx="237">
                  <c:v>49.212361498215053</c:v>
                </c:pt>
                <c:pt idx="238">
                  <c:v>49.023647142371004</c:v>
                </c:pt>
                <c:pt idx="239">
                  <c:v>48.834892004472323</c:v>
                </c:pt>
                <c:pt idx="240">
                  <c:v>48.646098405971813</c:v>
                </c:pt>
                <c:pt idx="241">
                  <c:v>48.457268658429086</c:v>
                </c:pt>
                <c:pt idx="242">
                  <c:v>48.268405063448718</c:v>
                </c:pt>
                <c:pt idx="243">
                  <c:v>48.079509912619308</c:v>
                </c:pt>
                <c:pt idx="244">
                  <c:v>47.890585487453521</c:v>
                </c:pt>
                <c:pt idx="245">
                  <c:v>47.70163405932918</c:v>
                </c:pt>
                <c:pt idx="246">
                  <c:v>47.512657889431331</c:v>
                </c:pt>
                <c:pt idx="247">
                  <c:v>47.323659228695284</c:v>
                </c:pt>
                <c:pt idx="248">
                  <c:v>47.134640317750609</c:v>
                </c:pt>
                <c:pt idx="249">
                  <c:v>46.945603386866267</c:v>
                </c:pt>
                <c:pt idx="250">
                  <c:v>46.756550655896469</c:v>
                </c:pt>
                <c:pt idx="251">
                  <c:v>46.535949987102335</c:v>
                </c:pt>
                <c:pt idx="252">
                  <c:v>46.283808662445082</c:v>
                </c:pt>
                <c:pt idx="253">
                  <c:v>46.031686377677808</c:v>
                </c:pt>
                <c:pt idx="254">
                  <c:v>45.779586227381309</c:v>
                </c:pt>
                <c:pt idx="255">
                  <c:v>45.527511287268077</c:v>
                </c:pt>
                <c:pt idx="256">
                  <c:v>45.2754646141153</c:v>
                </c:pt>
                <c:pt idx="257">
                  <c:v>45.023449245699723</c:v>
                </c:pt>
                <c:pt idx="258">
                  <c:v>44.771468200734368</c:v>
                </c:pt>
                <c:pt idx="259">
                  <c:v>44.519524478807071</c:v>
                </c:pt>
                <c:pt idx="260">
                  <c:v>44.267621060320778</c:v>
                </c:pt>
                <c:pt idx="261">
                  <c:v>44.015760906435773</c:v>
                </c:pt>
                <c:pt idx="262">
                  <c:v>43.763946959013644</c:v>
                </c:pt>
                <c:pt idx="263">
                  <c:v>43.512182140562977</c:v>
                </c:pt>
                <c:pt idx="264">
                  <c:v>43.260469354186952</c:v>
                </c:pt>
                <c:pt idx="265">
                  <c:v>43.008811483532661</c:v>
                </c:pt>
                <c:pt idx="266">
                  <c:v>42.757211392742207</c:v>
                </c:pt>
                <c:pt idx="267">
                  <c:v>42.505671926405476</c:v>
                </c:pt>
                <c:pt idx="268">
                  <c:v>42.254195909514856</c:v>
                </c:pt>
                <c:pt idx="269">
                  <c:v>42.002786147421439</c:v>
                </c:pt>
                <c:pt idx="270">
                  <c:v>41.751445425793186</c:v>
                </c:pt>
                <c:pt idx="271">
                  <c:v>41.500176510574626</c:v>
                </c:pt>
                <c:pt idx="272">
                  <c:v>41.248982147948368</c:v>
                </c:pt>
                <c:pt idx="273">
                  <c:v>40.997865064298338</c:v>
                </c:pt>
                <c:pt idx="274">
                  <c:v>40.746827966174543</c:v>
                </c:pt>
                <c:pt idx="275">
                  <c:v>40.49587354025973</c:v>
                </c:pt>
                <c:pt idx="276">
                  <c:v>40.245004453337522</c:v>
                </c:pt>
                <c:pt idx="277">
                  <c:v>39.994223352262338</c:v>
                </c:pt>
                <c:pt idx="278">
                  <c:v>39.743532863930874</c:v>
                </c:pt>
                <c:pt idx="279">
                  <c:v>39.492935595255261</c:v>
                </c:pt>
                <c:pt idx="280">
                  <c:v>39.242434133137877</c:v>
                </c:pt>
                <c:pt idx="281">
                  <c:v>38.992031044447636</c:v>
                </c:pt>
                <c:pt idx="282">
                  <c:v>38.741728875998071</c:v>
                </c:pt>
                <c:pt idx="283">
                  <c:v>38.491530154526842</c:v>
                </c:pt>
                <c:pt idx="284">
                  <c:v>38.241437386676914</c:v>
                </c:pt>
                <c:pt idx="285">
                  <c:v>37.991453058979253</c:v>
                </c:pt>
                <c:pt idx="286">
                  <c:v>37.741579637837098</c:v>
                </c:pt>
                <c:pt idx="287">
                  <c:v>37.491819569511755</c:v>
                </c:pt>
                <c:pt idx="288">
                  <c:v>37.24217528010999</c:v>
                </c:pt>
                <c:pt idx="289">
                  <c:v>36.992649175572801</c:v>
                </c:pt>
                <c:pt idx="290">
                  <c:v>36.743243641665835</c:v>
                </c:pt>
                <c:pt idx="291">
                  <c:v>36.493961043971247</c:v>
                </c:pt>
                <c:pt idx="292">
                  <c:v>36.24480372788102</c:v>
                </c:pt>
                <c:pt idx="293">
                  <c:v>35.995774018591717</c:v>
                </c:pt>
                <c:pt idx="294">
                  <c:v>35.74687422110086</c:v>
                </c:pt>
                <c:pt idx="295">
                  <c:v>35.498106620204531</c:v>
                </c:pt>
                <c:pt idx="296">
                  <c:v>35.249473480496526</c:v>
                </c:pt>
                <c:pt idx="297">
                  <c:v>35.00097704636898</c:v>
                </c:pt>
                <c:pt idx="298">
                  <c:v>34.407245820602668</c:v>
                </c:pt>
                <c:pt idx="299">
                  <c:v>33.468459522552962</c:v>
                </c:pt>
                <c:pt idx="300">
                  <c:v>32.530336432948857</c:v>
                </c:pt>
                <c:pt idx="301">
                  <c:v>31.592894026842192</c:v>
                </c:pt>
                <c:pt idx="302">
                  <c:v>30.656149519223732</c:v>
                </c:pt>
                <c:pt idx="303">
                  <c:v>29.720119864980298</c:v>
                </c:pt>
                <c:pt idx="304">
                  <c:v>28.784821758893266</c:v>
                </c:pt>
                <c:pt idx="305">
                  <c:v>27.850271635677952</c:v>
                </c:pt>
                <c:pt idx="306">
                  <c:v>26.916485670063384</c:v>
                </c:pt>
                <c:pt idx="307">
                  <c:v>25.983479776911743</c:v>
                </c:pt>
                <c:pt idx="308">
                  <c:v>25.051269611376874</c:v>
                </c:pt>
                <c:pt idx="309">
                  <c:v>24.119870569101437</c:v>
                </c:pt>
                <c:pt idx="310">
                  <c:v>23.189297786451878</c:v>
                </c:pt>
                <c:pt idx="311">
                  <c:v>22.259566140790845</c:v>
                </c:pt>
                <c:pt idx="312">
                  <c:v>21.330690250786276</c:v>
                </c:pt>
                <c:pt idx="313">
                  <c:v>20.40268447675658</c:v>
                </c:pt>
                <c:pt idx="314">
                  <c:v>19.475562921051377</c:v>
                </c:pt>
                <c:pt idx="315">
                  <c:v>18.549339428467203</c:v>
                </c:pt>
                <c:pt idx="316">
                  <c:v>17.624027586697288</c:v>
                </c:pt>
                <c:pt idx="317">
                  <c:v>16.699640726815304</c:v>
                </c:pt>
                <c:pt idx="318">
                  <c:v>15.776191923791911</c:v>
                </c:pt>
                <c:pt idx="319">
                  <c:v>14.85369399704388</c:v>
                </c:pt>
                <c:pt idx="320">
                  <c:v>13.932159511015017</c:v>
                </c:pt>
                <c:pt idx="321">
                  <c:v>13.148846399457844</c:v>
                </c:pt>
                <c:pt idx="322">
                  <c:v>12.503633251726225</c:v>
                </c:pt>
                <c:pt idx="323">
                  <c:v>11.85911667029708</c:v>
                </c:pt>
                <c:pt idx="324">
                  <c:v>11.215302174828786</c:v>
                </c:pt>
                <c:pt idx="325">
                  <c:v>10.572195161302492</c:v>
                </c:pt>
                <c:pt idx="326">
                  <c:v>9.9298009024692444</c:v>
                </c:pt>
                <c:pt idx="327">
                  <c:v>9.2881245483061097</c:v>
                </c:pt>
                <c:pt idx="328">
                  <c:v>8.6471711264809663</c:v>
                </c:pt>
                <c:pt idx="329">
                  <c:v>8.0069455428259282</c:v>
                </c:pt>
                <c:pt idx="330">
                  <c:v>7.3674525818190197</c:v>
                </c:pt>
                <c:pt idx="331">
                  <c:v>6.7286969070739602</c:v>
                </c:pt>
                <c:pt idx="332">
                  <c:v>6.0906830618378507</c:v>
                </c:pt>
                <c:pt idx="333">
                  <c:v>5.4534154694965622</c:v>
                </c:pt>
                <c:pt idx="334">
                  <c:v>4.8168984340875181</c:v>
                </c:pt>
                <c:pt idx="335">
                  <c:v>4.1811361408198513</c:v>
                </c:pt>
                <c:pt idx="336">
                  <c:v>3.546132656601471</c:v>
                </c:pt>
                <c:pt idx="337">
                  <c:v>2.9118919305731001</c:v>
                </c:pt>
                <c:pt idx="338">
                  <c:v>2.2784177946488411</c:v>
                </c:pt>
                <c:pt idx="339">
                  <c:v>1.6457139640632688</c:v>
                </c:pt>
                <c:pt idx="340">
                  <c:v>1.0137840379246861</c:v>
                </c:pt>
                <c:pt idx="341">
                  <c:v>0.38263149977439631</c:v>
                </c:pt>
                <c:pt idx="342">
                  <c:v>-0.24774028184812882</c:v>
                </c:pt>
                <c:pt idx="343">
                  <c:v>-0.8773280528345182</c:v>
                </c:pt>
                <c:pt idx="344">
                  <c:v>-1.5061286729313377</c:v>
                </c:pt>
                <c:pt idx="345">
                  <c:v>-2.1341391151586602</c:v>
                </c:pt>
                <c:pt idx="346">
                  <c:v>-2.7613564652236535</c:v>
                </c:pt>
                <c:pt idx="347">
                  <c:v>-3.3877779209292735</c:v>
                </c:pt>
                <c:pt idx="348">
                  <c:v>-3.9986061839523295</c:v>
                </c:pt>
                <c:pt idx="349">
                  <c:v>-4.5938578716316467</c:v>
                </c:pt>
                <c:pt idx="350">
                  <c:v>-5.1883454909569204</c:v>
                </c:pt>
                <c:pt idx="351">
                  <c:v>-5.7820670484094077</c:v>
                </c:pt>
                <c:pt idx="352">
                  <c:v>-6.3750206489586319</c:v>
                </c:pt>
                <c:pt idx="353">
                  <c:v>-6.9672044954988008</c:v>
                </c:pt>
                <c:pt idx="354">
                  <c:v>-7.5586168882823648</c:v>
                </c:pt>
                <c:pt idx="355">
                  <c:v>-8.1492562243510083</c:v>
                </c:pt>
                <c:pt idx="356">
                  <c:v>-8.739120996964072</c:v>
                </c:pt>
                <c:pt idx="357">
                  <c:v>-9.3282097950247245</c:v>
                </c:pt>
                <c:pt idx="358">
                  <c:v>-9.9165213025038987</c:v>
                </c:pt>
                <c:pt idx="359">
                  <c:v>-10.50405429786224</c:v>
                </c:pt>
                <c:pt idx="360">
                  <c:v>-10.783135297732299</c:v>
                </c:pt>
                <c:pt idx="361">
                  <c:v>-10.754197022714727</c:v>
                </c:pt>
                <c:pt idx="362">
                  <c:v>-10.725343433973457</c:v>
                </c:pt>
                <c:pt idx="363">
                  <c:v>-10.69657421320934</c:v>
                </c:pt>
                <c:pt idx="364">
                  <c:v>-10.667889043651069</c:v>
                </c:pt>
                <c:pt idx="365">
                  <c:v>-10.639287610046384</c:v>
                </c:pt>
                <c:pt idx="366">
                  <c:v>-10.61076959865332</c:v>
                </c:pt>
                <c:pt idx="367">
                  <c:v>-10.582334697231559</c:v>
                </c:pt>
                <c:pt idx="368">
                  <c:v>-10.553982595033757</c:v>
                </c:pt>
                <c:pt idx="369">
                  <c:v>-10.525712982797037</c:v>
                </c:pt>
                <c:pt idx="370">
                  <c:v>-10.497525552734432</c:v>
                </c:pt>
                <c:pt idx="371">
                  <c:v>-10.46941999852648</c:v>
                </c:pt>
                <c:pt idx="372">
                  <c:v>-10.441396015312785</c:v>
                </c:pt>
                <c:pt idx="373">
                  <c:v>-10.413453299683731</c:v>
                </c:pt>
                <c:pt idx="374">
                  <c:v>-10.385591549672158</c:v>
                </c:pt>
                <c:pt idx="375">
                  <c:v>-10.35781046474515</c:v>
                </c:pt>
                <c:pt idx="376">
                  <c:v>-10.330109745795893</c:v>
                </c:pt>
                <c:pt idx="377">
                  <c:v>-10.302489095135511</c:v>
                </c:pt>
                <c:pt idx="378">
                  <c:v>-10.274948216485049</c:v>
                </c:pt>
                <c:pt idx="379">
                  <c:v>-10.247486814967409</c:v>
                </c:pt>
                <c:pt idx="380">
                  <c:v>-10.220104597099477</c:v>
                </c:pt>
                <c:pt idx="381">
                  <c:v>-10.192801270784139</c:v>
                </c:pt>
                <c:pt idx="382">
                  <c:v>-10.165576545302484</c:v>
                </c:pt>
                <c:pt idx="383">
                  <c:v>-10.138430131305974</c:v>
                </c:pt>
                <c:pt idx="384">
                  <c:v>-10.11136174080873</c:v>
                </c:pt>
                <c:pt idx="385">
                  <c:v>-10.084371087179811</c:v>
                </c:pt>
                <c:pt idx="386">
                  <c:v>-10.057457885135587</c:v>
                </c:pt>
                <c:pt idx="387">
                  <c:v>-10.030621850732123</c:v>
                </c:pt>
                <c:pt idx="388">
                  <c:v>-10.003862701357679</c:v>
                </c:pt>
                <c:pt idx="389">
                  <c:v>-9.9771801557251596</c:v>
                </c:pt>
                <c:pt idx="390">
                  <c:v>-9.950573933864721</c:v>
                </c:pt>
                <c:pt idx="391">
                  <c:v>-9.9240437571163547</c:v>
                </c:pt>
                <c:pt idx="392">
                  <c:v>-9.8975893481225317</c:v>
                </c:pt>
                <c:pt idx="393">
                  <c:v>-9.8712104308209287</c:v>
                </c:pt>
                <c:pt idx="394">
                  <c:v>-9.8449067304371383</c:v>
                </c:pt>
                <c:pt idx="395">
                  <c:v>-9.8186779734775165</c:v>
                </c:pt>
                <c:pt idx="396">
                  <c:v>-9.7925238877220018</c:v>
                </c:pt>
                <c:pt idx="397">
                  <c:v>-9.7664442022169915</c:v>
                </c:pt>
                <c:pt idx="398">
                  <c:v>-9.7404386472683147</c:v>
                </c:pt>
                <c:pt idx="399">
                  <c:v>-9.7145069544341762</c:v>
                </c:pt>
                <c:pt idx="400">
                  <c:v>-9.6886488565182347</c:v>
                </c:pt>
                <c:pt idx="401">
                  <c:v>-9.6628640875626317</c:v>
                </c:pt>
                <c:pt idx="402">
                  <c:v>-9.4075558144235849</c:v>
                </c:pt>
                <c:pt idx="403">
                  <c:v>-9.1593951542883438</c:v>
                </c:pt>
                <c:pt idx="404">
                  <c:v>-8.9181295293647107</c:v>
                </c:pt>
                <c:pt idx="405">
                  <c:v>-8.6835177335154246</c:v>
                </c:pt>
                <c:pt idx="406">
                  <c:v>-8.4553293234061009</c:v>
                </c:pt>
                <c:pt idx="407">
                  <c:v>-8.2333440475779245</c:v>
                </c:pt>
                <c:pt idx="408">
                  <c:v>-8.0173513107622778</c:v>
                </c:pt>
                <c:pt idx="409">
                  <c:v>-7.8071496709666466</c:v>
                </c:pt>
                <c:pt idx="410">
                  <c:v>-7.602546367054738</c:v>
                </c:pt>
                <c:pt idx="411">
                  <c:v>-7.403356874720874</c:v>
                </c:pt>
                <c:pt idx="412">
                  <c:v>-7.2094044889203222</c:v>
                </c:pt>
                <c:pt idx="413">
                  <c:v>-7.0205199309652802</c:v>
                </c:pt>
                <c:pt idx="414">
                  <c:v>-6.836540978631751</c:v>
                </c:pt>
                <c:pt idx="415">
                  <c:v>-6.6573121177467574</c:v>
                </c:pt>
                <c:pt idx="416">
                  <c:v>-6.4826842138392466</c:v>
                </c:pt>
                <c:pt idx="417">
                  <c:v>-6.3125142025425713</c:v>
                </c:pt>
                <c:pt idx="418">
                  <c:v>-6.1466647975324644</c:v>
                </c:pt>
                <c:pt idx="419">
                  <c:v>-5.9850042148727258</c:v>
                </c:pt>
                <c:pt idx="420">
                  <c:v>-5.8274059127219591</c:v>
                </c:pt>
                <c:pt idx="421">
                  <c:v>-5.6737483454295434</c:v>
                </c:pt>
                <c:pt idx="422">
                  <c:v>-5.5239147311177508</c:v>
                </c:pt>
                <c:pt idx="423">
                  <c:v>-5.3777928319104431</c:v>
                </c:pt>
                <c:pt idx="424">
                  <c:v>-5.2352747460273443</c:v>
                </c:pt>
                <c:pt idx="425">
                  <c:v>-5.0962567110167933</c:v>
                </c:pt>
                <c:pt idx="426">
                  <c:v>-4.9606389174499164</c:v>
                </c:pt>
                <c:pt idx="427">
                  <c:v>-4.82832533244519</c:v>
                </c:pt>
                <c:pt idx="428">
                  <c:v>-4.6992235324349938</c:v>
                </c:pt>
                <c:pt idx="429">
                  <c:v>-4.5732445446253145</c:v>
                </c:pt>
                <c:pt idx="430">
                  <c:v>-4.450302696636161</c:v>
                </c:pt>
                <c:pt idx="431">
                  <c:v>-4.3303154738442045</c:v>
                </c:pt>
                <c:pt idx="432">
                  <c:v>-4.2132033839805159</c:v>
                </c:pt>
                <c:pt idx="433">
                  <c:v>-4.0988898285653237</c:v>
                </c:pt>
                <c:pt idx="434">
                  <c:v>-3.9873009807887896</c:v>
                </c:pt>
                <c:pt idx="435">
                  <c:v>-3.8783656694718629</c:v>
                </c:pt>
                <c:pt idx="436">
                  <c:v>-3.7720152687645476</c:v>
                </c:pt>
                <c:pt idx="437">
                  <c:v>-3.668183593260633</c:v>
                </c:pt>
                <c:pt idx="438">
                  <c:v>-3.5668067982280331</c:v>
                </c:pt>
                <c:pt idx="439">
                  <c:v>-3.4678232846726886</c:v>
                </c:pt>
                <c:pt idx="440">
                  <c:v>-3.3711736089713793</c:v>
                </c:pt>
                <c:pt idx="441">
                  <c:v>-3.2768003968251178</c:v>
                </c:pt>
                <c:pt idx="442">
                  <c:v>-3.1846482612999152</c:v>
                </c:pt>
                <c:pt idx="443">
                  <c:v>-3.0946637247358542</c:v>
                </c:pt>
                <c:pt idx="444">
                  <c:v>-3.0067951443186036</c:v>
                </c:pt>
                <c:pt idx="445">
                  <c:v>-2.9209926411197928</c:v>
                </c:pt>
                <c:pt idx="446">
                  <c:v>-2.8372080324241669</c:v>
                </c:pt>
                <c:pt idx="447">
                  <c:v>-2.7553947671722065</c:v>
                </c:pt>
                <c:pt idx="448">
                  <c:v>-2.6755078643568604</c:v>
                </c:pt>
                <c:pt idx="449">
                  <c:v>-2.5975038542225115</c:v>
                </c:pt>
                <c:pt idx="450">
                  <c:v>-2.5213407221230089</c:v>
                </c:pt>
                <c:pt idx="451">
                  <c:v>-2.4469778549038192</c:v>
                </c:pt>
                <c:pt idx="452">
                  <c:v>-2.3743759896810701</c:v>
                </c:pt>
                <c:pt idx="453">
                  <c:v>-2.3034971648974345</c:v>
                </c:pt>
                <c:pt idx="454">
                  <c:v>-2.2343046735415464</c:v>
                </c:pt>
                <c:pt idx="455">
                  <c:v>-2.1667630184239646</c:v>
                </c:pt>
                <c:pt idx="456">
                  <c:v>-2.1008378694086578</c:v>
                </c:pt>
                <c:pt idx="457">
                  <c:v>-2.0364960225044748</c:v>
                </c:pt>
                <c:pt idx="458">
                  <c:v>-1.9737053607263342</c:v>
                </c:pt>
                <c:pt idx="459">
                  <c:v>-1.9124348166407457</c:v>
                </c:pt>
                <c:pt idx="460">
                  <c:v>-1.8526543365148243</c:v>
                </c:pt>
                <c:pt idx="461">
                  <c:v>-1.794334845992325</c:v>
                </c:pt>
                <c:pt idx="462">
                  <c:v>-1.7374482172242112</c:v>
                </c:pt>
                <c:pt idx="463">
                  <c:v>-1.6819672373851025</c:v>
                </c:pt>
                <c:pt idx="464">
                  <c:v>-1.6278655785104681</c:v>
                </c:pt>
                <c:pt idx="465">
                  <c:v>-1.5751177685928317</c:v>
                </c:pt>
                <c:pt idx="466">
                  <c:v>-1.5236991638782955</c:v>
                </c:pt>
                <c:pt idx="467">
                  <c:v>-1.4735859223077357</c:v>
                </c:pt>
                <c:pt idx="468">
                  <c:v>-1.4247549780496909</c:v>
                </c:pt>
                <c:pt idx="469">
                  <c:v>-1.3771840170745859</c:v>
                </c:pt>
                <c:pt idx="470">
                  <c:v>-1.3308514537223475</c:v>
                </c:pt>
                <c:pt idx="471">
                  <c:v>-1.2857364082177087</c:v>
                </c:pt>
                <c:pt idx="472">
                  <c:v>-1.2418186850896284</c:v>
                </c:pt>
                <c:pt idx="473">
                  <c:v>-1.1990787524531961</c:v>
                </c:pt>
                <c:pt idx="474">
                  <c:v>-1.1574977221142428</c:v>
                </c:pt>
                <c:pt idx="475">
                  <c:v>-1.1170573304585478</c:v>
                </c:pt>
                <c:pt idx="476">
                  <c:v>-1.0777399200891247</c:v>
                </c:pt>
                <c:pt idx="477">
                  <c:v>-1.0395284221764907</c:v>
                </c:pt>
                <c:pt idx="478">
                  <c:v>-1.0024063394881642</c:v>
                </c:pt>
                <c:pt idx="479">
                  <c:v>-0.96635773006481485</c:v>
                </c:pt>
                <c:pt idx="480">
                  <c:v>-0.93136719151161118</c:v>
                </c:pt>
                <c:pt idx="481">
                  <c:v>-0.89741984587424017</c:v>
                </c:pt>
                <c:pt idx="482">
                  <c:v>-0.86450132506996225</c:v>
                </c:pt>
                <c:pt idx="483">
                  <c:v>-0.83259775684478687</c:v>
                </c:pt>
                <c:pt idx="484">
                  <c:v>-0.80169575122848713</c:v>
                </c:pt>
                <c:pt idx="485">
                  <c:v>-0.77178238745967254</c:v>
                </c:pt>
                <c:pt idx="486">
                  <c:v>-0.74284520135354026</c:v>
                </c:pt>
                <c:pt idx="487">
                  <c:v>-0.71487217308519657</c:v>
                </c:pt>
                <c:pt idx="488">
                  <c:v>-0.68785171536158629</c:v>
                </c:pt>
                <c:pt idx="489">
                  <c:v>-0.66177266195511453</c:v>
                </c:pt>
                <c:pt idx="490">
                  <c:v>-0.63662425657194832</c:v>
                </c:pt>
                <c:pt idx="491">
                  <c:v>-0.61239614202778447</c:v>
                </c:pt>
                <c:pt idx="492">
                  <c:v>-0.58907834970354311</c:v>
                </c:pt>
                <c:pt idx="493">
                  <c:v>-0.5666612892530053</c:v>
                </c:pt>
                <c:pt idx="494">
                  <c:v>-0.54513573853386954</c:v>
                </c:pt>
                <c:pt idx="495">
                  <c:v>-0.52449283373304745</c:v>
                </c:pt>
                <c:pt idx="496">
                  <c:v>-0.50472405965630052</c:v>
                </c:pt>
                <c:pt idx="497">
                  <c:v>-0.48582124015150974</c:v>
                </c:pt>
                <c:pt idx="498">
                  <c:v>-0.46777652863405234</c:v>
                </c:pt>
                <c:pt idx="499">
                  <c:v>-0.45058239868190891</c:v>
                </c:pt>
                <c:pt idx="500">
                  <c:v>-0.43423163466733505</c:v>
                </c:pt>
                <c:pt idx="501">
                  <c:v>-0.41871732239122217</c:v>
                </c:pt>
                <c:pt idx="502">
                  <c:v>-0.40403283968573217</c:v>
                </c:pt>
                <c:pt idx="503">
                  <c:v>-0.39017184695047896</c:v>
                </c:pt>
                <c:pt idx="504">
                  <c:v>-0.37712827758755152</c:v>
                </c:pt>
                <c:pt idx="505">
                  <c:v>-0.36489632830112423</c:v>
                </c:pt>
                <c:pt idx="506">
                  <c:v>-0.3534704492283916</c:v>
                </c:pt>
                <c:pt idx="507">
                  <c:v>-0.34284533387020777</c:v>
                </c:pt>
                <c:pt idx="508">
                  <c:v>-0.33301590879223875</c:v>
                </c:pt>
                <c:pt idx="509">
                  <c:v>-0.3239773230707409</c:v>
                </c:pt>
                <c:pt idx="510">
                  <c:v>-0.31572493746135938</c:v>
                </c:pt>
                <c:pt idx="511">
                  <c:v>-0.30825431327466607</c:v>
                </c:pt>
                <c:pt idx="512">
                  <c:v>-0.30156120094854527</c:v>
                </c:pt>
                <c:pt idx="513">
                  <c:v>-0.29564152831495061</c:v>
                </c:pt>
                <c:pt idx="514">
                  <c:v>-0.29049138856692031</c:v>
                </c:pt>
                <c:pt idx="515">
                  <c:v>-0.28610702794085585</c:v>
                </c:pt>
                <c:pt idx="516">
                  <c:v>-0.2824848331387167</c:v>
                </c:pt>
                <c:pt idx="517">
                  <c:v>-0.27962131852462713</c:v>
                </c:pt>
                <c:pt idx="518">
                  <c:v>-0.27751311314005722</c:v>
                </c:pt>
                <c:pt idx="519">
                  <c:v>-0.27615694759079989</c:v>
                </c:pt>
                <c:pt idx="520">
                  <c:v>-0.27554964086699146</c:v>
                </c:pt>
                <c:pt idx="521">
                  <c:v>-0.27568808716399706</c:v>
                </c:pt>
                <c:pt idx="522">
                  <c:v>-0.27656924277674466</c:v>
                </c:pt>
                <c:pt idx="523">
                  <c:v>-0.27819011314277997</c:v>
                </c:pt>
                <c:pt idx="524">
                  <c:v>-0.28054774010976757</c:v>
                </c:pt>
                <c:pt idx="525">
                  <c:v>-0.28363918950137013</c:v>
                </c:pt>
                <c:pt idx="526">
                  <c:v>-0.2874615390514898</c:v>
                </c:pt>
                <c:pt idx="527">
                  <c:v>-0.29201186677101298</c:v>
                </c:pt>
                <c:pt idx="528">
                  <c:v>-0.29728723980377281</c:v>
                </c:pt>
                <c:pt idx="529">
                  <c:v>-0.30328470381983852</c:v>
                </c:pt>
                <c:pt idx="530">
                  <c:v>-0.31000127298491531</c:v>
                </c:pt>
                <c:pt idx="531">
                  <c:v>-0.31743392053498704</c:v>
                </c:pt>
                <c:pt idx="532">
                  <c:v>-0.32557956997580201</c:v>
                </c:pt>
                <c:pt idx="533">
                  <c:v>-0.33443508691770407</c:v>
                </c:pt>
                <c:pt idx="534">
                  <c:v>-0.34399727154793774</c:v>
                </c:pt>
                <c:pt idx="535">
                  <c:v>-0.35426285173510347</c:v>
                </c:pt>
                <c:pt idx="536">
                  <c:v>-0.36522847675402353</c:v>
                </c:pt>
                <c:pt idx="537">
                  <c:v>-0.37689071161396148</c:v>
                </c:pt>
                <c:pt idx="538">
                  <c:v>-0.38924603196889113</c:v>
                </c:pt>
                <c:pt idx="539">
                  <c:v>-0.40229081958531487</c:v>
                </c:pt>
                <c:pt idx="540">
                  <c:v>-0.41602135834085635</c:v>
                </c:pt>
                <c:pt idx="541">
                  <c:v>-0.43043383072543234</c:v>
                </c:pt>
                <c:pt idx="542">
                  <c:v>-0.44552431481609328</c:v>
                </c:pt>
                <c:pt idx="543">
                  <c:v>-0.46128878169650828</c:v>
                </c:pt>
                <c:pt idx="544">
                  <c:v>-0.47772309329245005</c:v>
                </c:pt>
                <c:pt idx="545">
                  <c:v>-0.4948230005953661</c:v>
                </c:pt>
                <c:pt idx="546">
                  <c:v>-0.51258414224717019</c:v>
                </c:pt>
                <c:pt idx="547">
                  <c:v>-0.53100204346059909</c:v>
                </c:pt>
                <c:pt idx="548">
                  <c:v>-0.55007211525084931</c:v>
                </c:pt>
                <c:pt idx="549">
                  <c:v>-0.56978965395563386</c:v>
                </c:pt>
                <c:pt idx="550">
                  <c:v>-0.59014984102226298</c:v>
                </c:pt>
                <c:pt idx="551">
                  <c:v>-0.61114774304179542</c:v>
                </c:pt>
                <c:pt idx="552">
                  <c:v>-0.63277831201174028</c:v>
                </c:pt>
                <c:pt idx="553">
                  <c:v>-0.65503638581012946</c:v>
                </c:pt>
                <c:pt idx="554">
                  <c:v>-0.67791668886509981</c:v>
                </c:pt>
                <c:pt idx="555">
                  <c:v>-0.70141383300532567</c:v>
                </c:pt>
                <c:pt idx="556">
                  <c:v>-0.72552231847778992</c:v>
                </c:pt>
                <c:pt idx="557">
                  <c:v>-0.75023653512043831</c:v>
                </c:pt>
                <c:pt idx="558">
                  <c:v>-0.77555076367823617</c:v>
                </c:pt>
                <c:pt idx="559">
                  <c:v>-0.80145917725203619</c:v>
                </c:pt>
                <c:pt idx="560">
                  <c:v>-0.82795584287049628</c:v>
                </c:pt>
                <c:pt idx="561">
                  <c:v>-0.85503472317602802</c:v>
                </c:pt>
                <c:pt idx="562">
                  <c:v>-0.88268967821642652</c:v>
                </c:pt>
                <c:pt idx="563">
                  <c:v>-0.91091446733447601</c:v>
                </c:pt>
                <c:pt idx="564">
                  <c:v>-0.93970275114834745</c:v>
                </c:pt>
                <c:pt idx="565">
                  <c:v>-0.9690480936161473</c:v>
                </c:pt>
                <c:pt idx="566">
                  <c:v>-0.99894396417840903</c:v>
                </c:pt>
                <c:pt idx="567">
                  <c:v>-1.0293837399727359</c:v>
                </c:pt>
                <c:pt idx="568">
                  <c:v>-1.0603607081152</c:v>
                </c:pt>
                <c:pt idx="569">
                  <c:v>-1.0918680680433965</c:v>
                </c:pt>
                <c:pt idx="570">
                  <c:v>-1.1238989339164016</c:v>
                </c:pt>
                <c:pt idx="571">
                  <c:v>-1.1564463370671341</c:v>
                </c:pt>
                <c:pt idx="572">
                  <c:v>-1.1895032285028679</c:v>
                </c:pt>
                <c:pt idx="573">
                  <c:v>-1.2230624814498834</c:v>
                </c:pt>
                <c:pt idx="574">
                  <c:v>-1.2571168939384381</c:v>
                </c:pt>
                <c:pt idx="575">
                  <c:v>-1.2916591914244342</c:v>
                </c:pt>
                <c:pt idx="576">
                  <c:v>-1.3266820294443122</c:v>
                </c:pt>
                <c:pt idx="577">
                  <c:v>-1.3621779962998835</c:v>
                </c:pt>
                <c:pt idx="578">
                  <c:v>-1.3981396157699186</c:v>
                </c:pt>
                <c:pt idx="579">
                  <c:v>-1.4345593498454774</c:v>
                </c:pt>
                <c:pt idx="580">
                  <c:v>-1.4714296014860557</c:v>
                </c:pt>
                <c:pt idx="581">
                  <c:v>-1.508742717393748</c:v>
                </c:pt>
                <c:pt idx="582">
                  <c:v>-1.546490990802728</c:v>
                </c:pt>
                <c:pt idx="583">
                  <c:v>-1.5846666642814333</c:v>
                </c:pt>
                <c:pt idx="584">
                  <c:v>-1.6232619325449493</c:v>
                </c:pt>
                <c:pt idx="585">
                  <c:v>-1.6622689452751342</c:v>
                </c:pt>
                <c:pt idx="586">
                  <c:v>-1.7016798099461601</c:v>
                </c:pt>
                <c:pt idx="587">
                  <c:v>-1.741486594653151</c:v>
                </c:pt>
                <c:pt idx="588">
                  <c:v>-1.7816813309417321</c:v>
                </c:pt>
                <c:pt idx="589">
                  <c:v>-1.8222560166363335</c:v>
                </c:pt>
                <c:pt idx="590">
                  <c:v>-1.8632026186651507</c:v>
                </c:pt>
                <c:pt idx="591">
                  <c:v>-1.9045130758797579</c:v>
                </c:pt>
                <c:pt idx="592">
                  <c:v>-1.9461793018674127</c:v>
                </c:pt>
                <c:pt idx="593">
                  <c:v>-1.9881931877541097</c:v>
                </c:pt>
                <c:pt idx="594">
                  <c:v>-2.0305466049965779</c:v>
                </c:pt>
                <c:pt idx="595">
                  <c:v>-2.0732314081613863</c:v>
                </c:pt>
                <c:pt idx="596">
                  <c:v>-2.1162394376894333</c:v>
                </c:pt>
                <c:pt idx="597">
                  <c:v>-2.1595625226441064</c:v>
                </c:pt>
                <c:pt idx="598">
                  <c:v>-2.2031924834414851</c:v>
                </c:pt>
                <c:pt idx="599">
                  <c:v>-2.2471211345609778</c:v>
                </c:pt>
                <c:pt idx="600">
                  <c:v>-2.2913402872348514</c:v>
                </c:pt>
                <c:pt idx="601">
                  <c:v>-2.3358417521151549</c:v>
                </c:pt>
                <c:pt idx="602">
                  <c:v>-2.3806173419165924</c:v>
                </c:pt>
                <c:pt idx="603">
                  <c:v>-2.4256588740339136</c:v>
                </c:pt>
                <c:pt idx="604">
                  <c:v>-2.4709581731325114</c:v>
                </c:pt>
                <c:pt idx="605">
                  <c:v>-2.516507073710879</c:v>
                </c:pt>
                <c:pt idx="606">
                  <c:v>-2.5622974226336623</c:v>
                </c:pt>
                <c:pt idx="607">
                  <c:v>-2.6083210816341249</c:v>
                </c:pt>
                <c:pt idx="608">
                  <c:v>-2.6545699297848042</c:v>
                </c:pt>
                <c:pt idx="609">
                  <c:v>-2.7010358659352605</c:v>
                </c:pt>
                <c:pt idx="610">
                  <c:v>-2.7477108111158421</c:v>
                </c:pt>
                <c:pt idx="611">
                  <c:v>-2.7945867109063998</c:v>
                </c:pt>
                <c:pt idx="612">
                  <c:v>-2.8416555377689838</c:v>
                </c:pt>
                <c:pt idx="613">
                  <c:v>-2.8889092933435543</c:v>
                </c:pt>
                <c:pt idx="614">
                  <c:v>-2.9363400107058291</c:v>
                </c:pt>
                <c:pt idx="615">
                  <c:v>-2.983939756586369</c:v>
                </c:pt>
                <c:pt idx="616">
                  <c:v>-3.0317006335501193</c:v>
                </c:pt>
                <c:pt idx="617">
                  <c:v>-3.0796147821356126</c:v>
                </c:pt>
                <c:pt idx="618">
                  <c:v>-3.1276743829531033</c:v>
                </c:pt>
                <c:pt idx="619">
                  <c:v>-3.1758716587409728</c:v>
                </c:pt>
                <c:pt idx="620">
                  <c:v>-3.2241988763797065</c:v>
                </c:pt>
                <c:pt idx="621">
                  <c:v>-3.2726483488628979</c:v>
                </c:pt>
                <c:pt idx="622">
                  <c:v>-3.3212124372246867</c:v>
                </c:pt>
                <c:pt idx="623">
                  <c:v>-3.3698835524231141</c:v>
                </c:pt>
                <c:pt idx="624">
                  <c:v>-3.4186541571789171</c:v>
                </c:pt>
                <c:pt idx="625">
                  <c:v>-3.4675167677693337</c:v>
                </c:pt>
                <c:pt idx="626">
                  <c:v>-3.5164639557765214</c:v>
                </c:pt>
                <c:pt idx="627">
                  <c:v>-3.5654883497901988</c:v>
                </c:pt>
                <c:pt idx="628">
                  <c:v>-3.6145826370642471</c:v>
                </c:pt>
                <c:pt idx="629">
                  <c:v>-3.6637395651269413</c:v>
                </c:pt>
                <c:pt idx="630">
                  <c:v>-3.7129519433446005</c:v>
                </c:pt>
                <c:pt idx="631">
                  <c:v>-3.7622126444384363</c:v>
                </c:pt>
                <c:pt idx="632">
                  <c:v>-3.8115146059544354</c:v>
                </c:pt>
                <c:pt idx="633">
                  <c:v>-3.8608508316861641</c:v>
                </c:pt>
                <c:pt idx="634">
                  <c:v>-3.910214393050373</c:v>
                </c:pt>
                <c:pt idx="635">
                  <c:v>-3.9595984304153489</c:v>
                </c:pt>
                <c:pt idx="636">
                  <c:v>-4.0089961543820136</c:v>
                </c:pt>
                <c:pt idx="637">
                  <c:v>-4.058400847017742</c:v>
                </c:pt>
                <c:pt idx="638">
                  <c:v>-4.1078058630429792</c:v>
                </c:pt>
                <c:pt idx="639">
                  <c:v>-4.1572046309706963</c:v>
                </c:pt>
                <c:pt idx="640">
                  <c:v>-4.2065906541988083</c:v>
                </c:pt>
                <c:pt idx="641">
                  <c:v>-4.2559575120557174</c:v>
                </c:pt>
                <c:pt idx="642">
                  <c:v>-4.3052988607990947</c:v>
                </c:pt>
                <c:pt idx="643">
                  <c:v>-4.3546084345681457</c:v>
                </c:pt>
                <c:pt idx="644">
                  <c:v>-4.4038800462895651</c:v>
                </c:pt>
                <c:pt idx="645">
                  <c:v>-4.4531075885374509</c:v>
                </c:pt>
                <c:pt idx="646">
                  <c:v>-4.5022850343474232</c:v>
                </c:pt>
                <c:pt idx="647">
                  <c:v>-4.5514064379853219</c:v>
                </c:pt>
                <c:pt idx="648">
                  <c:v>-4.6004659356707522</c:v>
                </c:pt>
                <c:pt idx="649">
                  <c:v>-4.6494577462558588</c:v>
                </c:pt>
                <c:pt idx="650">
                  <c:v>-4.6983761718597421</c:v>
                </c:pt>
                <c:pt idx="651">
                  <c:v>-4.7472155984588902</c:v>
                </c:pt>
                <c:pt idx="652">
                  <c:v>-4.7959704964340411</c:v>
                </c:pt>
                <c:pt idx="653">
                  <c:v>-4.844635421073983</c:v>
                </c:pt>
                <c:pt idx="654">
                  <c:v>-4.8932050130367095</c:v>
                </c:pt>
                <c:pt idx="655">
                  <c:v>-4.9416739987684331</c:v>
                </c:pt>
                <c:pt idx="656">
                  <c:v>-4.9900371908810097</c:v>
                </c:pt>
                <c:pt idx="657">
                  <c:v>-5.0382894884882168</c:v>
                </c:pt>
                <c:pt idx="658">
                  <c:v>-5.0864258775015339</c:v>
                </c:pt>
                <c:pt idx="659">
                  <c:v>-5.1344414308858992</c:v>
                </c:pt>
                <c:pt idx="660">
                  <c:v>-5.1823313088760701</c:v>
                </c:pt>
                <c:pt idx="661">
                  <c:v>-5.2300907591541783</c:v>
                </c:pt>
                <c:pt idx="662">
                  <c:v>-5.277715116989059</c:v>
                </c:pt>
                <c:pt idx="663">
                  <c:v>-5.3251998053380101</c:v>
                </c:pt>
                <c:pt idx="664">
                  <c:v>-5.372540334911573</c:v>
                </c:pt>
                <c:pt idx="665">
                  <c:v>-5.4197323042020411</c:v>
                </c:pt>
                <c:pt idx="666">
                  <c:v>-5.4667713994762712</c:v>
                </c:pt>
                <c:pt idx="667">
                  <c:v>-5.5136533947335451</c:v>
                </c:pt>
                <c:pt idx="668">
                  <c:v>-5.5603741516290963</c:v>
                </c:pt>
                <c:pt idx="669">
                  <c:v>-5.6069296193640081</c:v>
                </c:pt>
                <c:pt idx="670">
                  <c:v>-5.6533158345422017</c:v>
                </c:pt>
                <c:pt idx="671">
                  <c:v>-5.6995289209951343</c:v>
                </c:pt>
                <c:pt idx="672">
                  <c:v>-5.7455650895750363</c:v>
                </c:pt>
                <c:pt idx="673">
                  <c:v>-5.7914206379172501</c:v>
                </c:pt>
                <c:pt idx="674">
                  <c:v>-5.8370919501725318</c:v>
                </c:pt>
                <c:pt idx="675">
                  <c:v>-5.8825754967099151</c:v>
                </c:pt>
                <c:pt idx="676">
                  <c:v>-5.9278678337909572</c:v>
                </c:pt>
                <c:pt idx="677">
                  <c:v>-5.9729656032160072</c:v>
                </c:pt>
                <c:pt idx="678">
                  <c:v>-6.0178655319433139</c:v>
                </c:pt>
                <c:pt idx="679">
                  <c:v>-6.0625644316816283</c:v>
                </c:pt>
                <c:pt idx="680">
                  <c:v>-6.1070591984570717</c:v>
                </c:pt>
                <c:pt idx="681">
                  <c:v>-6.1513468121550039</c:v>
                </c:pt>
                <c:pt idx="682">
                  <c:v>-6.1954243360376005</c:v>
                </c:pt>
                <c:pt idx="683">
                  <c:v>-6.2392889162378964</c:v>
                </c:pt>
                <c:pt idx="684">
                  <c:v>-6.2829377812310083</c:v>
                </c:pt>
                <c:pt idx="685">
                  <c:v>-6.3263682412832614</c:v>
                </c:pt>
                <c:pt idx="686">
                  <c:v>-6.3695776878799801</c:v>
                </c:pt>
                <c:pt idx="687">
                  <c:v>-6.4125635931326199</c:v>
                </c:pt>
                <c:pt idx="688">
                  <c:v>-6.4553235091659777</c:v>
                </c:pt>
                <c:pt idx="689">
                  <c:v>-6.4978550674862356</c:v>
                </c:pt>
                <c:pt idx="690">
                  <c:v>-6.5401559783304597</c:v>
                </c:pt>
                <c:pt idx="691">
                  <c:v>-6.5401979381709552</c:v>
                </c:pt>
                <c:pt idx="692">
                  <c:v>-6.5402398977803227</c:v>
                </c:pt>
                <c:pt idx="693">
                  <c:v>-6.5402818571585586</c:v>
                </c:pt>
                <c:pt idx="694">
                  <c:v>-6.5403238163056603</c:v>
                </c:pt>
                <c:pt idx="695">
                  <c:v>-6.5403657752216358</c:v>
                </c:pt>
                <c:pt idx="696">
                  <c:v>-6.5404077339064717</c:v>
                </c:pt>
                <c:pt idx="697">
                  <c:v>-6.5404496923601654</c:v>
                </c:pt>
                <c:pt idx="698">
                  <c:v>-6.540491650582724</c:v>
                </c:pt>
                <c:pt idx="699">
                  <c:v>-6.5405336085741368</c:v>
                </c:pt>
                <c:pt idx="700">
                  <c:v>-6.5405755663344056</c:v>
                </c:pt>
                <c:pt idx="701">
                  <c:v>-6.540617523863526</c:v>
                </c:pt>
                <c:pt idx="702">
                  <c:v>-6.5406594811614998</c:v>
                </c:pt>
                <c:pt idx="703">
                  <c:v>-6.5407014382283242</c:v>
                </c:pt>
                <c:pt idx="704">
                  <c:v>-6.5407433950639877</c:v>
                </c:pt>
                <c:pt idx="705">
                  <c:v>-6.5407853516685046</c:v>
                </c:pt>
                <c:pt idx="706">
                  <c:v>-6.5408273080418589</c:v>
                </c:pt>
                <c:pt idx="707">
                  <c:v>-6.5408692641840567</c:v>
                </c:pt>
                <c:pt idx="708">
                  <c:v>-6.5409112200950901</c:v>
                </c:pt>
                <c:pt idx="709">
                  <c:v>-6.540953175774959</c:v>
                </c:pt>
                <c:pt idx="710">
                  <c:v>-6.5409951312236654</c:v>
                </c:pt>
                <c:pt idx="711">
                  <c:v>-6.5410370864412002</c:v>
                </c:pt>
                <c:pt idx="712">
                  <c:v>-6.5410790414275644</c:v>
                </c:pt>
                <c:pt idx="713">
                  <c:v>-6.5411209961827561</c:v>
                </c:pt>
                <c:pt idx="714">
                  <c:v>-6.5411629507067772</c:v>
                </c:pt>
                <c:pt idx="715">
                  <c:v>-6.5412049049996188</c:v>
                </c:pt>
                <c:pt idx="716">
                  <c:v>-6.5412468590612844</c:v>
                </c:pt>
                <c:pt idx="717">
                  <c:v>-6.5412888128917697</c:v>
                </c:pt>
                <c:pt idx="718">
                  <c:v>-6.5413307664910683</c:v>
                </c:pt>
                <c:pt idx="719">
                  <c:v>-6.5413727198591847</c:v>
                </c:pt>
                <c:pt idx="720">
                  <c:v>-6.54141467299611</c:v>
                </c:pt>
                <c:pt idx="721">
                  <c:v>-6.5414566259018541</c:v>
                </c:pt>
                <c:pt idx="722">
                  <c:v>-6.5414985785763964</c:v>
                </c:pt>
                <c:pt idx="723">
                  <c:v>-6.541540531019753</c:v>
                </c:pt>
                <c:pt idx="724">
                  <c:v>-6.5415824832319096</c:v>
                </c:pt>
                <c:pt idx="725">
                  <c:v>-6.5416244352128707</c:v>
                </c:pt>
                <c:pt idx="726">
                  <c:v>-6.5416663869626301</c:v>
                </c:pt>
                <c:pt idx="727">
                  <c:v>-6.5417083384811896</c:v>
                </c:pt>
                <c:pt idx="728">
                  <c:v>-6.5417502897685447</c:v>
                </c:pt>
                <c:pt idx="729">
                  <c:v>-6.5417922408246953</c:v>
                </c:pt>
                <c:pt idx="730">
                  <c:v>-6.5418341916496345</c:v>
                </c:pt>
                <c:pt idx="731">
                  <c:v>-6.5418761422433622</c:v>
                </c:pt>
                <c:pt idx="732">
                  <c:v>-6.5419180926058811</c:v>
                </c:pt>
                <c:pt idx="733">
                  <c:v>-6.541960042737184</c:v>
                </c:pt>
                <c:pt idx="734">
                  <c:v>-6.5420019926372674</c:v>
                </c:pt>
                <c:pt idx="735">
                  <c:v>-6.5420439423061358</c:v>
                </c:pt>
                <c:pt idx="736">
                  <c:v>-6.5420858917437794</c:v>
                </c:pt>
                <c:pt idx="737">
                  <c:v>-6.5421278409502044</c:v>
                </c:pt>
                <c:pt idx="738">
                  <c:v>-6.5421697899253974</c:v>
                </c:pt>
                <c:pt idx="739">
                  <c:v>-6.5422117386693701</c:v>
                </c:pt>
                <c:pt idx="740">
                  <c:v>-6.5422536871821091</c:v>
                </c:pt>
                <c:pt idx="741">
                  <c:v>-6.5422956354636161</c:v>
                </c:pt>
                <c:pt idx="742">
                  <c:v>-6.5423375835138877</c:v>
                </c:pt>
                <c:pt idx="743">
                  <c:v>-6.5423795313329283</c:v>
                </c:pt>
                <c:pt idx="744">
                  <c:v>-6.5424214789207271</c:v>
                </c:pt>
                <c:pt idx="745">
                  <c:v>-6.5424634262772905</c:v>
                </c:pt>
                <c:pt idx="746">
                  <c:v>-6.5425053734026086</c:v>
                </c:pt>
                <c:pt idx="747">
                  <c:v>-6.5425473202966824</c:v>
                </c:pt>
                <c:pt idx="748">
                  <c:v>-6.5425892669595092</c:v>
                </c:pt>
                <c:pt idx="749">
                  <c:v>-6.542631213391088</c:v>
                </c:pt>
                <c:pt idx="750">
                  <c:v>-6.5426731595914163</c:v>
                </c:pt>
                <c:pt idx="751">
                  <c:v>-6.5427151055604913</c:v>
                </c:pt>
                <c:pt idx="752">
                  <c:v>-6.5427570512983122</c:v>
                </c:pt>
                <c:pt idx="753">
                  <c:v>-6.5427989968048745</c:v>
                </c:pt>
                <c:pt idx="754">
                  <c:v>-6.5428409420801774</c:v>
                </c:pt>
                <c:pt idx="755">
                  <c:v>-6.5428828871242191</c:v>
                </c:pt>
                <c:pt idx="756">
                  <c:v>-6.5429248319369995</c:v>
                </c:pt>
                <c:pt idx="757">
                  <c:v>-6.5429667765185107</c:v>
                </c:pt>
                <c:pt idx="758">
                  <c:v>-6.5430087208687562</c:v>
                </c:pt>
                <c:pt idx="759">
                  <c:v>-6.5430506649877307</c:v>
                </c:pt>
                <c:pt idx="760">
                  <c:v>-6.5430926088754342</c:v>
                </c:pt>
                <c:pt idx="761">
                  <c:v>-6.5431345525318649</c:v>
                </c:pt>
                <c:pt idx="762">
                  <c:v>-6.5431764959570176</c:v>
                </c:pt>
                <c:pt idx="763">
                  <c:v>-6.5432184391508921</c:v>
                </c:pt>
                <c:pt idx="764">
                  <c:v>-6.5432603821134894</c:v>
                </c:pt>
                <c:pt idx="765">
                  <c:v>-6.5433023248448015</c:v>
                </c:pt>
                <c:pt idx="766">
                  <c:v>-6.5433442673448292</c:v>
                </c:pt>
                <c:pt idx="767">
                  <c:v>-6.54338620961357</c:v>
                </c:pt>
                <c:pt idx="768">
                  <c:v>-6.5434281516510229</c:v>
                </c:pt>
                <c:pt idx="769">
                  <c:v>-6.5434700934571843</c:v>
                </c:pt>
                <c:pt idx="770">
                  <c:v>-6.5435120350320508</c:v>
                </c:pt>
                <c:pt idx="771">
                  <c:v>-6.5435539763756232</c:v>
                </c:pt>
                <c:pt idx="772">
                  <c:v>-6.5435959174878988</c:v>
                </c:pt>
                <c:pt idx="773">
                  <c:v>-6.5436378583688777</c:v>
                </c:pt>
                <c:pt idx="774">
                  <c:v>-6.5436797990185491</c:v>
                </c:pt>
                <c:pt idx="775">
                  <c:v>-6.5437217394369176</c:v>
                </c:pt>
                <c:pt idx="776">
                  <c:v>-6.5437636796239858</c:v>
                </c:pt>
                <c:pt idx="777">
                  <c:v>-6.5438056195797429</c:v>
                </c:pt>
                <c:pt idx="778">
                  <c:v>-6.5438475593041918</c:v>
                </c:pt>
                <c:pt idx="779">
                  <c:v>-6.5438894987973253</c:v>
                </c:pt>
                <c:pt idx="780">
                  <c:v>-6.5439314380591469</c:v>
                </c:pt>
                <c:pt idx="781">
                  <c:v>-6.5439733770896478</c:v>
                </c:pt>
                <c:pt idx="782">
                  <c:v>-6.5440153158888368</c:v>
                </c:pt>
                <c:pt idx="783">
                  <c:v>-6.5440572544566997</c:v>
                </c:pt>
                <c:pt idx="784">
                  <c:v>-6.5440991927932437</c:v>
                </c:pt>
                <c:pt idx="785">
                  <c:v>-6.5441411308984581</c:v>
                </c:pt>
                <c:pt idx="786">
                  <c:v>-6.5441830687723508</c:v>
                </c:pt>
                <c:pt idx="787">
                  <c:v>-6.5442250064149121</c:v>
                </c:pt>
                <c:pt idx="788">
                  <c:v>-6.5442669438261429</c:v>
                </c:pt>
                <c:pt idx="789">
                  <c:v>-6.5443088810060397</c:v>
                </c:pt>
                <c:pt idx="790">
                  <c:v>-6.5443508179546024</c:v>
                </c:pt>
                <c:pt idx="791">
                  <c:v>-6.544392754671823</c:v>
                </c:pt>
                <c:pt idx="792">
                  <c:v>-6.5444346911577087</c:v>
                </c:pt>
                <c:pt idx="793">
                  <c:v>-6.5444766274122514</c:v>
                </c:pt>
                <c:pt idx="794">
                  <c:v>-6.544518563435453</c:v>
                </c:pt>
                <c:pt idx="795">
                  <c:v>-6.5445604992273045</c:v>
                </c:pt>
                <c:pt idx="796">
                  <c:v>-6.5446024347878105</c:v>
                </c:pt>
                <c:pt idx="797">
                  <c:v>-6.5446443701169645</c:v>
                </c:pt>
                <c:pt idx="798">
                  <c:v>-6.5446863052147659</c:v>
                </c:pt>
                <c:pt idx="799">
                  <c:v>-6.5447282400812146</c:v>
                </c:pt>
                <c:pt idx="800">
                  <c:v>-6.5447701747163061</c:v>
                </c:pt>
                <c:pt idx="801">
                  <c:v>-6.5448121091200386</c:v>
                </c:pt>
                <c:pt idx="802">
                  <c:v>-6.5448540432924096</c:v>
                </c:pt>
                <c:pt idx="803">
                  <c:v>-6.5448959772334172</c:v>
                </c:pt>
                <c:pt idx="804">
                  <c:v>-6.5449379109430623</c:v>
                </c:pt>
                <c:pt idx="805">
                  <c:v>-6.5449798444213396</c:v>
                </c:pt>
                <c:pt idx="806">
                  <c:v>-6.5450217776682473</c:v>
                </c:pt>
                <c:pt idx="807">
                  <c:v>-6.5450637106837855</c:v>
                </c:pt>
                <c:pt idx="808">
                  <c:v>-6.5451056434679478</c:v>
                </c:pt>
                <c:pt idx="809">
                  <c:v>-6.5451475760207316</c:v>
                </c:pt>
                <c:pt idx="810">
                  <c:v>-6.5451895083421432</c:v>
                </c:pt>
                <c:pt idx="811">
                  <c:v>-6.5452314404321701</c:v>
                </c:pt>
                <c:pt idx="812">
                  <c:v>-6.5452733722908221</c:v>
                </c:pt>
                <c:pt idx="813">
                  <c:v>-6.5453153039180849</c:v>
                </c:pt>
                <c:pt idx="814">
                  <c:v>-6.5453572353139595</c:v>
                </c:pt>
                <c:pt idx="815">
                  <c:v>-6.545399166478453</c:v>
                </c:pt>
                <c:pt idx="816">
                  <c:v>-6.5454410974115502</c:v>
                </c:pt>
                <c:pt idx="817">
                  <c:v>-6.5454830281132557</c:v>
                </c:pt>
                <c:pt idx="818">
                  <c:v>-6.5455249585835675</c:v>
                </c:pt>
                <c:pt idx="819">
                  <c:v>-6.5455668888224832</c:v>
                </c:pt>
                <c:pt idx="820">
                  <c:v>-6.545608818829999</c:v>
                </c:pt>
                <c:pt idx="821">
                  <c:v>-6.5456507486061142</c:v>
                </c:pt>
                <c:pt idx="822">
                  <c:v>-6.5456926781508278</c:v>
                </c:pt>
                <c:pt idx="823">
                  <c:v>-6.5457346074641336</c:v>
                </c:pt>
                <c:pt idx="824">
                  <c:v>-6.5457765365460343</c:v>
                </c:pt>
                <c:pt idx="825">
                  <c:v>-6.5458184653965246</c:v>
                </c:pt>
                <c:pt idx="826">
                  <c:v>-6.5458603940156044</c:v>
                </c:pt>
                <c:pt idx="827">
                  <c:v>-6.5459023224032711</c:v>
                </c:pt>
                <c:pt idx="828">
                  <c:v>-6.5459442505595176</c:v>
                </c:pt>
                <c:pt idx="829">
                  <c:v>-6.54598617848435</c:v>
                </c:pt>
                <c:pt idx="830">
                  <c:v>-6.5460281061777623</c:v>
                </c:pt>
                <c:pt idx="831">
                  <c:v>-6.5460700336397526</c:v>
                </c:pt>
                <c:pt idx="832">
                  <c:v>-6.5461119608703191</c:v>
                </c:pt>
                <c:pt idx="833">
                  <c:v>-6.5461538878694574</c:v>
                </c:pt>
                <c:pt idx="834">
                  <c:v>-6.5461958146371657</c:v>
                </c:pt>
                <c:pt idx="835">
                  <c:v>-6.5462377411734485</c:v>
                </c:pt>
                <c:pt idx="836">
                  <c:v>-6.5462796674782959</c:v>
                </c:pt>
                <c:pt idx="837">
                  <c:v>-6.5463215935517098</c:v>
                </c:pt>
                <c:pt idx="838">
                  <c:v>-6.5463635193936858</c:v>
                </c:pt>
                <c:pt idx="839">
                  <c:v>-6.5464054450042219</c:v>
                </c:pt>
                <c:pt idx="840">
                  <c:v>-6.5464473703833193</c:v>
                </c:pt>
                <c:pt idx="841">
                  <c:v>-6.5464892955309733</c:v>
                </c:pt>
                <c:pt idx="842">
                  <c:v>-6.5465312204471786</c:v>
                </c:pt>
                <c:pt idx="843">
                  <c:v>-6.5465731451319416</c:v>
                </c:pt>
                <c:pt idx="844">
                  <c:v>-6.5466150695852514</c:v>
                </c:pt>
                <c:pt idx="845">
                  <c:v>-6.5466569938071117</c:v>
                </c:pt>
                <c:pt idx="846">
                  <c:v>-6.5466989177975154</c:v>
                </c:pt>
                <c:pt idx="847">
                  <c:v>-6.5467408415564661</c:v>
                </c:pt>
                <c:pt idx="848">
                  <c:v>-6.5467827650839583</c:v>
                </c:pt>
                <c:pt idx="849">
                  <c:v>-6.5468246883799894</c:v>
                </c:pt>
                <c:pt idx="850">
                  <c:v>-6.5468666114445586</c:v>
                </c:pt>
                <c:pt idx="851">
                  <c:v>-6.5469085342776649</c:v>
                </c:pt>
                <c:pt idx="852">
                  <c:v>-6.5469504568793022</c:v>
                </c:pt>
                <c:pt idx="853">
                  <c:v>-6.5469923792494722</c:v>
                </c:pt>
                <c:pt idx="854">
                  <c:v>-6.5470343013881713</c:v>
                </c:pt>
                <c:pt idx="855">
                  <c:v>-6.5470762232953978</c:v>
                </c:pt>
                <c:pt idx="856">
                  <c:v>-6.54711814497115</c:v>
                </c:pt>
                <c:pt idx="857">
                  <c:v>-6.5471600664154241</c:v>
                </c:pt>
                <c:pt idx="858">
                  <c:v>-6.5472019876282204</c:v>
                </c:pt>
                <c:pt idx="859">
                  <c:v>-6.5472439086095333</c:v>
                </c:pt>
                <c:pt idx="860">
                  <c:v>-6.5472858293593701</c:v>
                </c:pt>
                <c:pt idx="861">
                  <c:v>-6.547327749877712</c:v>
                </c:pt>
                <c:pt idx="862">
                  <c:v>-6.5473696701645716</c:v>
                </c:pt>
                <c:pt idx="863">
                  <c:v>-6.5474115902199408</c:v>
                </c:pt>
                <c:pt idx="864">
                  <c:v>-6.5474535100438152</c:v>
                </c:pt>
                <c:pt idx="865">
                  <c:v>-6.5474954296362018</c:v>
                </c:pt>
                <c:pt idx="866">
                  <c:v>-6.5475373489970883</c:v>
                </c:pt>
                <c:pt idx="867">
                  <c:v>-6.5475792681264764</c:v>
                </c:pt>
                <c:pt idx="868">
                  <c:v>-6.5476211870243679</c:v>
                </c:pt>
                <c:pt idx="869">
                  <c:v>-6.547663105690753</c:v>
                </c:pt>
                <c:pt idx="870">
                  <c:v>-6.5477050241256345</c:v>
                </c:pt>
                <c:pt idx="871">
                  <c:v>-6.5477469423290131</c:v>
                </c:pt>
                <c:pt idx="872">
                  <c:v>-6.54778886030088</c:v>
                </c:pt>
                <c:pt idx="873">
                  <c:v>-6.547830778041237</c:v>
                </c:pt>
                <c:pt idx="874">
                  <c:v>-6.5478726955500806</c:v>
                </c:pt>
                <c:pt idx="875">
                  <c:v>-6.5479146128274106</c:v>
                </c:pt>
                <c:pt idx="876">
                  <c:v>-6.5479565298732227</c:v>
                </c:pt>
                <c:pt idx="877">
                  <c:v>-6.5479984466875143</c:v>
                </c:pt>
                <c:pt idx="878">
                  <c:v>-6.5480403632702879</c:v>
                </c:pt>
                <c:pt idx="879">
                  <c:v>-6.5480822796215339</c:v>
                </c:pt>
                <c:pt idx="880">
                  <c:v>-6.5481241957412593</c:v>
                </c:pt>
                <c:pt idx="881">
                  <c:v>-6.5481661116294525</c:v>
                </c:pt>
                <c:pt idx="882">
                  <c:v>-6.5482080272861181</c:v>
                </c:pt>
                <c:pt idx="883">
                  <c:v>-6.5482499427112533</c:v>
                </c:pt>
                <c:pt idx="884">
                  <c:v>-6.5482918579048519</c:v>
                </c:pt>
                <c:pt idx="885">
                  <c:v>-6.5483337728669175</c:v>
                </c:pt>
                <c:pt idx="886">
                  <c:v>-6.548375687597443</c:v>
                </c:pt>
                <c:pt idx="887">
                  <c:v>-6.5484176020964266</c:v>
                </c:pt>
                <c:pt idx="888">
                  <c:v>-6.5484595163638746</c:v>
                </c:pt>
                <c:pt idx="889">
                  <c:v>-6.54850143039977</c:v>
                </c:pt>
                <c:pt idx="890">
                  <c:v>-6.5485433442041199</c:v>
                </c:pt>
                <c:pt idx="891">
                  <c:v>-6.5485852577769261</c:v>
                </c:pt>
                <c:pt idx="892">
                  <c:v>-6.5486271711181789</c:v>
                </c:pt>
                <c:pt idx="893">
                  <c:v>-6.5486690842278765</c:v>
                </c:pt>
                <c:pt idx="894">
                  <c:v>-6.5487109971060216</c:v>
                </c:pt>
                <c:pt idx="895">
                  <c:v>-6.5487529097526123</c:v>
                </c:pt>
                <c:pt idx="896">
                  <c:v>-6.5487948221676424</c:v>
                </c:pt>
                <c:pt idx="897">
                  <c:v>-6.5488367343511085</c:v>
                </c:pt>
                <c:pt idx="898">
                  <c:v>-6.5488786463030113</c:v>
                </c:pt>
                <c:pt idx="899">
                  <c:v>-6.5489205580233509</c:v>
                </c:pt>
                <c:pt idx="900">
                  <c:v>-6.5489624695121202</c:v>
                </c:pt>
                <c:pt idx="901">
                  <c:v>-6.5490043807693228</c:v>
                </c:pt>
                <c:pt idx="902">
                  <c:v>-6.5490462917949515</c:v>
                </c:pt>
                <c:pt idx="903">
                  <c:v>-6.549088202589008</c:v>
                </c:pt>
                <c:pt idx="904">
                  <c:v>-6.5491301131514881</c:v>
                </c:pt>
                <c:pt idx="905">
                  <c:v>-6.5491720234823898</c:v>
                </c:pt>
                <c:pt idx="906">
                  <c:v>-6.5492139335817114</c:v>
                </c:pt>
                <c:pt idx="907">
                  <c:v>-6.5492558434494486</c:v>
                </c:pt>
                <c:pt idx="908">
                  <c:v>-6.5492977530856047</c:v>
                </c:pt>
                <c:pt idx="909">
                  <c:v>-6.5493396624901692</c:v>
                </c:pt>
                <c:pt idx="910">
                  <c:v>-6.5493815716631527</c:v>
                </c:pt>
                <c:pt idx="911">
                  <c:v>-6.5494234806045384</c:v>
                </c:pt>
                <c:pt idx="912">
                  <c:v>-6.5494653893143342</c:v>
                </c:pt>
                <c:pt idx="913">
                  <c:v>-6.5495072977925357</c:v>
                </c:pt>
                <c:pt idx="914">
                  <c:v>-6.5495492060391358</c:v>
                </c:pt>
                <c:pt idx="915">
                  <c:v>-6.5495911140541407</c:v>
                </c:pt>
                <c:pt idx="916">
                  <c:v>-6.5496330218375425</c:v>
                </c:pt>
                <c:pt idx="917">
                  <c:v>-6.549674929389341</c:v>
                </c:pt>
                <c:pt idx="918">
                  <c:v>-6.5497168367095364</c:v>
                </c:pt>
                <c:pt idx="919">
                  <c:v>-6.5497587437981233</c:v>
                </c:pt>
                <c:pt idx="920">
                  <c:v>-6.5498006506551008</c:v>
                </c:pt>
                <c:pt idx="921">
                  <c:v>-6.5498425572804635</c:v>
                </c:pt>
                <c:pt idx="922">
                  <c:v>-6.5498844636742133</c:v>
                </c:pt>
                <c:pt idx="923">
                  <c:v>-6.5499263698363475</c:v>
                </c:pt>
                <c:pt idx="924">
                  <c:v>-6.5499682757668625</c:v>
                </c:pt>
                <c:pt idx="925">
                  <c:v>-6.5500101814657601</c:v>
                </c:pt>
                <c:pt idx="926">
                  <c:v>-6.5500520869330341</c:v>
                </c:pt>
                <c:pt idx="927">
                  <c:v>-6.5500939921686827</c:v>
                </c:pt>
                <c:pt idx="928">
                  <c:v>-6.5501358971727033</c:v>
                </c:pt>
                <c:pt idx="929">
                  <c:v>-6.5501778019451002</c:v>
                </c:pt>
                <c:pt idx="930">
                  <c:v>-6.550219706485862</c:v>
                </c:pt>
                <c:pt idx="931">
                  <c:v>-6.5502616107949931</c:v>
                </c:pt>
                <c:pt idx="932">
                  <c:v>-6.5503035148724864</c:v>
                </c:pt>
                <c:pt idx="933">
                  <c:v>-6.5503454187183436</c:v>
                </c:pt>
                <c:pt idx="934">
                  <c:v>-6.5503873223325648</c:v>
                </c:pt>
                <c:pt idx="935">
                  <c:v>-6.5504292257151446</c:v>
                </c:pt>
                <c:pt idx="936">
                  <c:v>-6.5504711288660769</c:v>
                </c:pt>
                <c:pt idx="937">
                  <c:v>-6.5505130317853668</c:v>
                </c:pt>
                <c:pt idx="938">
                  <c:v>-6.5505549344730056</c:v>
                </c:pt>
                <c:pt idx="939">
                  <c:v>-6.5505968369289977</c:v>
                </c:pt>
                <c:pt idx="940">
                  <c:v>-6.5506387391533361</c:v>
                </c:pt>
                <c:pt idx="941">
                  <c:v>-6.5506806411460232</c:v>
                </c:pt>
                <c:pt idx="942">
                  <c:v>-6.5507225429070512</c:v>
                </c:pt>
                <c:pt idx="943">
                  <c:v>-6.5507644444364228</c:v>
                </c:pt>
                <c:pt idx="944">
                  <c:v>-6.5508063457341326</c:v>
                </c:pt>
                <c:pt idx="945">
                  <c:v>-6.5508482468001832</c:v>
                </c:pt>
                <c:pt idx="946">
                  <c:v>-6.5508901476345667</c:v>
                </c:pt>
                <c:pt idx="947">
                  <c:v>-6.550932048237283</c:v>
                </c:pt>
                <c:pt idx="948">
                  <c:v>-6.550973948608334</c:v>
                </c:pt>
                <c:pt idx="949">
                  <c:v>-6.5510158487477126</c:v>
                </c:pt>
                <c:pt idx="950">
                  <c:v>-6.5510577486554133</c:v>
                </c:pt>
                <c:pt idx="951">
                  <c:v>-6.551099648331447</c:v>
                </c:pt>
                <c:pt idx="952">
                  <c:v>-6.5511415477758019</c:v>
                </c:pt>
                <c:pt idx="953">
                  <c:v>-6.5511834469884782</c:v>
                </c:pt>
                <c:pt idx="954">
                  <c:v>-6.5512253459694687</c:v>
                </c:pt>
                <c:pt idx="955">
                  <c:v>-6.5512672447187805</c:v>
                </c:pt>
                <c:pt idx="956">
                  <c:v>-6.5513091432364057</c:v>
                </c:pt>
                <c:pt idx="957">
                  <c:v>-6.5513510415223379</c:v>
                </c:pt>
                <c:pt idx="958">
                  <c:v>-6.5513929395765871</c:v>
                </c:pt>
                <c:pt idx="959">
                  <c:v>-6.5514348373991451</c:v>
                </c:pt>
                <c:pt idx="960">
                  <c:v>-6.5514767349900067</c:v>
                </c:pt>
                <c:pt idx="961">
                  <c:v>-6.5515186323491683</c:v>
                </c:pt>
                <c:pt idx="962">
                  <c:v>-6.5515605294766388</c:v>
                </c:pt>
                <c:pt idx="963">
                  <c:v>-6.5516024263724066</c:v>
                </c:pt>
                <c:pt idx="964">
                  <c:v>-6.5516443230364709</c:v>
                </c:pt>
                <c:pt idx="965">
                  <c:v>-6.5516862194688317</c:v>
                </c:pt>
                <c:pt idx="966">
                  <c:v>-6.5517281156694853</c:v>
                </c:pt>
                <c:pt idx="967">
                  <c:v>-6.5517700116384319</c:v>
                </c:pt>
                <c:pt idx="968">
                  <c:v>-6.551811907375666</c:v>
                </c:pt>
                <c:pt idx="969">
                  <c:v>-6.5518538028811877</c:v>
                </c:pt>
                <c:pt idx="970">
                  <c:v>-6.5518956981549943</c:v>
                </c:pt>
                <c:pt idx="971">
                  <c:v>-6.5519375931970831</c:v>
                </c:pt>
                <c:pt idx="972">
                  <c:v>-6.5519794880074524</c:v>
                </c:pt>
                <c:pt idx="973">
                  <c:v>-6.5520213825861067</c:v>
                </c:pt>
                <c:pt idx="974">
                  <c:v>-6.5520632769330325</c:v>
                </c:pt>
                <c:pt idx="975">
                  <c:v>-6.5521051710482343</c:v>
                </c:pt>
                <c:pt idx="976">
                  <c:v>-6.5521470649317077</c:v>
                </c:pt>
                <c:pt idx="977">
                  <c:v>-6.5521889585834527</c:v>
                </c:pt>
                <c:pt idx="978">
                  <c:v>-6.552230852003464</c:v>
                </c:pt>
                <c:pt idx="979">
                  <c:v>-6.5522727451917415</c:v>
                </c:pt>
                <c:pt idx="980">
                  <c:v>-6.5523146381482853</c:v>
                </c:pt>
                <c:pt idx="981">
                  <c:v>-6.5523565308730909</c:v>
                </c:pt>
                <c:pt idx="982">
                  <c:v>-6.5523984233661521</c:v>
                </c:pt>
                <c:pt idx="983">
                  <c:v>-6.5524403156274733</c:v>
                </c:pt>
                <c:pt idx="984">
                  <c:v>-6.5524822076570501</c:v>
                </c:pt>
                <c:pt idx="985">
                  <c:v>-6.5525240994548799</c:v>
                </c:pt>
                <c:pt idx="986">
                  <c:v>-6.5525659910209653</c:v>
                </c:pt>
                <c:pt idx="987">
                  <c:v>-6.5526078823552973</c:v>
                </c:pt>
                <c:pt idx="988">
                  <c:v>-6.5526497734578761</c:v>
                </c:pt>
                <c:pt idx="989">
                  <c:v>-6.5526916643286981</c:v>
                </c:pt>
                <c:pt idx="990">
                  <c:v>-6.5527335549677685</c:v>
                </c:pt>
                <c:pt idx="991">
                  <c:v>-6.5527754453750768</c:v>
                </c:pt>
                <c:pt idx="992">
                  <c:v>-6.5528173355506247</c:v>
                </c:pt>
                <c:pt idx="993">
                  <c:v>-6.5528592254944078</c:v>
                </c:pt>
                <c:pt idx="994">
                  <c:v>-6.5529011152064287</c:v>
                </c:pt>
                <c:pt idx="995">
                  <c:v>-6.552943004686683</c:v>
                </c:pt>
                <c:pt idx="996">
                  <c:v>-6.5529848939351636</c:v>
                </c:pt>
                <c:pt idx="997">
                  <c:v>-6.553026782951874</c:v>
                </c:pt>
                <c:pt idx="998">
                  <c:v>-6.5530686717368116</c:v>
                </c:pt>
                <c:pt idx="999">
                  <c:v>-6.5531105602899711</c:v>
                </c:pt>
                <c:pt idx="1000">
                  <c:v>-6.5531524486113533</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Calculs!$J$4:$J$1004</c:f>
              <c:numCache>
                <c:formatCode>0.00</c:formatCode>
                <c:ptCount val="1001"/>
                <c:pt idx="0">
                  <c:v>0</c:v>
                </c:pt>
                <c:pt idx="1">
                  <c:v>0</c:v>
                </c:pt>
                <c:pt idx="2">
                  <c:v>1.4631124912517832E-4</c:v>
                </c:pt>
                <c:pt idx="3">
                  <c:v>7.3879112668404556E-4</c:v>
                </c:pt>
                <c:pt idx="4">
                  <c:v>2.0846470154389273E-3</c:v>
                </c:pt>
                <c:pt idx="5">
                  <c:v>4.4913563369472897E-3</c:v>
                </c:pt>
                <c:pt idx="6">
                  <c:v>8.1889632571906113E-3</c:v>
                </c:pt>
                <c:pt idx="7">
                  <c:v>1.3252206926429555E-2</c:v>
                </c:pt>
                <c:pt idx="8">
                  <c:v>1.967810335754798E-2</c:v>
                </c:pt>
                <c:pt idx="9">
                  <c:v>2.7463656000268989E-2</c:v>
                </c:pt>
                <c:pt idx="10">
                  <c:v>3.6605855789553401E-2</c:v>
                </c:pt>
                <c:pt idx="11">
                  <c:v>4.7101681194384896E-2</c:v>
                </c:pt>
                <c:pt idx="12">
                  <c:v>5.8948098266938323E-2</c:v>
                </c:pt>
                <c:pt idx="13">
                  <c:v>7.2142060692127807E-2</c:v>
                </c:pt>
                <c:pt idx="14">
                  <c:v>8.6680509837531103E-2</c:v>
                </c:pt>
                <c:pt idx="15">
                  <c:v>0.10256037480368663</c:v>
                </c:pt>
                <c:pt idx="16">
                  <c:v>0.11977857247475979</c:v>
                </c:pt>
                <c:pt idx="17">
                  <c:v>0.13833200756957489</c:v>
                </c:pt>
                <c:pt idx="18">
                  <c:v>0.1582175726930091</c:v>
                </c:pt>
                <c:pt idx="19">
                  <c:v>0.17943214838774477</c:v>
                </c:pt>
                <c:pt idx="20">
                  <c:v>0.20197260318637664</c:v>
                </c:pt>
                <c:pt idx="21">
                  <c:v>0.22583579366387013</c:v>
                </c:pt>
                <c:pt idx="22">
                  <c:v>0.25101856449036691</c:v>
                </c:pt>
                <c:pt idx="23">
                  <c:v>0.27751774848433447</c:v>
                </c:pt>
                <c:pt idx="24">
                  <c:v>0.30533016666605528</c:v>
                </c:pt>
                <c:pt idx="25">
                  <c:v>0.33445262831145262</c:v>
                </c:pt>
                <c:pt idx="26">
                  <c:v>0.36488193100624838</c:v>
                </c:pt>
                <c:pt idx="27">
                  <c:v>0.39661486070044988</c:v>
                </c:pt>
                <c:pt idx="28">
                  <c:v>0.42964819176316127</c:v>
                </c:pt>
                <c:pt idx="29">
                  <c:v>0.46397868703771605</c:v>
                </c:pt>
                <c:pt idx="30">
                  <c:v>0.49960309789712659</c:v>
                </c:pt>
                <c:pt idx="31">
                  <c:v>0.536518164299847</c:v>
                </c:pt>
                <c:pt idx="32">
                  <c:v>0.57472061484584525</c:v>
                </c:pt>
                <c:pt idx="33">
                  <c:v>0.61420716683298071</c:v>
                </c:pt>
                <c:pt idx="34">
                  <c:v>0.65497452631368325</c:v>
                </c:pt>
                <c:pt idx="35">
                  <c:v>0.69701938815192999</c:v>
                </c:pt>
                <c:pt idx="36">
                  <c:v>0.74042235153833103</c:v>
                </c:pt>
                <c:pt idx="37">
                  <c:v>0.7852667081105702</c:v>
                </c:pt>
                <c:pt idx="38">
                  <c:v>0.83155448517773523</c:v>
                </c:pt>
                <c:pt idx="39">
                  <c:v>0.87928758201703627</c:v>
                </c:pt>
                <c:pt idx="40">
                  <c:v>0.92846773929587156</c:v>
                </c:pt>
                <c:pt idx="41">
                  <c:v>0.97909654622055775</c:v>
                </c:pt>
                <c:pt idx="42">
                  <c:v>1.0311754471480734</c:v>
                </c:pt>
                <c:pt idx="43">
                  <c:v>1.0847057477144619</c:v>
                </c:pt>
                <c:pt idx="44">
                  <c:v>1.1396886205269618</c:v>
                </c:pt>
                <c:pt idx="45">
                  <c:v>1.1961251104613044</c:v>
                </c:pt>
                <c:pt idx="46">
                  <c:v>1.2540161396007803</c:v>
                </c:pt>
                <c:pt idx="47">
                  <c:v>1.3133625118495054</c:v>
                </c:pt>
                <c:pt idx="48">
                  <c:v>1.3741649172487052</c:v>
                </c:pt>
                <c:pt idx="49">
                  <c:v>1.4364239360216997</c:v>
                </c:pt>
                <c:pt idx="50">
                  <c:v>1.5001400423705344</c:v>
                </c:pt>
                <c:pt idx="51">
                  <c:v>1.5653140366194382</c:v>
                </c:pt>
                <c:pt idx="52">
                  <c:v>1.6319474811291574</c:v>
                </c:pt>
                <c:pt idx="53">
                  <c:v>1.7000422800880695</c:v>
                </c:pt>
                <c:pt idx="54">
                  <c:v>1.7696002549825902</c:v>
                </c:pt>
                <c:pt idx="55">
                  <c:v>1.8406231471060521</c:v>
                </c:pt>
                <c:pt idx="56">
                  <c:v>1.9131126199339217</c:v>
                </c:pt>
                <c:pt idx="57">
                  <c:v>1.9870702613749296</c:v>
                </c:pt>
                <c:pt idx="58">
                  <c:v>2.0624975859068448</c:v>
                </c:pt>
                <c:pt idx="59">
                  <c:v>2.1393960366048641</c:v>
                </c:pt>
                <c:pt idx="60">
                  <c:v>2.2177669870699095</c:v>
                </c:pt>
                <c:pt idx="61">
                  <c:v>2.2976117432635155</c:v>
                </c:pt>
                <c:pt idx="62">
                  <c:v>2.3789315452554356</c:v>
                </c:pt>
                <c:pt idx="63">
                  <c:v>2.461727568889605</c:v>
                </c:pt>
                <c:pt idx="64">
                  <c:v>2.5460009273736426</c:v>
                </c:pt>
                <c:pt idx="65">
                  <c:v>2.6317526727966727</c:v>
                </c:pt>
                <c:pt idx="66">
                  <c:v>2.7189837975798747</c:v>
                </c:pt>
                <c:pt idx="67">
                  <c:v>2.8076952358638403</c:v>
                </c:pt>
                <c:pt idx="68">
                  <c:v>2.8978878648365032</c:v>
                </c:pt>
                <c:pt idx="69">
                  <c:v>2.9895625060051381</c:v>
                </c:pt>
                <c:pt idx="70">
                  <c:v>3.0827199264156691</c:v>
                </c:pt>
                <c:pt idx="71">
                  <c:v>3.1773608398222892</c:v>
                </c:pt>
                <c:pt idx="72">
                  <c:v>3.2734859078101959</c:v>
                </c:pt>
                <c:pt idx="73">
                  <c:v>3.3710957408740359</c:v>
                </c:pt>
                <c:pt idx="74">
                  <c:v>3.4701908994544888</c:v>
                </c:pt>
                <c:pt idx="75">
                  <c:v>3.5707718949352456</c:v>
                </c:pt>
                <c:pt idx="76">
                  <c:v>3.6728391906024931</c:v>
                </c:pt>
                <c:pt idx="77">
                  <c:v>3.7763932025688756</c:v>
                </c:pt>
                <c:pt idx="78">
                  <c:v>3.881434300663773</c:v>
                </c:pt>
                <c:pt idx="79">
                  <c:v>3.9879628092916271</c:v>
                </c:pt>
                <c:pt idx="80">
                  <c:v>4.0959790082599223</c:v>
                </c:pt>
                <c:pt idx="81">
                  <c:v>4.2054831335783467</c:v>
                </c:pt>
                <c:pt idx="82">
                  <c:v>4.3164753782305452</c:v>
                </c:pt>
                <c:pt idx="83">
                  <c:v>4.4289558929198085</c:v>
                </c:pt>
                <c:pt idx="84">
                  <c:v>4.5429247867899472</c:v>
                </c:pt>
                <c:pt idx="85">
                  <c:v>4.6583821281225326</c:v>
                </c:pt>
                <c:pt idx="86">
                  <c:v>4.7753279450116208</c:v>
                </c:pt>
                <c:pt idx="87">
                  <c:v>4.8937622260169977</c:v>
                </c:pt>
                <c:pt idx="88">
                  <c:v>5.0136849207969378</c:v>
                </c:pt>
                <c:pt idx="89">
                  <c:v>5.135095940721409</c:v>
                </c:pt>
                <c:pt idx="90">
                  <c:v>5.2579951594665992</c:v>
                </c:pt>
                <c:pt idx="91">
                  <c:v>5.3823824135915963</c:v>
                </c:pt>
                <c:pt idx="92">
                  <c:v>5.5082575030980019</c:v>
                </c:pt>
                <c:pt idx="93">
                  <c:v>5.6356201919732296</c:v>
                </c:pt>
                <c:pt idx="94">
                  <c:v>5.7644702087181852</c:v>
                </c:pt>
                <c:pt idx="95">
                  <c:v>5.8948072468599912</c:v>
                </c:pt>
                <c:pt idx="96">
                  <c:v>6.0266309654503933</c:v>
                </c:pt>
                <c:pt idx="97">
                  <c:v>6.1599409895504387</c:v>
                </c:pt>
                <c:pt idx="98">
                  <c:v>6.2947369107019986</c:v>
                </c:pt>
                <c:pt idx="99">
                  <c:v>6.4310182873866726</c:v>
                </c:pt>
                <c:pt idx="100">
                  <c:v>6.5687846454725838</c:v>
                </c:pt>
                <c:pt idx="101">
                  <c:v>6.708035262002408</c:v>
                </c:pt>
                <c:pt idx="102">
                  <c:v>6.8487689478733662</c:v>
                </c:pt>
                <c:pt idx="103">
                  <c:v>6.9909842634848358</c:v>
                </c:pt>
                <c:pt idx="104">
                  <c:v>7.1346797354995237</c:v>
                </c:pt>
                <c:pt idx="105">
                  <c:v>7.2798538572898694</c:v>
                </c:pt>
                <c:pt idx="106">
                  <c:v>7.4265050893736824</c:v>
                </c:pt>
                <c:pt idx="107">
                  <c:v>7.5746318598394291</c:v>
                </c:pt>
                <c:pt idx="108">
                  <c:v>7.7242325647615635</c:v>
                </c:pt>
                <c:pt idx="109">
                  <c:v>7.8753055686062767</c:v>
                </c:pt>
                <c:pt idx="110">
                  <c:v>8.0278492046280263</c:v>
                </c:pt>
                <c:pt idx="111">
                  <c:v>8.1818617752571914</c:v>
                </c:pt>
                <c:pt idx="112">
                  <c:v>8.337341552479165</c:v>
                </c:pt>
                <c:pt idx="113">
                  <c:v>8.4942867782052165</c:v>
                </c:pt>
                <c:pt idx="114">
                  <c:v>8.6526956646354094</c:v>
                </c:pt>
                <c:pt idx="115">
                  <c:v>8.8125663946138495</c:v>
                </c:pt>
                <c:pt idx="116">
                  <c:v>8.9738971219765542</c:v>
                </c:pt>
                <c:pt idx="117">
                  <c:v>9.1366859718921933</c:v>
                </c:pt>
                <c:pt idx="118">
                  <c:v>9.3009310411959394</c:v>
                </c:pt>
                <c:pt idx="119">
                  <c:v>9.4666303987166831</c:v>
                </c:pt>
                <c:pt idx="120">
                  <c:v>9.633782085597824</c:v>
                </c:pt>
                <c:pt idx="121">
                  <c:v>9.8023841156118685</c:v>
                </c:pt>
                <c:pt idx="122">
                  <c:v>9.9724344754690257</c:v>
                </c:pt>
                <c:pt idx="123">
                  <c:v>10.143931125120019</c:v>
                </c:pt>
                <c:pt idx="124">
                  <c:v>10.316871998053289</c:v>
                </c:pt>
                <c:pt idx="125">
                  <c:v>10.491255001586774</c:v>
                </c:pt>
                <c:pt idx="126">
                  <c:v>10.667078017154459</c:v>
                </c:pt>
                <c:pt idx="127">
                  <c:v>10.844338900587834</c:v>
                </c:pt>
                <c:pt idx="128">
                  <c:v>11.023035482392444</c:v>
                </c:pt>
                <c:pt idx="129">
                  <c:v>11.203165568019674</c:v>
                </c:pt>
                <c:pt idx="130">
                  <c:v>11.384726938133932</c:v>
                </c:pt>
                <c:pt idx="131">
                  <c:v>11.56771734887535</c:v>
                </c:pt>
                <c:pt idx="132">
                  <c:v>11.752134532118165</c:v>
                </c:pt>
                <c:pt idx="133">
                  <c:v>11.937976195724888</c:v>
                </c:pt>
                <c:pt idx="134">
                  <c:v>12.125240023796412</c:v>
                </c:pt>
                <c:pt idx="135">
                  <c:v>12.313923676918154</c:v>
                </c:pt>
                <c:pt idx="136">
                  <c:v>12.504024792402378</c:v>
                </c:pt>
                <c:pt idx="137">
                  <c:v>12.695540984526776</c:v>
                </c:pt>
                <c:pt idx="138">
                  <c:v>12.888469844769453</c:v>
                </c:pt>
                <c:pt idx="139">
                  <c:v>13.082808942040392</c:v>
                </c:pt>
                <c:pt idx="140">
                  <c:v>13.278555822909505</c:v>
                </c:pt>
                <c:pt idx="141">
                  <c:v>13.475708011831381</c:v>
                </c:pt>
                <c:pt idx="142">
                  <c:v>13.674263011366808</c:v>
                </c:pt>
                <c:pt idx="143">
                  <c:v>13.874218302401163</c:v>
                </c:pt>
                <c:pt idx="144">
                  <c:v>14.075571344359759</c:v>
                </c:pt>
                <c:pt idx="145">
                  <c:v>14.27831957542023</c:v>
                </c:pt>
                <c:pt idx="146">
                  <c:v>14.482460412722032</c:v>
                </c:pt>
                <c:pt idx="147">
                  <c:v>14.687991252573143</c:v>
                </c:pt>
                <c:pt idx="148">
                  <c:v>14.894909470654033</c:v>
                </c:pt>
                <c:pt idx="149">
                  <c:v>15.10321242221897</c:v>
                </c:pt>
                <c:pt idx="150">
                  <c:v>15.312897442294746</c:v>
                </c:pt>
                <c:pt idx="151">
                  <c:v>15.523961923737161</c:v>
                </c:pt>
                <c:pt idx="152">
                  <c:v>15.73640339555109</c:v>
                </c:pt>
                <c:pt idx="153">
                  <c:v>15.95021944554621</c:v>
                </c:pt>
                <c:pt idx="154">
                  <c:v>16.165407642718623</c:v>
                </c:pt>
                <c:pt idx="155">
                  <c:v>16.381965537426197</c:v>
                </c:pt>
                <c:pt idx="156">
                  <c:v>16.599890661561844</c:v>
                </c:pt>
                <c:pt idx="157">
                  <c:v>16.819180528724765</c:v>
                </c:pt>
                <c:pt idx="158">
                  <c:v>17.039832634389732</c:v>
                </c:pt>
                <c:pt idx="159">
                  <c:v>17.261844456074435</c:v>
                </c:pt>
                <c:pt idx="160">
                  <c:v>17.48521345350494</c:v>
                </c:pt>
                <c:pt idx="161">
                  <c:v>17.709937068779343</c:v>
                </c:pt>
                <c:pt idx="162">
                  <c:v>17.936012726529587</c:v>
                </c:pt>
                <c:pt idx="163">
                  <c:v>18.163437834081556</c:v>
                </c:pt>
                <c:pt idx="164">
                  <c:v>18.392209781613456</c:v>
                </c:pt>
                <c:pt idx="165">
                  <c:v>18.6223259423125</c:v>
                </c:pt>
                <c:pt idx="166">
                  <c:v>18.853783672529978</c:v>
                </c:pt>
                <c:pt idx="167">
                  <c:v>19.086580311934721</c:v>
                </c:pt>
                <c:pt idx="168">
                  <c:v>19.320713183664992</c:v>
                </c:pt>
                <c:pt idx="169">
                  <c:v>19.556179594478859</c:v>
                </c:pt>
                <c:pt idx="170">
                  <c:v>19.792976834903062</c:v>
                </c:pt>
                <c:pt idx="171">
                  <c:v>20.031102179380404</c:v>
                </c:pt>
                <c:pt idx="172">
                  <c:v>20.270552886415732</c:v>
                </c:pt>
                <c:pt idx="173">
                  <c:v>20.511326198720486</c:v>
                </c:pt>
                <c:pt idx="174">
                  <c:v>20.753419343355883</c:v>
                </c:pt>
                <c:pt idx="175">
                  <c:v>20.996829531874756</c:v>
                </c:pt>
                <c:pt idx="176">
                  <c:v>21.241553960462063</c:v>
                </c:pt>
                <c:pt idx="177">
                  <c:v>21.487589810074102</c:v>
                </c:pt>
                <c:pt idx="178">
                  <c:v>21.734934246576461</c:v>
                </c:pt>
                <c:pt idx="179">
                  <c:v>21.983584420880725</c:v>
                </c:pt>
                <c:pt idx="180">
                  <c:v>22.233537469079945</c:v>
                </c:pt>
                <c:pt idx="181">
                  <c:v>22.484790512582933</c:v>
                </c:pt>
                <c:pt idx="182">
                  <c:v>22.737340658247362</c:v>
                </c:pt>
                <c:pt idx="183">
                  <c:v>22.99118499851172</c:v>
                </c:pt>
                <c:pt idx="184">
                  <c:v>23.246320611526141</c:v>
                </c:pt>
                <c:pt idx="185">
                  <c:v>23.502744561282103</c:v>
                </c:pt>
                <c:pt idx="186">
                  <c:v>23.760453897741055</c:v>
                </c:pt>
                <c:pt idx="187">
                  <c:v>24.019445656961956</c:v>
                </c:pt>
                <c:pt idx="188">
                  <c:v>24.279716861227772</c:v>
                </c:pt>
                <c:pt idx="189">
                  <c:v>24.541264519170934</c:v>
                </c:pt>
                <c:pt idx="190">
                  <c:v>24.804085625897773</c:v>
                </c:pt>
                <c:pt idx="191">
                  <c:v>25.068177163111955</c:v>
                </c:pt>
                <c:pt idx="192">
                  <c:v>25.333536099236941</c:v>
                </c:pt>
                <c:pt idx="193">
                  <c:v>25.600159389537474</c:v>
                </c:pt>
                <c:pt idx="194">
                  <c:v>25.868043976240106</c:v>
                </c:pt>
                <c:pt idx="195">
                  <c:v>26.137186788652798</c:v>
                </c:pt>
                <c:pt idx="196">
                  <c:v>26.407584743283593</c:v>
                </c:pt>
                <c:pt idx="197">
                  <c:v>26.679234743958389</c:v>
                </c:pt>
                <c:pt idx="198">
                  <c:v>26.952133681937806</c:v>
                </c:pt>
                <c:pt idx="199">
                  <c:v>27.226278436033173</c:v>
                </c:pt>
                <c:pt idx="200">
                  <c:v>27.501665872721667</c:v>
                </c:pt>
                <c:pt idx="201">
                  <c:v>27.77829284626057</c:v>
                </c:pt>
                <c:pt idx="202">
                  <c:v>28.056156198800707</c:v>
                </c:pt>
                <c:pt idx="203">
                  <c:v>28.335252760499042</c:v>
                </c:pt>
                <c:pt idx="204">
                  <c:v>28.615579349630448</c:v>
                </c:pt>
                <c:pt idx="205">
                  <c:v>28.897132772698697</c:v>
                </c:pt>
                <c:pt idx="206">
                  <c:v>29.179909824546623</c:v>
                </c:pt>
                <c:pt idx="207">
                  <c:v>29.463907288465524</c:v>
                </c:pt>
                <c:pt idx="208">
                  <c:v>29.749121936303769</c:v>
                </c:pt>
                <c:pt idx="209">
                  <c:v>30.035550528574657</c:v>
                </c:pt>
                <c:pt idx="210">
                  <c:v>30.323189814563513</c:v>
                </c:pt>
                <c:pt idx="211">
                  <c:v>30.61203653243404</c:v>
                </c:pt>
                <c:pt idx="212">
                  <c:v>30.902087409333941</c:v>
                </c:pt>
                <c:pt idx="213">
                  <c:v>31.193339161499797</c:v>
                </c:pt>
                <c:pt idx="214">
                  <c:v>31.485788494361245</c:v>
                </c:pt>
                <c:pt idx="215">
                  <c:v>31.779432102644446</c:v>
                </c:pt>
                <c:pt idx="216">
                  <c:v>32.074266670474842</c:v>
                </c:pt>
                <c:pt idx="217">
                  <c:v>32.370288871479211</c:v>
                </c:pt>
                <c:pt idx="218">
                  <c:v>32.667495368887074</c:v>
                </c:pt>
                <c:pt idx="219">
                  <c:v>32.965882815631375</c:v>
                </c:pt>
                <c:pt idx="220">
                  <c:v>33.265447854448539</c:v>
                </c:pt>
                <c:pt idx="221">
                  <c:v>33.566187117977833</c:v>
                </c:pt>
                <c:pt idx="222">
                  <c:v>33.86809722886008</c:v>
                </c:pt>
                <c:pt idx="223">
                  <c:v>34.171174799835732</c:v>
                </c:pt>
                <c:pt idx="224">
                  <c:v>34.475416433842291</c:v>
                </c:pt>
                <c:pt idx="225">
                  <c:v>34.7808187241111</c:v>
                </c:pt>
                <c:pt idx="226">
                  <c:v>35.087378254263506</c:v>
                </c:pt>
                <c:pt idx="227">
                  <c:v>35.395091598406403</c:v>
                </c:pt>
                <c:pt idx="228">
                  <c:v>35.703955321227127</c:v>
                </c:pt>
                <c:pt idx="229">
                  <c:v>36.013965978087796</c:v>
                </c:pt>
                <c:pt idx="230">
                  <c:v>36.325120115118992</c:v>
                </c:pt>
                <c:pt idx="231">
                  <c:v>36.637414269312863</c:v>
                </c:pt>
                <c:pt idx="232">
                  <c:v>36.950844968615641</c:v>
                </c:pt>
                <c:pt idx="233">
                  <c:v>37.265408732019552</c:v>
                </c:pt>
                <c:pt idx="234">
                  <c:v>37.581102069654143</c:v>
                </c:pt>
                <c:pt idx="235">
                  <c:v>37.897921482877052</c:v>
                </c:pt>
                <c:pt idx="236">
                  <c:v>38.215863464364169</c:v>
                </c:pt>
                <c:pt idx="237">
                  <c:v>38.53492449819926</c:v>
                </c:pt>
                <c:pt idx="238">
                  <c:v>38.85510105996299</c:v>
                </c:pt>
                <c:pt idx="239">
                  <c:v>39.176389616821425</c:v>
                </c:pt>
                <c:pt idx="240">
                  <c:v>39.498786627613953</c:v>
                </c:pt>
                <c:pt idx="241">
                  <c:v>39.82228854294064</c:v>
                </c:pt>
                <c:pt idx="242">
                  <c:v>40.146891805249069</c:v>
                </c:pt>
                <c:pt idx="243">
                  <c:v>40.472592848920634</c:v>
                </c:pt>
                <c:pt idx="244">
                  <c:v>40.799388100356246</c:v>
                </c:pt>
                <c:pt idx="245">
                  <c:v>41.127273978061567</c:v>
                </c:pt>
                <c:pt idx="246">
                  <c:v>41.456246892731663</c:v>
                </c:pt>
                <c:pt idx="247">
                  <c:v>41.786303247335162</c:v>
                </c:pt>
                <c:pt idx="248">
                  <c:v>42.117439437197845</c:v>
                </c:pt>
                <c:pt idx="249">
                  <c:v>42.449651850085772</c:v>
                </c:pt>
                <c:pt idx="250">
                  <c:v>42.782936866287834</c:v>
                </c:pt>
                <c:pt idx="251">
                  <c:v>43.117290497370384</c:v>
                </c:pt>
                <c:pt idx="252">
                  <c:v>43.452708024281613</c:v>
                </c:pt>
                <c:pt idx="253">
                  <c:v>43.789184358143594</c:v>
                </c:pt>
                <c:pt idx="254">
                  <c:v>44.12671440170876</c:v>
                </c:pt>
                <c:pt idx="255">
                  <c:v>44.46529304947024</c:v>
                </c:pt>
                <c:pt idx="256">
                  <c:v>44.804915187771378</c:v>
                </c:pt>
                <c:pt idx="257">
                  <c:v>45.145575694914434</c:v>
                </c:pt>
                <c:pt idx="258">
                  <c:v>45.487269441268467</c:v>
                </c:pt>
                <c:pt idx="259">
                  <c:v>45.829991289376444</c:v>
                </c:pt>
                <c:pt idx="260">
                  <c:v>46.173736094061525</c:v>
                </c:pt>
                <c:pt idx="261">
                  <c:v>46.518498702532554</c:v>
                </c:pt>
                <c:pt idx="262">
                  <c:v>46.86427395448878</c:v>
                </c:pt>
                <c:pt idx="263">
                  <c:v>47.211056682223756</c:v>
                </c:pt>
                <c:pt idx="264">
                  <c:v>47.558841710728501</c:v>
                </c:pt>
                <c:pt idx="265">
                  <c:v>47.907623857793844</c:v>
                </c:pt>
                <c:pt idx="266">
                  <c:v>48.257397934111999</c:v>
                </c:pt>
                <c:pt idx="267">
                  <c:v>48.608158743377409</c:v>
                </c:pt>
                <c:pt idx="268">
                  <c:v>48.959901082386757</c:v>
                </c:pt>
                <c:pt idx="269">
                  <c:v>49.312619741138256</c:v>
                </c:pt>
                <c:pt idx="270">
                  <c:v>49.666309502930183</c:v>
                </c:pt>
                <c:pt idx="271">
                  <c:v>50.020965144458621</c:v>
                </c:pt>
                <c:pt idx="272">
                  <c:v>50.376581435914488</c:v>
                </c:pt>
                <c:pt idx="273">
                  <c:v>50.733153141079761</c:v>
                </c:pt>
                <c:pt idx="274">
                  <c:v>51.090675017423024</c:v>
                </c:pt>
                <c:pt idx="275">
                  <c:v>51.449141816194206</c:v>
                </c:pt>
                <c:pt idx="276">
                  <c:v>51.808548282518622</c:v>
                </c:pt>
                <c:pt idx="277">
                  <c:v>52.168889155490234</c:v>
                </c:pt>
                <c:pt idx="278">
                  <c:v>52.530159168264227</c:v>
                </c:pt>
                <c:pt idx="279">
                  <c:v>52.892353048148813</c:v>
                </c:pt>
                <c:pt idx="280">
                  <c:v>53.255465516696319</c:v>
                </c:pt>
                <c:pt idx="281">
                  <c:v>53.619491289793551</c:v>
                </c:pt>
                <c:pt idx="282">
                  <c:v>53.984425077751432</c:v>
                </c:pt>
                <c:pt idx="283">
                  <c:v>54.350261585393909</c:v>
                </c:pt>
                <c:pt idx="284">
                  <c:v>54.716995512146148</c:v>
                </c:pt>
                <c:pt idx="285">
                  <c:v>55.084621552122037</c:v>
                </c:pt>
                <c:pt idx="286">
                  <c:v>55.45313439421092</c:v>
                </c:pt>
                <c:pt idx="287">
                  <c:v>55.822528722163675</c:v>
                </c:pt>
                <c:pt idx="288">
                  <c:v>56.192799214678061</c:v>
                </c:pt>
                <c:pt idx="289">
                  <c:v>56.563940545483355</c:v>
                </c:pt>
                <c:pt idx="290">
                  <c:v>56.935947383424285</c:v>
                </c:pt>
                <c:pt idx="291">
                  <c:v>57.308814392544285</c:v>
                </c:pt>
                <c:pt idx="292">
                  <c:v>57.682536232168005</c:v>
                </c:pt>
                <c:pt idx="293">
                  <c:v>58.057107556983183</c:v>
                </c:pt>
                <c:pt idx="294">
                  <c:v>58.432523017121781</c:v>
                </c:pt>
                <c:pt idx="295">
                  <c:v>58.808777258240433</c:v>
                </c:pt>
                <c:pt idx="296">
                  <c:v>59.185864921600235</c:v>
                </c:pt>
                <c:pt idx="297">
                  <c:v>59.563780644145808</c:v>
                </c:pt>
                <c:pt idx="298">
                  <c:v>59.942514983942125</c:v>
                </c:pt>
                <c:pt idx="299">
                  <c:v>60.322050340454979</c:v>
                </c:pt>
                <c:pt idx="300">
                  <c:v>60.70236502576433</c:v>
                </c:pt>
                <c:pt idx="301">
                  <c:v>61.083437341146762</c:v>
                </c:pt>
                <c:pt idx="302">
                  <c:v>61.465245577575494</c:v>
                </c:pt>
                <c:pt idx="303">
                  <c:v>61.847768016211774</c:v>
                </c:pt>
                <c:pt idx="304">
                  <c:v>62.230982928887798</c:v>
                </c:pt>
                <c:pt idx="305">
                  <c:v>62.614868578581074</c:v>
                </c:pt>
                <c:pt idx="306">
                  <c:v>62.9994032198803</c:v>
                </c:pt>
                <c:pt idx="307">
                  <c:v>63.384565099442746</c:v>
                </c:pt>
                <c:pt idx="308">
                  <c:v>63.770332456443192</c:v>
                </c:pt>
                <c:pt idx="309">
                  <c:v>64.156683523014422</c:v>
                </c:pt>
                <c:pt idx="310">
                  <c:v>64.543596524679273</c:v>
                </c:pt>
                <c:pt idx="311">
                  <c:v>64.931049680774279</c:v>
                </c:pt>
                <c:pt idx="312">
                  <c:v>65.319021204864953</c:v>
                </c:pt>
                <c:pt idx="313">
                  <c:v>65.707489305152649</c:v>
                </c:pt>
                <c:pt idx="314">
                  <c:v>66.096432184873109</c:v>
                </c:pt>
                <c:pt idx="315">
                  <c:v>66.485828042686578</c:v>
                </c:pt>
                <c:pt idx="316">
                  <c:v>66.875655073059718</c:v>
                </c:pt>
                <c:pt idx="317">
                  <c:v>67.265891466639076</c:v>
                </c:pt>
                <c:pt idx="318">
                  <c:v>67.656515410616336</c:v>
                </c:pt>
                <c:pt idx="319">
                  <c:v>68.047505089085234</c:v>
                </c:pt>
                <c:pt idx="320">
                  <c:v>68.43883868339023</c:v>
                </c:pt>
                <c:pt idx="321">
                  <c:v>68.830496013640712</c:v>
                </c:pt>
                <c:pt idx="322">
                  <c:v>69.22246018148364</c:v>
                </c:pt>
                <c:pt idx="323">
                  <c:v>69.614715929442525</c:v>
                </c:pt>
                <c:pt idx="324">
                  <c:v>70.007247998904688</c:v>
                </c:pt>
                <c:pt idx="325">
                  <c:v>70.400041130276932</c:v>
                </c:pt>
                <c:pt idx="326">
                  <c:v>70.793080063137097</c:v>
                </c:pt>
                <c:pt idx="327">
                  <c:v>71.186349536381655</c:v>
                </c:pt>
                <c:pt idx="328">
                  <c:v>71.579834288369227</c:v>
                </c:pt>
                <c:pt idx="329">
                  <c:v>71.973519057060145</c:v>
                </c:pt>
                <c:pt idx="330">
                  <c:v>72.367388580151925</c:v>
                </c:pt>
                <c:pt idx="331">
                  <c:v>72.76142759521079</c:v>
                </c:pt>
                <c:pt idx="332">
                  <c:v>73.155620839799141</c:v>
                </c:pt>
                <c:pt idx="333">
                  <c:v>73.54995305159909</c:v>
                </c:pt>
                <c:pt idx="334">
                  <c:v>73.944408968531974</c:v>
                </c:pt>
                <c:pt idx="335">
                  <c:v>74.338973328873891</c:v>
                </c:pt>
                <c:pt idx="336">
                  <c:v>74.733630871367254</c:v>
                </c:pt>
                <c:pt idx="337">
                  <c:v>75.128366335328352</c:v>
                </c:pt>
                <c:pt idx="338">
                  <c:v>75.523164460751005</c:v>
                </c:pt>
                <c:pt idx="339">
                  <c:v>75.918009988406197</c:v>
                </c:pt>
                <c:pt idx="340">
                  <c:v>76.312887659937743</c:v>
                </c:pt>
                <c:pt idx="341">
                  <c:v>76.707782217954062</c:v>
                </c:pt>
                <c:pt idx="342">
                  <c:v>77.102678406115942</c:v>
                </c:pt>
                <c:pt idx="343">
                  <c:v>77.497560969220388</c:v>
                </c:pt>
                <c:pt idx="344">
                  <c:v>77.892414653280497</c:v>
                </c:pt>
                <c:pt idx="345">
                  <c:v>78.287224205601404</c:v>
                </c:pt>
                <c:pt idx="346">
                  <c:v>78.681974374852331</c:v>
                </c:pt>
                <c:pt idx="347">
                  <c:v>79.076649911134623</c:v>
                </c:pt>
                <c:pt idx="348">
                  <c:v>79.471235745762669</c:v>
                </c:pt>
                <c:pt idx="349">
                  <c:v>79.865717171123762</c:v>
                </c:pt>
                <c:pt idx="350">
                  <c:v>80.260079660958411</c:v>
                </c:pt>
                <c:pt idx="351">
                  <c:v>80.654308690549712</c:v>
                </c:pt>
                <c:pt idx="352">
                  <c:v>81.048389736763411</c:v>
                </c:pt>
                <c:pt idx="353">
                  <c:v>81.442308278084411</c:v>
                </c:pt>
                <c:pt idx="354">
                  <c:v>81.836049794649711</c:v>
                </c:pt>
                <c:pt idx="355">
                  <c:v>82.22959976827778</c:v>
                </c:pt>
                <c:pt idx="356">
                  <c:v>82.622943682494352</c:v>
                </c:pt>
                <c:pt idx="357">
                  <c:v>83.016067022554708</c:v>
                </c:pt>
                <c:pt idx="358">
                  <c:v>83.408955275462318</c:v>
                </c:pt>
                <c:pt idx="359">
                  <c:v>83.801593929983952</c:v>
                </c:pt>
                <c:pt idx="360">
                  <c:v>84.193972240617299</c:v>
                </c:pt>
                <c:pt idx="361">
                  <c:v>84.586086992950612</c:v>
                </c:pt>
                <c:pt idx="362">
                  <c:v>84.977938738057915</c:v>
                </c:pt>
                <c:pt idx="363">
                  <c:v>85.369528025498283</c:v>
                </c:pt>
                <c:pt idx="364">
                  <c:v>85.760855403321699</c:v>
                </c:pt>
                <c:pt idx="365">
                  <c:v>86.151921418074821</c:v>
                </c:pt>
                <c:pt idx="366">
                  <c:v>86.542726614806696</c:v>
                </c:pt>
                <c:pt idx="367">
                  <c:v>86.933271537074503</c:v>
                </c:pt>
                <c:pt idx="368">
                  <c:v>87.323556726949263</c:v>
                </c:pt>
                <c:pt idx="369">
                  <c:v>87.713582725021467</c:v>
                </c:pt>
                <c:pt idx="370">
                  <c:v>88.103350070406734</c:v>
                </c:pt>
                <c:pt idx="371">
                  <c:v>88.492859300751419</c:v>
                </c:pt>
                <c:pt idx="372">
                  <c:v>88.882110952238222</c:v>
                </c:pt>
                <c:pt idx="373">
                  <c:v>89.271105559591703</c:v>
                </c:pt>
                <c:pt idx="374">
                  <c:v>89.659843656083851</c:v>
                </c:pt>
                <c:pt idx="375">
                  <c:v>90.04832577353956</c:v>
                </c:pt>
                <c:pt idx="376">
                  <c:v>90.436552442342133</c:v>
                </c:pt>
                <c:pt idx="377">
                  <c:v>90.824524191438726</c:v>
                </c:pt>
                <c:pt idx="378">
                  <c:v>91.212241548345773</c:v>
                </c:pt>
                <c:pt idx="379">
                  <c:v>91.599705039154415</c:v>
                </c:pt>
                <c:pt idx="380">
                  <c:v>91.986915188535832</c:v>
                </c:pt>
                <c:pt idx="381">
                  <c:v>92.373872519746627</c:v>
                </c:pt>
                <c:pt idx="382">
                  <c:v>92.760577554634139</c:v>
                </c:pt>
                <c:pt idx="383">
                  <c:v>93.147030813641763</c:v>
                </c:pt>
                <c:pt idx="384">
                  <c:v>93.533232815814202</c:v>
                </c:pt>
                <c:pt idx="385">
                  <c:v>93.919184078802729</c:v>
                </c:pt>
                <c:pt idx="386">
                  <c:v>94.30488511887043</c:v>
                </c:pt>
                <c:pt idx="387">
                  <c:v>94.690336450897391</c:v>
                </c:pt>
                <c:pt idx="388">
                  <c:v>95.075538588385868</c:v>
                </c:pt>
                <c:pt idx="389">
                  <c:v>95.460492043465479</c:v>
                </c:pt>
                <c:pt idx="390">
                  <c:v>95.845197326898273</c:v>
                </c:pt>
                <c:pt idx="391">
                  <c:v>96.229654948083891</c:v>
                </c:pt>
                <c:pt idx="392">
                  <c:v>96.613865415064637</c:v>
                </c:pt>
                <c:pt idx="393">
                  <c:v>96.997829234530528</c:v>
                </c:pt>
                <c:pt idx="394">
                  <c:v>97.381546911824316</c:v>
                </c:pt>
                <c:pt idx="395">
                  <c:v>97.765018950946526</c:v>
                </c:pt>
                <c:pt idx="396">
                  <c:v>98.148245854560443</c:v>
                </c:pt>
                <c:pt idx="397">
                  <c:v>98.531228123997053</c:v>
                </c:pt>
                <c:pt idx="398">
                  <c:v>98.913966259260008</c:v>
                </c:pt>
                <c:pt idx="399">
                  <c:v>99.296460759030552</c:v>
                </c:pt>
                <c:pt idx="400">
                  <c:v>99.678712120672387</c:v>
                </c:pt>
                <c:pt idx="401">
                  <c:v>103.48789156922977</c:v>
                </c:pt>
                <c:pt idx="402">
                  <c:v>107.27307732392201</c:v>
                </c:pt>
                <c:pt idx="403">
                  <c:v>111.03475448299299</c:v>
                </c:pt>
                <c:pt idx="404">
                  <c:v>114.77339559612533</c:v>
                </c:pt>
                <c:pt idx="405">
                  <c:v>118.48946111677495</c:v>
                </c:pt>
                <c:pt idx="406">
                  <c:v>122.18339983431602</c:v>
                </c:pt>
                <c:pt idx="407">
                  <c:v>125.85564928707213</c:v>
                </c:pt>
                <c:pt idx="408">
                  <c:v>129.50663615724304</c:v>
                </c:pt>
                <c:pt idx="409">
                  <c:v>133.13677664867421</c:v>
                </c:pt>
                <c:pt idx="410">
                  <c:v>136.74647684835816</c:v>
                </c:pt>
                <c:pt idx="411">
                  <c:v>140.33613307250337</c:v>
                </c:pt>
                <c:pt idx="412">
                  <c:v>143.90613219795608</c:v>
                </c:pt>
                <c:pt idx="413">
                  <c:v>147.45685197971338</c:v>
                </c:pt>
                <c:pt idx="414">
                  <c:v>150.9886613552228</c:v>
                </c:pt>
                <c:pt idx="415">
                  <c:v>154.50192073612268</c:v>
                </c:pt>
                <c:pt idx="416">
                  <c:v>157.99698228803953</c:v>
                </c:pt>
                <c:pt idx="417">
                  <c:v>161.4741901990233</c:v>
                </c:pt>
                <c:pt idx="418">
                  <c:v>164.93388093716811</c:v>
                </c:pt>
                <c:pt idx="419">
                  <c:v>168.37638349793471</c:v>
                </c:pt>
                <c:pt idx="420">
                  <c:v>171.80201964166224</c:v>
                </c:pt>
                <c:pt idx="421">
                  <c:v>175.21110412172936</c:v>
                </c:pt>
                <c:pt idx="422">
                  <c:v>178.60394490379912</c:v>
                </c:pt>
                <c:pt idx="423">
                  <c:v>181.98084337655808</c:v>
                </c:pt>
                <c:pt idx="424">
                  <c:v>185.34209455433785</c:v>
                </c:pt>
                <c:pt idx="425">
                  <c:v>188.68798727198563</c:v>
                </c:pt>
                <c:pt idx="426">
                  <c:v>192.01880437233092</c:v>
                </c:pt>
                <c:pt idx="427">
                  <c:v>195.33482288657638</c:v>
                </c:pt>
                <c:pt idx="428">
                  <c:v>198.6363142079237</c:v>
                </c:pt>
                <c:pt idx="429">
                  <c:v>201.92354425872844</c:v>
                </c:pt>
                <c:pt idx="430">
                  <c:v>205.19677365146214</c:v>
                </c:pt>
                <c:pt idx="431">
                  <c:v>208.45625784374559</c:v>
                </c:pt>
                <c:pt idx="432">
                  <c:v>211.70224728770296</c:v>
                </c:pt>
                <c:pt idx="433">
                  <c:v>214.93498757387337</c:v>
                </c:pt>
                <c:pt idx="434">
                  <c:v>218.15471956990422</c:v>
                </c:pt>
                <c:pt idx="435">
                  <c:v>221.36167955423866</c:v>
                </c:pt>
                <c:pt idx="436">
                  <c:v>224.55609934499867</c:v>
                </c:pt>
                <c:pt idx="437">
                  <c:v>227.73820642425443</c:v>
                </c:pt>
                <c:pt idx="438">
                  <c:v>230.90822405786102</c:v>
                </c:pt>
                <c:pt idx="439">
                  <c:v>234.06637141103351</c:v>
                </c:pt>
                <c:pt idx="440">
                  <c:v>237.21286365982291</c:v>
                </c:pt>
                <c:pt idx="441">
                  <c:v>240.34791209864662</c:v>
                </c:pt>
                <c:pt idx="442">
                  <c:v>243.47172424401907</c:v>
                </c:pt>
                <c:pt idx="443">
                  <c:v>246.58450393461999</c:v>
                </c:pt>
                <c:pt idx="444">
                  <c:v>249.68645142783083</c:v>
                </c:pt>
                <c:pt idx="445">
                  <c:v>252.77776349286245</c:v>
                </c:pt>
                <c:pt idx="446">
                  <c:v>255.85863350059009</c:v>
                </c:pt>
                <c:pt idx="447">
                  <c:v>258.92925151020575</c:v>
                </c:pt>
                <c:pt idx="448">
                  <c:v>261.98980435279117</c:v>
                </c:pt>
                <c:pt idx="449">
                  <c:v>265.04047571190864</c:v>
                </c:pt>
                <c:pt idx="450">
                  <c:v>268.08144620130128</c:v>
                </c:pt>
                <c:pt idx="451">
                  <c:v>271.11289343978859</c:v>
                </c:pt>
                <c:pt idx="452">
                  <c:v>274.13499212343714</c:v>
                </c:pt>
                <c:pt idx="453">
                  <c:v>277.1479140950816</c:v>
                </c:pt>
                <c:pt idx="454">
                  <c:v>280.15182841126557</c:v>
                </c:pt>
                <c:pt idx="455">
                  <c:v>283.14690140666653</c:v>
                </c:pt>
                <c:pt idx="456">
                  <c:v>286.13329675606491</c:v>
                </c:pt>
                <c:pt idx="457">
                  <c:v>289.11117553391068</c:v>
                </c:pt>
                <c:pt idx="458">
                  <c:v>292.08069627153816</c:v>
                </c:pt>
                <c:pt idx="459">
                  <c:v>295.0420150120728</c:v>
                </c:pt>
                <c:pt idx="460">
                  <c:v>297.99528536307031</c:v>
                </c:pt>
                <c:pt idx="461">
                  <c:v>300.94065854692286</c:v>
                </c:pt>
                <c:pt idx="462">
                  <c:v>303.87828344906268</c:v>
                </c:pt>
                <c:pt idx="463">
                  <c:v>306.80830666398782</c:v>
                </c:pt>
                <c:pt idx="464">
                  <c:v>309.73087253913121</c:v>
                </c:pt>
                <c:pt idx="465">
                  <c:v>312.64612321658751</c:v>
                </c:pt>
                <c:pt idx="466">
                  <c:v>315.55419867270831</c:v>
                </c:pt>
                <c:pt idx="467">
                  <c:v>318.45523675557115</c:v>
                </c:pt>
                <c:pt idx="468">
                  <c:v>321.34937322032135</c:v>
                </c:pt>
                <c:pt idx="469">
                  <c:v>324.23674176238154</c:v>
                </c:pt>
                <c:pt idx="470">
                  <c:v>327.11747404851764</c:v>
                </c:pt>
                <c:pt idx="471">
                  <c:v>329.99169974574414</c:v>
                </c:pt>
                <c:pt idx="472">
                  <c:v>332.8595465480459</c:v>
                </c:pt>
                <c:pt idx="473">
                  <c:v>335.72114020088765</c:v>
                </c:pt>
                <c:pt idx="474">
                  <c:v>338.57660452347562</c:v>
                </c:pt>
                <c:pt idx="475">
                  <c:v>341.42606142873001</c:v>
                </c:pt>
                <c:pt idx="476">
                  <c:v>344.2696309409194</c:v>
                </c:pt>
                <c:pt idx="477">
                  <c:v>347.10743121090218</c:v>
                </c:pt>
                <c:pt idx="478">
                  <c:v>349.93957852891236</c:v>
                </c:pt>
                <c:pt idx="479">
                  <c:v>352.76618733482019</c:v>
                </c:pt>
                <c:pt idx="480">
                  <c:v>355.58737022579072</c:v>
                </c:pt>
                <c:pt idx="481">
                  <c:v>358.40323796125568</c:v>
                </c:pt>
                <c:pt idx="482">
                  <c:v>361.21389946510686</c:v>
                </c:pt>
                <c:pt idx="483">
                  <c:v>364.01946182501177</c:v>
                </c:pt>
                <c:pt idx="484">
                  <c:v>366.8200302887447</c:v>
                </c:pt>
                <c:pt idx="485">
                  <c:v>369.61570825742007</c:v>
                </c:pt>
                <c:pt idx="486">
                  <c:v>372.40659727550775</c:v>
                </c:pt>
                <c:pt idx="487">
                  <c:v>375.19279701750474</c:v>
                </c:pt>
                <c:pt idx="488">
                  <c:v>377.97440527113241</c:v>
                </c:pt>
                <c:pt idx="489">
                  <c:v>380.75151791692548</c:v>
                </c:pt>
                <c:pt idx="490">
                  <c:v>383.52422890407598</c:v>
                </c:pt>
                <c:pt idx="491">
                  <c:v>386.29263022239644</c:v>
                </c:pt>
                <c:pt idx="492">
                  <c:v>389.05681187026909</c:v>
                </c:pt>
                <c:pt idx="493">
                  <c:v>391.81686181845276</c:v>
                </c:pt>
                <c:pt idx="494">
                  <c:v>394.57286596963081</c:v>
                </c:pt>
                <c:pt idx="495">
                  <c:v>397.32490811359531</c:v>
                </c:pt>
                <c:pt idx="496">
                  <c:v>400.07306987798523</c:v>
                </c:pt>
                <c:pt idx="497">
                  <c:v>402.81743067452038</c:v>
                </c:pt>
                <c:pt idx="498">
                  <c:v>405.55806764070786</c:v>
                </c:pt>
                <c:pt idx="499">
                  <c:v>408.29505557703965</c:v>
                </c:pt>
                <c:pt idx="500">
                  <c:v>411.02846687975097</c:v>
                </c:pt>
                <c:pt idx="501">
                  <c:v>413.75837146927103</c:v>
                </c:pt>
                <c:pt idx="502">
                  <c:v>416.48483671457024</c:v>
                </c:pt>
                <c:pt idx="503">
                  <c:v>419.20792735369218</c:v>
                </c:pt>
                <c:pt idx="504">
                  <c:v>421.92770541085332</c:v>
                </c:pt>
                <c:pt idx="505">
                  <c:v>424.6442301106008</c:v>
                </c:pt>
                <c:pt idx="506">
                  <c:v>427.35755778963357</c:v>
                </c:pt>
                <c:pt idx="507">
                  <c:v>430.06774180701706</c:v>
                </c:pt>
                <c:pt idx="508">
                  <c:v>432.77483245364886</c:v>
                </c:pt>
                <c:pt idx="509">
                  <c:v>435.47887686196407</c:v>
                </c:pt>
                <c:pt idx="510">
                  <c:v>438.17991891699234</c:v>
                </c:pt>
                <c:pt idx="511">
                  <c:v>440.87799916999489</c:v>
                </c:pt>
                <c:pt idx="512">
                  <c:v>443.57315475600666</c:v>
                </c:pt>
                <c:pt idx="513">
                  <c:v>446.26541931668254</c:v>
                </c:pt>
                <c:pt idx="514">
                  <c:v>448.95482292988743</c:v>
                </c:pt>
                <c:pt idx="515">
                  <c:v>451.64139204747312</c:v>
                </c:pt>
                <c:pt idx="516">
                  <c:v>454.32514944264233</c:v>
                </c:pt>
                <c:pt idx="517">
                  <c:v>457.00611416821192</c:v>
                </c:pt>
                <c:pt idx="518">
                  <c:v>459.68430152694737</c:v>
                </c:pt>
                <c:pt idx="519">
                  <c:v>462.35972305495574</c:v>
                </c:pt>
                <c:pt idx="520">
                  <c:v>465.03238651889575</c:v>
                </c:pt>
                <c:pt idx="521">
                  <c:v>467.70229592750252</c:v>
                </c:pt>
                <c:pt idx="522">
                  <c:v>470.3694515576388</c:v>
                </c:pt>
                <c:pt idx="523">
                  <c:v>473.0338499947905</c:v>
                </c:pt>
                <c:pt idx="524">
                  <c:v>475.69548418763094</c:v>
                </c:pt>
                <c:pt idx="525">
                  <c:v>478.3543435160048</c:v>
                </c:pt>
                <c:pt idx="526">
                  <c:v>481.01041387143431</c:v>
                </c:pt>
                <c:pt idx="527">
                  <c:v>483.66367774904342</c:v>
                </c:pt>
                <c:pt idx="528">
                  <c:v>486.31411434963223</c:v>
                </c:pt>
                <c:pt idx="529">
                  <c:v>488.96169969052073</c:v>
                </c:pt>
                <c:pt idx="530">
                  <c:v>491.60640672371608</c:v>
                </c:pt>
                <c:pt idx="531">
                  <c:v>494.2482054599414</c:v>
                </c:pt>
                <c:pt idx="532">
                  <c:v>496.88706309708925</c:v>
                </c:pt>
                <c:pt idx="533">
                  <c:v>499.52294415172452</c:v>
                </c:pt>
                <c:pt idx="534">
                  <c:v>502.15581059235183</c:v>
                </c:pt>
                <c:pt idx="535">
                  <c:v>504.785621973275</c:v>
                </c:pt>
                <c:pt idx="536">
                  <c:v>507.412335568</c:v>
                </c:pt>
                <c:pt idx="537">
                  <c:v>510.03590650126739</c:v>
                </c:pt>
                <c:pt idx="538">
                  <c:v>512.65628787893286</c:v>
                </c:pt>
                <c:pt idx="539">
                  <c:v>515.27343091504588</c:v>
                </c:pt>
                <c:pt idx="540">
                  <c:v>517.88728505560027</c:v>
                </c:pt>
                <c:pt idx="541">
                  <c:v>520.49779809854545</c:v>
                </c:pt>
                <c:pt idx="542">
                  <c:v>523.10491630975048</c:v>
                </c:pt>
                <c:pt idx="543">
                  <c:v>525.7085845347043</c:v>
                </c:pt>
                <c:pt idx="544">
                  <c:v>528.30874630581729</c:v>
                </c:pt>
                <c:pt idx="545">
                  <c:v>530.90534394525514</c:v>
                </c:pt>
                <c:pt idx="546">
                  <c:v>533.49831866329544</c:v>
                </c:pt>
                <c:pt idx="547">
                  <c:v>536.08761065224382</c:v>
                </c:pt>
                <c:pt idx="548">
                  <c:v>538.67315917598285</c:v>
                </c:pt>
                <c:pt idx="549">
                  <c:v>541.25490265525991</c:v>
                </c:pt>
                <c:pt idx="550">
                  <c:v>543.8327787488405</c:v>
                </c:pt>
                <c:pt idx="551">
                  <c:v>546.40672443067081</c:v>
                </c:pt>
                <c:pt idx="552">
                  <c:v>548.9766760632059</c:v>
                </c:pt>
                <c:pt idx="553">
                  <c:v>551.54256946706607</c:v>
                </c:pt>
                <c:pt idx="554">
                  <c:v>554.1043399871885</c:v>
                </c:pt>
                <c:pt idx="555">
                  <c:v>556.66192255564192</c:v>
                </c:pt>
                <c:pt idx="556">
                  <c:v>559.21525175127169</c:v>
                </c:pt>
                <c:pt idx="557">
                  <c:v>561.7642618563375</c:v>
                </c:pt>
                <c:pt idx="558">
                  <c:v>564.30888691030452</c:v>
                </c:pt>
                <c:pt idx="559">
                  <c:v>566.84906076094114</c:v>
                </c:pt>
                <c:pt idx="560">
                  <c:v>569.38471711287093</c:v>
                </c:pt>
                <c:pt idx="561">
                  <c:v>571.91578957372042</c:v>
                </c:pt>
                <c:pt idx="562">
                  <c:v>574.44221169799778</c:v>
                </c:pt>
                <c:pt idx="563">
                  <c:v>576.9639170288284</c:v>
                </c:pt>
                <c:pt idx="564">
                  <c:v>579.48083913766914</c:v>
                </c:pt>
                <c:pt idx="565">
                  <c:v>581.99291166211492</c:v>
                </c:pt>
                <c:pt idx="566">
                  <c:v>584.50006834190344</c:v>
                </c:pt>
                <c:pt idx="567">
                  <c:v>587.00224305322024</c:v>
                </c:pt>
                <c:pt idx="568">
                  <c:v>589.4993698413964</c:v>
                </c:pt>
                <c:pt idx="569">
                  <c:v>591.99138295208888</c:v>
                </c:pt>
                <c:pt idx="570">
                  <c:v>594.47821686102486</c:v>
                </c:pt>
                <c:pt idx="571">
                  <c:v>596.95980630238762</c:v>
                </c:pt>
                <c:pt idx="572">
                  <c:v>599.4360862959162</c:v>
                </c:pt>
                <c:pt idx="573">
                  <c:v>601.90699217278564</c:v>
                </c:pt>
                <c:pt idx="574">
                  <c:v>604.37245960033181</c:v>
                </c:pt>
                <c:pt idx="575">
                  <c:v>606.83242460567749</c:v>
                </c:pt>
                <c:pt idx="576">
                  <c:v>609.28682359831623</c:v>
                </c:pt>
                <c:pt idx="577">
                  <c:v>611.73559339170401</c:v>
                </c:pt>
                <c:pt idx="578">
                  <c:v>614.17867122390658</c:v>
                </c:pt>
                <c:pt idx="579">
                  <c:v>616.61599477734649</c:v>
                </c:pt>
                <c:pt idx="580">
                  <c:v>619.04750219769176</c:v>
                </c:pt>
                <c:pt idx="581">
                  <c:v>621.47313211192454</c:v>
                </c:pt>
                <c:pt idx="582">
                  <c:v>623.89282364562621</c:v>
                </c:pt>
                <c:pt idx="583">
                  <c:v>626.3065164395116</c:v>
                </c:pt>
                <c:pt idx="584">
                  <c:v>628.71415066524548</c:v>
                </c:pt>
                <c:pt idx="585">
                  <c:v>631.11566704056975</c:v>
                </c:pt>
                <c:pt idx="586">
                  <c:v>633.51100684376854</c:v>
                </c:pt>
                <c:pt idx="587">
                  <c:v>635.90011192749853</c:v>
                </c:pt>
                <c:pt idx="588">
                  <c:v>638.28292473200713</c:v>
                </c:pt>
                <c:pt idx="589">
                  <c:v>640.65938829776212</c:v>
                </c:pt>
                <c:pt idx="590">
                  <c:v>643.0294462775139</c:v>
                </c:pt>
                <c:pt idx="591">
                  <c:v>645.3930429478105</c:v>
                </c:pt>
                <c:pt idx="592">
                  <c:v>647.75012321998349</c:v>
                </c:pt>
                <c:pt idx="593">
                  <c:v>650.10063265062342</c:v>
                </c:pt>
                <c:pt idx="594">
                  <c:v>652.44451745156096</c:v>
                </c:pt>
                <c:pt idx="595">
                  <c:v>654.78172449936994</c:v>
                </c:pt>
                <c:pt idx="596">
                  <c:v>657.11220134440646</c:v>
                </c:pt>
                <c:pt idx="597">
                  <c:v>659.43589621939839</c:v>
                </c:pt>
                <c:pt idx="598">
                  <c:v>661.7527580475994</c:v>
                </c:pt>
                <c:pt idx="599">
                  <c:v>664.06273645051897</c:v>
                </c:pt>
                <c:pt idx="600">
                  <c:v>666.36578175524096</c:v>
                </c:pt>
                <c:pt idx="601">
                  <c:v>668.66184500134239</c:v>
                </c:pt>
                <c:pt idx="602">
                  <c:v>670.95087794742199</c:v>
                </c:pt>
                <c:pt idx="603">
                  <c:v>673.23283307725114</c:v>
                </c:pt>
                <c:pt idx="604">
                  <c:v>675.50766360555428</c:v>
                </c:pt>
                <c:pt idx="605">
                  <c:v>677.77532348343072</c:v>
                </c:pt>
                <c:pt idx="606">
                  <c:v>680.03576740342521</c:v>
                </c:pt>
                <c:pt idx="607">
                  <c:v>682.28895080425661</c:v>
                </c:pt>
                <c:pt idx="608">
                  <c:v>684.53482987521272</c:v>
                </c:pt>
                <c:pt idx="609">
                  <c:v>686.77336156021943</c:v>
                </c:pt>
                <c:pt idx="610">
                  <c:v>689.00450356159183</c:v>
                </c:pt>
                <c:pt idx="611">
                  <c:v>691.22821434347463</c:v>
                </c:pt>
                <c:pt idx="612">
                  <c:v>693.44445313497863</c:v>
                </c:pt>
                <c:pt idx="613">
                  <c:v>695.65317993302131</c:v>
                </c:pt>
                <c:pt idx="614">
                  <c:v>697.85435550487659</c:v>
                </c:pt>
                <c:pt idx="615">
                  <c:v>700.04794139044191</c:v>
                </c:pt>
                <c:pt idx="616">
                  <c:v>702.23389990422731</c:v>
                </c:pt>
                <c:pt idx="617">
                  <c:v>704.41219413707427</c:v>
                </c:pt>
                <c:pt idx="618">
                  <c:v>706.58278795760873</c:v>
                </c:pt>
                <c:pt idx="619">
                  <c:v>708.74564601343559</c:v>
                </c:pt>
                <c:pt idx="620">
                  <c:v>710.90073373207849</c:v>
                </c:pt>
                <c:pt idx="621">
                  <c:v>713.04801732167266</c:v>
                </c:pt>
                <c:pt idx="622">
                  <c:v>715.18746377141383</c:v>
                </c:pt>
                <c:pt idx="623">
                  <c:v>717.31904085177086</c:v>
                </c:pt>
                <c:pt idx="624">
                  <c:v>719.44271711446527</c:v>
                </c:pt>
                <c:pt idx="625">
                  <c:v>721.55846189222416</c:v>
                </c:pt>
                <c:pt idx="626">
                  <c:v>723.66624529831063</c:v>
                </c:pt>
                <c:pt idx="627">
                  <c:v>725.76603822583695</c:v>
                </c:pt>
                <c:pt idx="628">
                  <c:v>727.85781234686567</c:v>
                </c:pt>
                <c:pt idx="629">
                  <c:v>729.94154011130217</c:v>
                </c:pt>
                <c:pt idx="630">
                  <c:v>732.01719474558536</c:v>
                </c:pt>
                <c:pt idx="631">
                  <c:v>734.08475025117878</c:v>
                </c:pt>
                <c:pt idx="632">
                  <c:v>736.14418140286853</c:v>
                </c:pt>
                <c:pt idx="633">
                  <c:v>738.1954637468715</c:v>
                </c:pt>
                <c:pt idx="634">
                  <c:v>740.23857359875853</c:v>
                </c:pt>
                <c:pt idx="635">
                  <c:v>742.27348804119697</c:v>
                </c:pt>
                <c:pt idx="636">
                  <c:v>744.30018492151703</c:v>
                </c:pt>
                <c:pt idx="637">
                  <c:v>746.31864284910569</c:v>
                </c:pt>
                <c:pt idx="638">
                  <c:v>748.32884119263269</c:v>
                </c:pt>
                <c:pt idx="639">
                  <c:v>750.33076007711338</c:v>
                </c:pt>
                <c:pt idx="640">
                  <c:v>752.32438038081102</c:v>
                </c:pt>
                <c:pt idx="641">
                  <c:v>754.30968373198402</c:v>
                </c:pt>
                <c:pt idx="642">
                  <c:v>756.28665250548158</c:v>
                </c:pt>
                <c:pt idx="643">
                  <c:v>758.25526981919154</c:v>
                </c:pt>
                <c:pt idx="644">
                  <c:v>760.21551953034475</c:v>
                </c:pt>
                <c:pt idx="645">
                  <c:v>762.16738623167942</c:v>
                </c:pt>
                <c:pt idx="646">
                  <c:v>764.11085524747011</c:v>
                </c:pt>
                <c:pt idx="647">
                  <c:v>766.0459126294237</c:v>
                </c:pt>
                <c:pt idx="648">
                  <c:v>767.97254515244799</c:v>
                </c:pt>
                <c:pt idx="649">
                  <c:v>769.8907403102952</c:v>
                </c:pt>
                <c:pt idx="650">
                  <c:v>771.80048631108446</c:v>
                </c:pt>
                <c:pt idx="651">
                  <c:v>773.70177207270763</c:v>
                </c:pt>
                <c:pt idx="652">
                  <c:v>775.59458721812109</c:v>
                </c:pt>
                <c:pt idx="653">
                  <c:v>777.47892207052757</c:v>
                </c:pt>
                <c:pt idx="654">
                  <c:v>779.35476764845191</c:v>
                </c:pt>
                <c:pt idx="655">
                  <c:v>781.22211566071303</c:v>
                </c:pt>
                <c:pt idx="656">
                  <c:v>783.08095850129769</c:v>
                </c:pt>
                <c:pt idx="657">
                  <c:v>784.93128924413713</c:v>
                </c:pt>
                <c:pt idx="658">
                  <c:v>786.77310163779146</c:v>
                </c:pt>
                <c:pt idx="659">
                  <c:v>788.60639010004525</c:v>
                </c:pt>
                <c:pt idx="660">
                  <c:v>790.43114971241641</c:v>
                </c:pt>
                <c:pt idx="661">
                  <c:v>792.24737621458326</c:v>
                </c:pt>
                <c:pt idx="662">
                  <c:v>794.05506599873127</c:v>
                </c:pt>
                <c:pt idx="663">
                  <c:v>795.8542161038248</c:v>
                </c:pt>
                <c:pt idx="664">
                  <c:v>797.64482420980471</c:v>
                </c:pt>
                <c:pt idx="665">
                  <c:v>799.42688863171713</c:v>
                </c:pt>
                <c:pt idx="666">
                  <c:v>801.20040831377469</c:v>
                </c:pt>
                <c:pt idx="667">
                  <c:v>802.96538282335439</c:v>
                </c:pt>
                <c:pt idx="668">
                  <c:v>804.72181234493507</c:v>
                </c:pt>
                <c:pt idx="669">
                  <c:v>806.46969767397661</c:v>
                </c:pt>
                <c:pt idx="670">
                  <c:v>808.209040210745</c:v>
                </c:pt>
                <c:pt idx="671">
                  <c:v>809.93984195408495</c:v>
                </c:pt>
                <c:pt idx="672">
                  <c:v>811.66210549514415</c:v>
                </c:pt>
                <c:pt idx="673">
                  <c:v>813.37583401105076</c:v>
                </c:pt>
                <c:pt idx="674">
                  <c:v>815.08103125854814</c:v>
                </c:pt>
                <c:pt idx="675">
                  <c:v>816.77770156758845</c:v>
                </c:pt>
                <c:pt idx="676">
                  <c:v>818.46584983488856</c:v>
                </c:pt>
                <c:pt idx="677">
                  <c:v>820.14548151745055</c:v>
                </c:pt>
                <c:pt idx="678">
                  <c:v>821.81660262604942</c:v>
                </c:pt>
                <c:pt idx="679">
                  <c:v>823.4792197186913</c:v>
                </c:pt>
                <c:pt idx="680">
                  <c:v>825.13333989404339</c:v>
                </c:pt>
                <c:pt idx="681">
                  <c:v>826.7789707848392</c:v>
                </c:pt>
                <c:pt idx="682">
                  <c:v>828.41612055126109</c:v>
                </c:pt>
                <c:pt idx="683">
                  <c:v>830.0447978743025</c:v>
                </c:pt>
                <c:pt idx="684">
                  <c:v>831.66501194911268</c:v>
                </c:pt>
                <c:pt idx="685">
                  <c:v>833.27677247832537</c:v>
                </c:pt>
                <c:pt idx="686">
                  <c:v>834.88008966537461</c:v>
                </c:pt>
                <c:pt idx="687">
                  <c:v>836.47497420779962</c:v>
                </c:pt>
                <c:pt idx="688">
                  <c:v>838.06143729054043</c:v>
                </c:pt>
                <c:pt idx="689">
                  <c:v>839.63949057922719</c:v>
                </c:pt>
                <c:pt idx="690">
                  <c:v>839.63949057922719</c:v>
                </c:pt>
                <c:pt idx="691">
                  <c:v>839.63949057922719</c:v>
                </c:pt>
                <c:pt idx="692">
                  <c:v>839.63949057922719</c:v>
                </c:pt>
                <c:pt idx="693">
                  <c:v>839.63949057922719</c:v>
                </c:pt>
                <c:pt idx="694">
                  <c:v>839.63949057922719</c:v>
                </c:pt>
                <c:pt idx="695">
                  <c:v>839.63949057922719</c:v>
                </c:pt>
                <c:pt idx="696">
                  <c:v>839.63949057922719</c:v>
                </c:pt>
                <c:pt idx="697">
                  <c:v>839.63949057922719</c:v>
                </c:pt>
                <c:pt idx="698">
                  <c:v>839.63949057922719</c:v>
                </c:pt>
                <c:pt idx="699">
                  <c:v>839.63949057922719</c:v>
                </c:pt>
                <c:pt idx="700">
                  <c:v>839.63949057922719</c:v>
                </c:pt>
                <c:pt idx="701">
                  <c:v>839.63949057922719</c:v>
                </c:pt>
                <c:pt idx="702">
                  <c:v>839.63949057922719</c:v>
                </c:pt>
                <c:pt idx="703">
                  <c:v>839.63949057922719</c:v>
                </c:pt>
                <c:pt idx="704">
                  <c:v>839.63949057922719</c:v>
                </c:pt>
                <c:pt idx="705">
                  <c:v>839.63949057922719</c:v>
                </c:pt>
                <c:pt idx="706">
                  <c:v>839.63949057922719</c:v>
                </c:pt>
                <c:pt idx="707">
                  <c:v>839.63949057922719</c:v>
                </c:pt>
                <c:pt idx="708">
                  <c:v>839.63949057922719</c:v>
                </c:pt>
                <c:pt idx="709">
                  <c:v>839.63949057922719</c:v>
                </c:pt>
                <c:pt idx="710">
                  <c:v>839.63949057922719</c:v>
                </c:pt>
                <c:pt idx="711">
                  <c:v>839.63949057922719</c:v>
                </c:pt>
                <c:pt idx="712">
                  <c:v>839.63949057922719</c:v>
                </c:pt>
                <c:pt idx="713">
                  <c:v>839.63949057922719</c:v>
                </c:pt>
                <c:pt idx="714">
                  <c:v>839.63949057922719</c:v>
                </c:pt>
                <c:pt idx="715">
                  <c:v>839.63949057922719</c:v>
                </c:pt>
                <c:pt idx="716">
                  <c:v>839.63949057922719</c:v>
                </c:pt>
                <c:pt idx="717">
                  <c:v>839.63949057922719</c:v>
                </c:pt>
                <c:pt idx="718">
                  <c:v>839.63949057922719</c:v>
                </c:pt>
                <c:pt idx="719">
                  <c:v>839.63949057922719</c:v>
                </c:pt>
                <c:pt idx="720">
                  <c:v>839.63949057922719</c:v>
                </c:pt>
                <c:pt idx="721">
                  <c:v>839.63949057922719</c:v>
                </c:pt>
                <c:pt idx="722">
                  <c:v>839.63949057922719</c:v>
                </c:pt>
                <c:pt idx="723">
                  <c:v>839.63949057922719</c:v>
                </c:pt>
                <c:pt idx="724">
                  <c:v>839.63949057922719</c:v>
                </c:pt>
                <c:pt idx="725">
                  <c:v>839.63949057922719</c:v>
                </c:pt>
                <c:pt idx="726">
                  <c:v>839.63949057922719</c:v>
                </c:pt>
                <c:pt idx="727">
                  <c:v>839.63949057922719</c:v>
                </c:pt>
                <c:pt idx="728">
                  <c:v>839.63949057922719</c:v>
                </c:pt>
                <c:pt idx="729">
                  <c:v>839.63949057922719</c:v>
                </c:pt>
                <c:pt idx="730">
                  <c:v>839.63949057922719</c:v>
                </c:pt>
                <c:pt idx="731">
                  <c:v>839.63949057922719</c:v>
                </c:pt>
                <c:pt idx="732">
                  <c:v>839.63949057922719</c:v>
                </c:pt>
                <c:pt idx="733">
                  <c:v>839.63949057922719</c:v>
                </c:pt>
                <c:pt idx="734">
                  <c:v>839.63949057922719</c:v>
                </c:pt>
                <c:pt idx="735">
                  <c:v>839.63949057922719</c:v>
                </c:pt>
                <c:pt idx="736">
                  <c:v>839.63949057922719</c:v>
                </c:pt>
                <c:pt idx="737">
                  <c:v>839.63949057922719</c:v>
                </c:pt>
                <c:pt idx="738">
                  <c:v>839.63949057922719</c:v>
                </c:pt>
                <c:pt idx="739">
                  <c:v>839.63949057922719</c:v>
                </c:pt>
                <c:pt idx="740">
                  <c:v>839.63949057922719</c:v>
                </c:pt>
                <c:pt idx="741">
                  <c:v>839.63949057922719</c:v>
                </c:pt>
                <c:pt idx="742">
                  <c:v>839.63949057922719</c:v>
                </c:pt>
                <c:pt idx="743">
                  <c:v>839.63949057922719</c:v>
                </c:pt>
                <c:pt idx="744">
                  <c:v>839.63949057922719</c:v>
                </c:pt>
                <c:pt idx="745">
                  <c:v>839.63949057922719</c:v>
                </c:pt>
                <c:pt idx="746">
                  <c:v>839.63949057922719</c:v>
                </c:pt>
                <c:pt idx="747">
                  <c:v>839.63949057922719</c:v>
                </c:pt>
                <c:pt idx="748">
                  <c:v>839.63949057922719</c:v>
                </c:pt>
                <c:pt idx="749">
                  <c:v>839.63949057922719</c:v>
                </c:pt>
                <c:pt idx="750">
                  <c:v>839.63949057922719</c:v>
                </c:pt>
                <c:pt idx="751">
                  <c:v>839.63949057922719</c:v>
                </c:pt>
                <c:pt idx="752">
                  <c:v>839.63949057922719</c:v>
                </c:pt>
                <c:pt idx="753">
                  <c:v>839.63949057922719</c:v>
                </c:pt>
                <c:pt idx="754">
                  <c:v>839.63949057922719</c:v>
                </c:pt>
                <c:pt idx="755">
                  <c:v>839.63949057922719</c:v>
                </c:pt>
                <c:pt idx="756">
                  <c:v>839.63949057922719</c:v>
                </c:pt>
                <c:pt idx="757">
                  <c:v>839.63949057922719</c:v>
                </c:pt>
                <c:pt idx="758">
                  <c:v>839.63949057922719</c:v>
                </c:pt>
                <c:pt idx="759">
                  <c:v>839.63949057922719</c:v>
                </c:pt>
                <c:pt idx="760">
                  <c:v>839.63949057922719</c:v>
                </c:pt>
                <c:pt idx="761">
                  <c:v>839.63949057922719</c:v>
                </c:pt>
                <c:pt idx="762">
                  <c:v>839.63949057922719</c:v>
                </c:pt>
                <c:pt idx="763">
                  <c:v>839.63949057922719</c:v>
                </c:pt>
                <c:pt idx="764">
                  <c:v>839.63949057922719</c:v>
                </c:pt>
                <c:pt idx="765">
                  <c:v>839.63949057922719</c:v>
                </c:pt>
                <c:pt idx="766">
                  <c:v>839.63949057922719</c:v>
                </c:pt>
                <c:pt idx="767">
                  <c:v>839.63949057922719</c:v>
                </c:pt>
                <c:pt idx="768">
                  <c:v>839.63949057922719</c:v>
                </c:pt>
                <c:pt idx="769">
                  <c:v>839.63949057922719</c:v>
                </c:pt>
                <c:pt idx="770">
                  <c:v>839.63949057922719</c:v>
                </c:pt>
                <c:pt idx="771">
                  <c:v>839.63949057922719</c:v>
                </c:pt>
                <c:pt idx="772">
                  <c:v>839.63949057922719</c:v>
                </c:pt>
                <c:pt idx="773">
                  <c:v>839.63949057922719</c:v>
                </c:pt>
                <c:pt idx="774">
                  <c:v>839.63949057922719</c:v>
                </c:pt>
                <c:pt idx="775">
                  <c:v>839.63949057922719</c:v>
                </c:pt>
                <c:pt idx="776">
                  <c:v>839.63949057922719</c:v>
                </c:pt>
                <c:pt idx="777">
                  <c:v>839.63949057922719</c:v>
                </c:pt>
                <c:pt idx="778">
                  <c:v>839.63949057922719</c:v>
                </c:pt>
                <c:pt idx="779">
                  <c:v>839.63949057922719</c:v>
                </c:pt>
                <c:pt idx="780">
                  <c:v>839.63949057922719</c:v>
                </c:pt>
                <c:pt idx="781">
                  <c:v>839.63949057922719</c:v>
                </c:pt>
                <c:pt idx="782">
                  <c:v>839.63949057922719</c:v>
                </c:pt>
                <c:pt idx="783">
                  <c:v>839.63949057922719</c:v>
                </c:pt>
                <c:pt idx="784">
                  <c:v>839.63949057922719</c:v>
                </c:pt>
                <c:pt idx="785">
                  <c:v>839.63949057922719</c:v>
                </c:pt>
                <c:pt idx="786">
                  <c:v>839.63949057922719</c:v>
                </c:pt>
                <c:pt idx="787">
                  <c:v>839.63949057922719</c:v>
                </c:pt>
                <c:pt idx="788">
                  <c:v>839.63949057922719</c:v>
                </c:pt>
                <c:pt idx="789">
                  <c:v>839.63949057922719</c:v>
                </c:pt>
                <c:pt idx="790">
                  <c:v>839.63949057922719</c:v>
                </c:pt>
                <c:pt idx="791">
                  <c:v>839.63949057922719</c:v>
                </c:pt>
                <c:pt idx="792">
                  <c:v>839.63949057922719</c:v>
                </c:pt>
                <c:pt idx="793">
                  <c:v>839.63949057922719</c:v>
                </c:pt>
                <c:pt idx="794">
                  <c:v>839.63949057922719</c:v>
                </c:pt>
                <c:pt idx="795">
                  <c:v>839.63949057922719</c:v>
                </c:pt>
                <c:pt idx="796">
                  <c:v>839.63949057922719</c:v>
                </c:pt>
                <c:pt idx="797">
                  <c:v>839.63949057922719</c:v>
                </c:pt>
                <c:pt idx="798">
                  <c:v>839.63949057922719</c:v>
                </c:pt>
                <c:pt idx="799">
                  <c:v>839.63949057922719</c:v>
                </c:pt>
                <c:pt idx="800">
                  <c:v>839.63949057922719</c:v>
                </c:pt>
                <c:pt idx="801">
                  <c:v>839.63949057922719</c:v>
                </c:pt>
                <c:pt idx="802">
                  <c:v>839.63949057922719</c:v>
                </c:pt>
                <c:pt idx="803">
                  <c:v>839.63949057922719</c:v>
                </c:pt>
                <c:pt idx="804">
                  <c:v>839.63949057922719</c:v>
                </c:pt>
                <c:pt idx="805">
                  <c:v>839.63949057922719</c:v>
                </c:pt>
                <c:pt idx="806">
                  <c:v>839.63949057922719</c:v>
                </c:pt>
                <c:pt idx="807">
                  <c:v>839.63949057922719</c:v>
                </c:pt>
                <c:pt idx="808">
                  <c:v>839.63949057922719</c:v>
                </c:pt>
                <c:pt idx="809">
                  <c:v>839.63949057922719</c:v>
                </c:pt>
                <c:pt idx="810">
                  <c:v>839.63949057922719</c:v>
                </c:pt>
                <c:pt idx="811">
                  <c:v>839.63949057922719</c:v>
                </c:pt>
                <c:pt idx="812">
                  <c:v>839.63949057922719</c:v>
                </c:pt>
                <c:pt idx="813">
                  <c:v>839.63949057922719</c:v>
                </c:pt>
                <c:pt idx="814">
                  <c:v>839.63949057922719</c:v>
                </c:pt>
                <c:pt idx="815">
                  <c:v>839.63949057922719</c:v>
                </c:pt>
                <c:pt idx="816">
                  <c:v>839.63949057922719</c:v>
                </c:pt>
                <c:pt idx="817">
                  <c:v>839.63949057922719</c:v>
                </c:pt>
                <c:pt idx="818">
                  <c:v>839.63949057922719</c:v>
                </c:pt>
                <c:pt idx="819">
                  <c:v>839.63949057922719</c:v>
                </c:pt>
                <c:pt idx="820">
                  <c:v>839.63949057922719</c:v>
                </c:pt>
                <c:pt idx="821">
                  <c:v>839.63949057922719</c:v>
                </c:pt>
                <c:pt idx="822">
                  <c:v>839.63949057922719</c:v>
                </c:pt>
                <c:pt idx="823">
                  <c:v>839.63949057922719</c:v>
                </c:pt>
                <c:pt idx="824">
                  <c:v>839.63949057922719</c:v>
                </c:pt>
                <c:pt idx="825">
                  <c:v>839.63949057922719</c:v>
                </c:pt>
                <c:pt idx="826">
                  <c:v>839.63949057922719</c:v>
                </c:pt>
                <c:pt idx="827">
                  <c:v>839.63949057922719</c:v>
                </c:pt>
                <c:pt idx="828">
                  <c:v>839.63949057922719</c:v>
                </c:pt>
                <c:pt idx="829">
                  <c:v>839.63949057922719</c:v>
                </c:pt>
                <c:pt idx="830">
                  <c:v>839.63949057922719</c:v>
                </c:pt>
                <c:pt idx="831">
                  <c:v>839.63949057922719</c:v>
                </c:pt>
                <c:pt idx="832">
                  <c:v>839.63949057922719</c:v>
                </c:pt>
                <c:pt idx="833">
                  <c:v>839.63949057922719</c:v>
                </c:pt>
                <c:pt idx="834">
                  <c:v>839.63949057922719</c:v>
                </c:pt>
                <c:pt idx="835">
                  <c:v>839.63949057922719</c:v>
                </c:pt>
                <c:pt idx="836">
                  <c:v>839.63949057922719</c:v>
                </c:pt>
                <c:pt idx="837">
                  <c:v>839.63949057922719</c:v>
                </c:pt>
                <c:pt idx="838">
                  <c:v>839.63949057922719</c:v>
                </c:pt>
                <c:pt idx="839">
                  <c:v>839.63949057922719</c:v>
                </c:pt>
                <c:pt idx="840">
                  <c:v>839.63949057922719</c:v>
                </c:pt>
                <c:pt idx="841">
                  <c:v>839.63949057922719</c:v>
                </c:pt>
                <c:pt idx="842">
                  <c:v>839.63949057922719</c:v>
                </c:pt>
                <c:pt idx="843">
                  <c:v>839.63949057922719</c:v>
                </c:pt>
                <c:pt idx="844">
                  <c:v>839.63949057922719</c:v>
                </c:pt>
                <c:pt idx="845">
                  <c:v>839.63949057922719</c:v>
                </c:pt>
                <c:pt idx="846">
                  <c:v>839.63949057922719</c:v>
                </c:pt>
                <c:pt idx="847">
                  <c:v>839.63949057922719</c:v>
                </c:pt>
                <c:pt idx="848">
                  <c:v>839.63949057922719</c:v>
                </c:pt>
                <c:pt idx="849">
                  <c:v>839.63949057922719</c:v>
                </c:pt>
                <c:pt idx="850">
                  <c:v>839.63949057922719</c:v>
                </c:pt>
                <c:pt idx="851">
                  <c:v>839.63949057922719</c:v>
                </c:pt>
                <c:pt idx="852">
                  <c:v>839.63949057922719</c:v>
                </c:pt>
                <c:pt idx="853">
                  <c:v>839.63949057922719</c:v>
                </c:pt>
                <c:pt idx="854">
                  <c:v>839.63949057922719</c:v>
                </c:pt>
                <c:pt idx="855">
                  <c:v>839.63949057922719</c:v>
                </c:pt>
                <c:pt idx="856">
                  <c:v>839.63949057922719</c:v>
                </c:pt>
                <c:pt idx="857">
                  <c:v>839.63949057922719</c:v>
                </c:pt>
                <c:pt idx="858">
                  <c:v>839.63949057922719</c:v>
                </c:pt>
                <c:pt idx="859">
                  <c:v>839.63949057922719</c:v>
                </c:pt>
                <c:pt idx="860">
                  <c:v>839.63949057922719</c:v>
                </c:pt>
                <c:pt idx="861">
                  <c:v>839.63949057922719</c:v>
                </c:pt>
                <c:pt idx="862">
                  <c:v>839.63949057922719</c:v>
                </c:pt>
                <c:pt idx="863">
                  <c:v>839.63949057922719</c:v>
                </c:pt>
                <c:pt idx="864">
                  <c:v>839.63949057922719</c:v>
                </c:pt>
                <c:pt idx="865">
                  <c:v>839.63949057922719</c:v>
                </c:pt>
                <c:pt idx="866">
                  <c:v>839.63949057922719</c:v>
                </c:pt>
                <c:pt idx="867">
                  <c:v>839.63949057922719</c:v>
                </c:pt>
                <c:pt idx="868">
                  <c:v>839.63949057922719</c:v>
                </c:pt>
                <c:pt idx="869">
                  <c:v>839.63949057922719</c:v>
                </c:pt>
                <c:pt idx="870">
                  <c:v>839.63949057922719</c:v>
                </c:pt>
                <c:pt idx="871">
                  <c:v>839.63949057922719</c:v>
                </c:pt>
                <c:pt idx="872">
                  <c:v>839.63949057922719</c:v>
                </c:pt>
                <c:pt idx="873">
                  <c:v>839.63949057922719</c:v>
                </c:pt>
                <c:pt idx="874">
                  <c:v>839.63949057922719</c:v>
                </c:pt>
                <c:pt idx="875">
                  <c:v>839.63949057922719</c:v>
                </c:pt>
                <c:pt idx="876">
                  <c:v>839.63949057922719</c:v>
                </c:pt>
                <c:pt idx="877">
                  <c:v>839.63949057922719</c:v>
                </c:pt>
                <c:pt idx="878">
                  <c:v>839.63949057922719</c:v>
                </c:pt>
                <c:pt idx="879">
                  <c:v>839.63949057922719</c:v>
                </c:pt>
                <c:pt idx="880">
                  <c:v>839.63949057922719</c:v>
                </c:pt>
                <c:pt idx="881">
                  <c:v>839.63949057922719</c:v>
                </c:pt>
                <c:pt idx="882">
                  <c:v>839.63949057922719</c:v>
                </c:pt>
                <c:pt idx="883">
                  <c:v>839.63949057922719</c:v>
                </c:pt>
                <c:pt idx="884">
                  <c:v>839.63949057922719</c:v>
                </c:pt>
                <c:pt idx="885">
                  <c:v>839.63949057922719</c:v>
                </c:pt>
                <c:pt idx="886">
                  <c:v>839.63949057922719</c:v>
                </c:pt>
                <c:pt idx="887">
                  <c:v>839.63949057922719</c:v>
                </c:pt>
                <c:pt idx="888">
                  <c:v>839.63949057922719</c:v>
                </c:pt>
                <c:pt idx="889">
                  <c:v>839.63949057922719</c:v>
                </c:pt>
                <c:pt idx="890">
                  <c:v>839.63949057922719</c:v>
                </c:pt>
                <c:pt idx="891">
                  <c:v>839.63949057922719</c:v>
                </c:pt>
                <c:pt idx="892">
                  <c:v>839.63949057922719</c:v>
                </c:pt>
                <c:pt idx="893">
                  <c:v>839.63949057922719</c:v>
                </c:pt>
                <c:pt idx="894">
                  <c:v>839.63949057922719</c:v>
                </c:pt>
                <c:pt idx="895">
                  <c:v>839.63949057922719</c:v>
                </c:pt>
                <c:pt idx="896">
                  <c:v>839.63949057922719</c:v>
                </c:pt>
                <c:pt idx="897">
                  <c:v>839.63949057922719</c:v>
                </c:pt>
                <c:pt idx="898">
                  <c:v>839.63949057922719</c:v>
                </c:pt>
                <c:pt idx="899">
                  <c:v>839.63949057922719</c:v>
                </c:pt>
                <c:pt idx="900">
                  <c:v>839.63949057922719</c:v>
                </c:pt>
                <c:pt idx="901">
                  <c:v>839.63949057922719</c:v>
                </c:pt>
                <c:pt idx="902">
                  <c:v>839.63949057922719</c:v>
                </c:pt>
                <c:pt idx="903">
                  <c:v>839.63949057922719</c:v>
                </c:pt>
                <c:pt idx="904">
                  <c:v>839.63949057922719</c:v>
                </c:pt>
                <c:pt idx="905">
                  <c:v>839.63949057922719</c:v>
                </c:pt>
                <c:pt idx="906">
                  <c:v>839.63949057922719</c:v>
                </c:pt>
                <c:pt idx="907">
                  <c:v>839.63949057922719</c:v>
                </c:pt>
                <c:pt idx="908">
                  <c:v>839.63949057922719</c:v>
                </c:pt>
                <c:pt idx="909">
                  <c:v>839.63949057922719</c:v>
                </c:pt>
                <c:pt idx="910">
                  <c:v>839.63949057922719</c:v>
                </c:pt>
                <c:pt idx="911">
                  <c:v>839.63949057922719</c:v>
                </c:pt>
                <c:pt idx="912">
                  <c:v>839.63949057922719</c:v>
                </c:pt>
                <c:pt idx="913">
                  <c:v>839.63949057922719</c:v>
                </c:pt>
                <c:pt idx="914">
                  <c:v>839.63949057922719</c:v>
                </c:pt>
                <c:pt idx="915">
                  <c:v>839.63949057922719</c:v>
                </c:pt>
                <c:pt idx="916">
                  <c:v>839.63949057922719</c:v>
                </c:pt>
                <c:pt idx="917">
                  <c:v>839.63949057922719</c:v>
                </c:pt>
                <c:pt idx="918">
                  <c:v>839.63949057922719</c:v>
                </c:pt>
                <c:pt idx="919">
                  <c:v>839.63949057922719</c:v>
                </c:pt>
                <c:pt idx="920">
                  <c:v>839.63949057922719</c:v>
                </c:pt>
                <c:pt idx="921">
                  <c:v>839.63949057922719</c:v>
                </c:pt>
                <c:pt idx="922">
                  <c:v>839.63949057922719</c:v>
                </c:pt>
                <c:pt idx="923">
                  <c:v>839.63949057922719</c:v>
                </c:pt>
                <c:pt idx="924">
                  <c:v>839.63949057922719</c:v>
                </c:pt>
                <c:pt idx="925">
                  <c:v>839.63949057922719</c:v>
                </c:pt>
                <c:pt idx="926">
                  <c:v>839.63949057922719</c:v>
                </c:pt>
                <c:pt idx="927">
                  <c:v>839.63949057922719</c:v>
                </c:pt>
                <c:pt idx="928">
                  <c:v>839.63949057922719</c:v>
                </c:pt>
                <c:pt idx="929">
                  <c:v>839.63949057922719</c:v>
                </c:pt>
                <c:pt idx="930">
                  <c:v>839.63949057922719</c:v>
                </c:pt>
                <c:pt idx="931">
                  <c:v>839.63949057922719</c:v>
                </c:pt>
                <c:pt idx="932">
                  <c:v>839.63949057922719</c:v>
                </c:pt>
                <c:pt idx="933">
                  <c:v>839.63949057922719</c:v>
                </c:pt>
                <c:pt idx="934">
                  <c:v>839.63949057922719</c:v>
                </c:pt>
                <c:pt idx="935">
                  <c:v>839.63949057922719</c:v>
                </c:pt>
                <c:pt idx="936">
                  <c:v>839.63949057922719</c:v>
                </c:pt>
                <c:pt idx="937">
                  <c:v>839.63949057922719</c:v>
                </c:pt>
                <c:pt idx="938">
                  <c:v>839.63949057922719</c:v>
                </c:pt>
                <c:pt idx="939">
                  <c:v>839.63949057922719</c:v>
                </c:pt>
                <c:pt idx="940">
                  <c:v>839.63949057922719</c:v>
                </c:pt>
                <c:pt idx="941">
                  <c:v>839.63949057922719</c:v>
                </c:pt>
                <c:pt idx="942">
                  <c:v>839.63949057922719</c:v>
                </c:pt>
                <c:pt idx="943">
                  <c:v>839.63949057922719</c:v>
                </c:pt>
                <c:pt idx="944">
                  <c:v>839.63949057922719</c:v>
                </c:pt>
                <c:pt idx="945">
                  <c:v>839.63949057922719</c:v>
                </c:pt>
                <c:pt idx="946">
                  <c:v>839.63949057922719</c:v>
                </c:pt>
                <c:pt idx="947">
                  <c:v>839.63949057922719</c:v>
                </c:pt>
                <c:pt idx="948">
                  <c:v>839.63949057922719</c:v>
                </c:pt>
                <c:pt idx="949">
                  <c:v>839.63949057922719</c:v>
                </c:pt>
                <c:pt idx="950">
                  <c:v>839.63949057922719</c:v>
                </c:pt>
                <c:pt idx="951">
                  <c:v>839.63949057922719</c:v>
                </c:pt>
                <c:pt idx="952">
                  <c:v>839.63949057922719</c:v>
                </c:pt>
                <c:pt idx="953">
                  <c:v>839.63949057922719</c:v>
                </c:pt>
                <c:pt idx="954">
                  <c:v>839.63949057922719</c:v>
                </c:pt>
                <c:pt idx="955">
                  <c:v>839.63949057922719</c:v>
                </c:pt>
                <c:pt idx="956">
                  <c:v>839.63949057922719</c:v>
                </c:pt>
                <c:pt idx="957">
                  <c:v>839.63949057922719</c:v>
                </c:pt>
                <c:pt idx="958">
                  <c:v>839.63949057922719</c:v>
                </c:pt>
                <c:pt idx="959">
                  <c:v>839.63949057922719</c:v>
                </c:pt>
                <c:pt idx="960">
                  <c:v>839.63949057922719</c:v>
                </c:pt>
                <c:pt idx="961">
                  <c:v>839.63949057922719</c:v>
                </c:pt>
                <c:pt idx="962">
                  <c:v>839.63949057922719</c:v>
                </c:pt>
                <c:pt idx="963">
                  <c:v>839.63949057922719</c:v>
                </c:pt>
                <c:pt idx="964">
                  <c:v>839.63949057922719</c:v>
                </c:pt>
                <c:pt idx="965">
                  <c:v>839.63949057922719</c:v>
                </c:pt>
                <c:pt idx="966">
                  <c:v>839.63949057922719</c:v>
                </c:pt>
                <c:pt idx="967">
                  <c:v>839.63949057922719</c:v>
                </c:pt>
                <c:pt idx="968">
                  <c:v>839.63949057922719</c:v>
                </c:pt>
                <c:pt idx="969">
                  <c:v>839.63949057922719</c:v>
                </c:pt>
                <c:pt idx="970">
                  <c:v>839.63949057922719</c:v>
                </c:pt>
                <c:pt idx="971">
                  <c:v>839.63949057922719</c:v>
                </c:pt>
                <c:pt idx="972">
                  <c:v>839.63949057922719</c:v>
                </c:pt>
                <c:pt idx="973">
                  <c:v>839.63949057922719</c:v>
                </c:pt>
                <c:pt idx="974">
                  <c:v>839.63949057922719</c:v>
                </c:pt>
                <c:pt idx="975">
                  <c:v>839.63949057922719</c:v>
                </c:pt>
                <c:pt idx="976">
                  <c:v>839.63949057922719</c:v>
                </c:pt>
                <c:pt idx="977">
                  <c:v>839.63949057922719</c:v>
                </c:pt>
                <c:pt idx="978">
                  <c:v>839.63949057922719</c:v>
                </c:pt>
                <c:pt idx="979">
                  <c:v>839.63949057922719</c:v>
                </c:pt>
                <c:pt idx="980">
                  <c:v>839.63949057922719</c:v>
                </c:pt>
                <c:pt idx="981">
                  <c:v>839.63949057922719</c:v>
                </c:pt>
                <c:pt idx="982">
                  <c:v>839.63949057922719</c:v>
                </c:pt>
                <c:pt idx="983">
                  <c:v>839.63949057922719</c:v>
                </c:pt>
                <c:pt idx="984">
                  <c:v>839.63949057922719</c:v>
                </c:pt>
                <c:pt idx="985">
                  <c:v>839.63949057922719</c:v>
                </c:pt>
                <c:pt idx="986">
                  <c:v>839.63949057922719</c:v>
                </c:pt>
                <c:pt idx="987">
                  <c:v>839.63949057922719</c:v>
                </c:pt>
                <c:pt idx="988">
                  <c:v>839.63949057922719</c:v>
                </c:pt>
                <c:pt idx="989">
                  <c:v>839.63949057922719</c:v>
                </c:pt>
                <c:pt idx="990">
                  <c:v>839.63949057922719</c:v>
                </c:pt>
                <c:pt idx="991">
                  <c:v>839.63949057922719</c:v>
                </c:pt>
                <c:pt idx="992">
                  <c:v>839.63949057922719</c:v>
                </c:pt>
                <c:pt idx="993">
                  <c:v>839.63949057922719</c:v>
                </c:pt>
                <c:pt idx="994">
                  <c:v>839.63949057922719</c:v>
                </c:pt>
                <c:pt idx="995">
                  <c:v>839.63949057922719</c:v>
                </c:pt>
                <c:pt idx="996">
                  <c:v>839.63949057922719</c:v>
                </c:pt>
                <c:pt idx="997">
                  <c:v>839.63949057922719</c:v>
                </c:pt>
                <c:pt idx="998">
                  <c:v>839.63949057922719</c:v>
                </c:pt>
                <c:pt idx="999">
                  <c:v>839.63949057922719</c:v>
                </c:pt>
                <c:pt idx="1000">
                  <c:v>839.63949057922719</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32.900100000000158</c:v>
                </c:pt>
                <c:pt idx="691">
                  <c:v>32.900200000000162</c:v>
                </c:pt>
                <c:pt idx="692">
                  <c:v>32.900300000000165</c:v>
                </c:pt>
                <c:pt idx="693">
                  <c:v>32.900400000000168</c:v>
                </c:pt>
                <c:pt idx="694">
                  <c:v>32.900500000000171</c:v>
                </c:pt>
                <c:pt idx="695">
                  <c:v>32.900600000000175</c:v>
                </c:pt>
                <c:pt idx="696">
                  <c:v>32.900700000000178</c:v>
                </c:pt>
                <c:pt idx="697">
                  <c:v>32.900800000000181</c:v>
                </c:pt>
                <c:pt idx="698">
                  <c:v>32.900900000000185</c:v>
                </c:pt>
                <c:pt idx="699">
                  <c:v>32.901000000000188</c:v>
                </c:pt>
                <c:pt idx="700">
                  <c:v>32.901100000000191</c:v>
                </c:pt>
                <c:pt idx="701">
                  <c:v>32.901200000000195</c:v>
                </c:pt>
                <c:pt idx="702">
                  <c:v>32.901300000000198</c:v>
                </c:pt>
                <c:pt idx="703">
                  <c:v>32.901400000000201</c:v>
                </c:pt>
                <c:pt idx="704">
                  <c:v>32.901500000000205</c:v>
                </c:pt>
                <c:pt idx="705">
                  <c:v>32.901600000000208</c:v>
                </c:pt>
                <c:pt idx="706">
                  <c:v>32.901700000000211</c:v>
                </c:pt>
                <c:pt idx="707">
                  <c:v>32.901800000000215</c:v>
                </c:pt>
                <c:pt idx="708">
                  <c:v>32.901900000000218</c:v>
                </c:pt>
                <c:pt idx="709">
                  <c:v>32.902000000000221</c:v>
                </c:pt>
                <c:pt idx="710">
                  <c:v>32.902100000000225</c:v>
                </c:pt>
                <c:pt idx="711">
                  <c:v>32.902200000000228</c:v>
                </c:pt>
                <c:pt idx="712">
                  <c:v>32.902300000000231</c:v>
                </c:pt>
                <c:pt idx="713">
                  <c:v>32.902400000000235</c:v>
                </c:pt>
                <c:pt idx="714">
                  <c:v>32.902500000000238</c:v>
                </c:pt>
                <c:pt idx="715">
                  <c:v>32.902600000000241</c:v>
                </c:pt>
                <c:pt idx="716">
                  <c:v>32.902700000000245</c:v>
                </c:pt>
                <c:pt idx="717">
                  <c:v>32.902800000000248</c:v>
                </c:pt>
                <c:pt idx="718">
                  <c:v>32.902900000000251</c:v>
                </c:pt>
                <c:pt idx="719">
                  <c:v>32.903000000000254</c:v>
                </c:pt>
                <c:pt idx="720">
                  <c:v>32.903100000000258</c:v>
                </c:pt>
                <c:pt idx="721">
                  <c:v>32.903200000000261</c:v>
                </c:pt>
                <c:pt idx="722">
                  <c:v>32.903300000000264</c:v>
                </c:pt>
                <c:pt idx="723">
                  <c:v>32.903400000000268</c:v>
                </c:pt>
                <c:pt idx="724">
                  <c:v>32.903500000000271</c:v>
                </c:pt>
                <c:pt idx="725">
                  <c:v>32.903600000000274</c:v>
                </c:pt>
                <c:pt idx="726">
                  <c:v>32.903700000000278</c:v>
                </c:pt>
                <c:pt idx="727">
                  <c:v>32.903800000000281</c:v>
                </c:pt>
                <c:pt idx="728">
                  <c:v>32.903900000000284</c:v>
                </c:pt>
                <c:pt idx="729">
                  <c:v>32.904000000000288</c:v>
                </c:pt>
                <c:pt idx="730">
                  <c:v>32.904100000000291</c:v>
                </c:pt>
                <c:pt idx="731">
                  <c:v>32.904200000000294</c:v>
                </c:pt>
                <c:pt idx="732">
                  <c:v>32.904300000000298</c:v>
                </c:pt>
                <c:pt idx="733">
                  <c:v>32.904400000000301</c:v>
                </c:pt>
                <c:pt idx="734">
                  <c:v>32.904500000000304</c:v>
                </c:pt>
                <c:pt idx="735">
                  <c:v>32.904600000000308</c:v>
                </c:pt>
                <c:pt idx="736">
                  <c:v>32.904700000000311</c:v>
                </c:pt>
                <c:pt idx="737">
                  <c:v>32.904800000000314</c:v>
                </c:pt>
                <c:pt idx="738">
                  <c:v>32.904900000000318</c:v>
                </c:pt>
                <c:pt idx="739">
                  <c:v>32.905000000000321</c:v>
                </c:pt>
                <c:pt idx="740">
                  <c:v>32.905100000000324</c:v>
                </c:pt>
                <c:pt idx="741">
                  <c:v>32.905200000000328</c:v>
                </c:pt>
                <c:pt idx="742">
                  <c:v>32.905300000000331</c:v>
                </c:pt>
                <c:pt idx="743">
                  <c:v>32.905400000000334</c:v>
                </c:pt>
                <c:pt idx="744">
                  <c:v>32.905500000000337</c:v>
                </c:pt>
                <c:pt idx="745">
                  <c:v>32.905600000000341</c:v>
                </c:pt>
                <c:pt idx="746">
                  <c:v>32.905700000000344</c:v>
                </c:pt>
                <c:pt idx="747">
                  <c:v>32.905800000000347</c:v>
                </c:pt>
                <c:pt idx="748">
                  <c:v>32.905900000000351</c:v>
                </c:pt>
                <c:pt idx="749">
                  <c:v>32.906000000000354</c:v>
                </c:pt>
                <c:pt idx="750">
                  <c:v>32.906100000000357</c:v>
                </c:pt>
                <c:pt idx="751">
                  <c:v>32.906200000000361</c:v>
                </c:pt>
                <c:pt idx="752">
                  <c:v>32.906300000000364</c:v>
                </c:pt>
                <c:pt idx="753">
                  <c:v>32.906400000000367</c:v>
                </c:pt>
                <c:pt idx="754">
                  <c:v>32.906500000000371</c:v>
                </c:pt>
                <c:pt idx="755">
                  <c:v>32.906600000000374</c:v>
                </c:pt>
                <c:pt idx="756">
                  <c:v>32.906700000000377</c:v>
                </c:pt>
                <c:pt idx="757">
                  <c:v>32.906800000000381</c:v>
                </c:pt>
                <c:pt idx="758">
                  <c:v>32.906900000000384</c:v>
                </c:pt>
                <c:pt idx="759">
                  <c:v>32.907000000000387</c:v>
                </c:pt>
                <c:pt idx="760">
                  <c:v>32.907100000000391</c:v>
                </c:pt>
                <c:pt idx="761">
                  <c:v>32.907200000000394</c:v>
                </c:pt>
                <c:pt idx="762">
                  <c:v>32.907300000000397</c:v>
                </c:pt>
                <c:pt idx="763">
                  <c:v>32.907400000000401</c:v>
                </c:pt>
                <c:pt idx="764">
                  <c:v>32.907500000000404</c:v>
                </c:pt>
                <c:pt idx="765">
                  <c:v>32.907600000000407</c:v>
                </c:pt>
                <c:pt idx="766">
                  <c:v>32.907700000000411</c:v>
                </c:pt>
                <c:pt idx="767">
                  <c:v>32.907800000000414</c:v>
                </c:pt>
                <c:pt idx="768">
                  <c:v>32.907900000000417</c:v>
                </c:pt>
                <c:pt idx="769">
                  <c:v>32.90800000000042</c:v>
                </c:pt>
                <c:pt idx="770">
                  <c:v>32.908100000000424</c:v>
                </c:pt>
                <c:pt idx="771">
                  <c:v>32.908200000000427</c:v>
                </c:pt>
                <c:pt idx="772">
                  <c:v>32.90830000000043</c:v>
                </c:pt>
                <c:pt idx="773">
                  <c:v>32.908400000000434</c:v>
                </c:pt>
                <c:pt idx="774">
                  <c:v>32.908500000000437</c:v>
                </c:pt>
                <c:pt idx="775">
                  <c:v>32.90860000000044</c:v>
                </c:pt>
                <c:pt idx="776">
                  <c:v>32.908700000000444</c:v>
                </c:pt>
                <c:pt idx="777">
                  <c:v>32.908800000000447</c:v>
                </c:pt>
                <c:pt idx="778">
                  <c:v>32.90890000000045</c:v>
                </c:pt>
                <c:pt idx="779">
                  <c:v>32.909000000000454</c:v>
                </c:pt>
                <c:pt idx="780">
                  <c:v>32.909100000000457</c:v>
                </c:pt>
                <c:pt idx="781">
                  <c:v>32.90920000000046</c:v>
                </c:pt>
                <c:pt idx="782">
                  <c:v>32.909300000000464</c:v>
                </c:pt>
                <c:pt idx="783">
                  <c:v>32.909400000000467</c:v>
                </c:pt>
                <c:pt idx="784">
                  <c:v>32.90950000000047</c:v>
                </c:pt>
                <c:pt idx="785">
                  <c:v>32.909600000000474</c:v>
                </c:pt>
                <c:pt idx="786">
                  <c:v>32.909700000000477</c:v>
                </c:pt>
                <c:pt idx="787">
                  <c:v>32.90980000000048</c:v>
                </c:pt>
                <c:pt idx="788">
                  <c:v>32.909900000000484</c:v>
                </c:pt>
                <c:pt idx="789">
                  <c:v>32.910000000000487</c:v>
                </c:pt>
                <c:pt idx="790">
                  <c:v>32.91010000000049</c:v>
                </c:pt>
                <c:pt idx="791">
                  <c:v>32.910200000000494</c:v>
                </c:pt>
                <c:pt idx="792">
                  <c:v>32.910300000000497</c:v>
                </c:pt>
                <c:pt idx="793">
                  <c:v>32.9104000000005</c:v>
                </c:pt>
                <c:pt idx="794">
                  <c:v>32.910500000000503</c:v>
                </c:pt>
                <c:pt idx="795">
                  <c:v>32.910600000000507</c:v>
                </c:pt>
                <c:pt idx="796">
                  <c:v>32.91070000000051</c:v>
                </c:pt>
                <c:pt idx="797">
                  <c:v>32.910800000000513</c:v>
                </c:pt>
                <c:pt idx="798">
                  <c:v>32.910900000000517</c:v>
                </c:pt>
                <c:pt idx="799">
                  <c:v>32.91100000000052</c:v>
                </c:pt>
                <c:pt idx="800">
                  <c:v>32.911100000000523</c:v>
                </c:pt>
                <c:pt idx="801">
                  <c:v>32.911200000000527</c:v>
                </c:pt>
                <c:pt idx="802">
                  <c:v>32.91130000000053</c:v>
                </c:pt>
                <c:pt idx="803">
                  <c:v>32.911400000000533</c:v>
                </c:pt>
                <c:pt idx="804">
                  <c:v>32.911500000000537</c:v>
                </c:pt>
                <c:pt idx="805">
                  <c:v>32.91160000000054</c:v>
                </c:pt>
                <c:pt idx="806">
                  <c:v>32.911700000000543</c:v>
                </c:pt>
                <c:pt idx="807">
                  <c:v>32.911800000000547</c:v>
                </c:pt>
                <c:pt idx="808">
                  <c:v>32.91190000000055</c:v>
                </c:pt>
                <c:pt idx="809">
                  <c:v>32.912000000000553</c:v>
                </c:pt>
                <c:pt idx="810">
                  <c:v>32.912100000000557</c:v>
                </c:pt>
                <c:pt idx="811">
                  <c:v>32.91220000000056</c:v>
                </c:pt>
                <c:pt idx="812">
                  <c:v>32.912300000000563</c:v>
                </c:pt>
                <c:pt idx="813">
                  <c:v>32.912400000000567</c:v>
                </c:pt>
                <c:pt idx="814">
                  <c:v>32.91250000000057</c:v>
                </c:pt>
                <c:pt idx="815">
                  <c:v>32.912600000000573</c:v>
                </c:pt>
                <c:pt idx="816">
                  <c:v>32.912700000000576</c:v>
                </c:pt>
                <c:pt idx="817">
                  <c:v>32.91280000000058</c:v>
                </c:pt>
                <c:pt idx="818">
                  <c:v>32.912900000000583</c:v>
                </c:pt>
                <c:pt idx="819">
                  <c:v>32.913000000000586</c:v>
                </c:pt>
                <c:pt idx="820">
                  <c:v>32.91310000000059</c:v>
                </c:pt>
                <c:pt idx="821">
                  <c:v>32.913200000000593</c:v>
                </c:pt>
                <c:pt idx="822">
                  <c:v>32.913300000000596</c:v>
                </c:pt>
                <c:pt idx="823">
                  <c:v>32.9134000000006</c:v>
                </c:pt>
                <c:pt idx="824">
                  <c:v>32.913500000000603</c:v>
                </c:pt>
                <c:pt idx="825">
                  <c:v>32.913600000000606</c:v>
                </c:pt>
                <c:pt idx="826">
                  <c:v>32.91370000000061</c:v>
                </c:pt>
                <c:pt idx="827">
                  <c:v>32.913800000000613</c:v>
                </c:pt>
                <c:pt idx="828">
                  <c:v>32.913900000000616</c:v>
                </c:pt>
                <c:pt idx="829">
                  <c:v>32.91400000000062</c:v>
                </c:pt>
                <c:pt idx="830">
                  <c:v>32.914100000000623</c:v>
                </c:pt>
                <c:pt idx="831">
                  <c:v>32.914200000000626</c:v>
                </c:pt>
                <c:pt idx="832">
                  <c:v>32.91430000000063</c:v>
                </c:pt>
                <c:pt idx="833">
                  <c:v>32.914400000000633</c:v>
                </c:pt>
                <c:pt idx="834">
                  <c:v>32.914500000000636</c:v>
                </c:pt>
                <c:pt idx="835">
                  <c:v>32.91460000000064</c:v>
                </c:pt>
                <c:pt idx="836">
                  <c:v>32.914700000000643</c:v>
                </c:pt>
                <c:pt idx="837">
                  <c:v>32.914800000000646</c:v>
                </c:pt>
                <c:pt idx="838">
                  <c:v>32.91490000000065</c:v>
                </c:pt>
                <c:pt idx="839">
                  <c:v>32.915000000000653</c:v>
                </c:pt>
                <c:pt idx="840">
                  <c:v>32.915100000000656</c:v>
                </c:pt>
                <c:pt idx="841">
                  <c:v>32.915200000000659</c:v>
                </c:pt>
                <c:pt idx="842">
                  <c:v>32.915300000000663</c:v>
                </c:pt>
                <c:pt idx="843">
                  <c:v>32.915400000000666</c:v>
                </c:pt>
                <c:pt idx="844">
                  <c:v>32.915500000000669</c:v>
                </c:pt>
                <c:pt idx="845">
                  <c:v>32.915600000000673</c:v>
                </c:pt>
                <c:pt idx="846">
                  <c:v>32.915700000000676</c:v>
                </c:pt>
                <c:pt idx="847">
                  <c:v>32.915800000000679</c:v>
                </c:pt>
                <c:pt idx="848">
                  <c:v>32.915900000000683</c:v>
                </c:pt>
                <c:pt idx="849">
                  <c:v>32.916000000000686</c:v>
                </c:pt>
                <c:pt idx="850">
                  <c:v>32.916100000000689</c:v>
                </c:pt>
                <c:pt idx="851">
                  <c:v>32.916200000000693</c:v>
                </c:pt>
                <c:pt idx="852">
                  <c:v>32.916300000000696</c:v>
                </c:pt>
                <c:pt idx="853">
                  <c:v>32.916400000000699</c:v>
                </c:pt>
                <c:pt idx="854">
                  <c:v>32.916500000000703</c:v>
                </c:pt>
                <c:pt idx="855">
                  <c:v>32.916600000000706</c:v>
                </c:pt>
                <c:pt idx="856">
                  <c:v>32.916700000000709</c:v>
                </c:pt>
                <c:pt idx="857">
                  <c:v>32.916800000000713</c:v>
                </c:pt>
                <c:pt idx="858">
                  <c:v>32.916900000000716</c:v>
                </c:pt>
                <c:pt idx="859">
                  <c:v>32.917000000000719</c:v>
                </c:pt>
                <c:pt idx="860">
                  <c:v>32.917100000000723</c:v>
                </c:pt>
                <c:pt idx="861">
                  <c:v>32.917200000000726</c:v>
                </c:pt>
                <c:pt idx="862">
                  <c:v>32.917300000000729</c:v>
                </c:pt>
                <c:pt idx="863">
                  <c:v>32.917400000000733</c:v>
                </c:pt>
                <c:pt idx="864">
                  <c:v>32.917500000000736</c:v>
                </c:pt>
                <c:pt idx="865">
                  <c:v>32.917600000000739</c:v>
                </c:pt>
                <c:pt idx="866">
                  <c:v>32.917700000000742</c:v>
                </c:pt>
                <c:pt idx="867">
                  <c:v>32.917800000000746</c:v>
                </c:pt>
                <c:pt idx="868">
                  <c:v>32.917900000000749</c:v>
                </c:pt>
                <c:pt idx="869">
                  <c:v>32.918000000000752</c:v>
                </c:pt>
                <c:pt idx="870">
                  <c:v>32.918100000000756</c:v>
                </c:pt>
                <c:pt idx="871">
                  <c:v>32.918200000000759</c:v>
                </c:pt>
                <c:pt idx="872">
                  <c:v>32.918300000000762</c:v>
                </c:pt>
                <c:pt idx="873">
                  <c:v>32.918400000000766</c:v>
                </c:pt>
                <c:pt idx="874">
                  <c:v>32.918500000000769</c:v>
                </c:pt>
                <c:pt idx="875">
                  <c:v>32.918600000000772</c:v>
                </c:pt>
                <c:pt idx="876">
                  <c:v>32.918700000000776</c:v>
                </c:pt>
                <c:pt idx="877">
                  <c:v>32.918800000000779</c:v>
                </c:pt>
                <c:pt idx="878">
                  <c:v>32.918900000000782</c:v>
                </c:pt>
                <c:pt idx="879">
                  <c:v>32.919000000000786</c:v>
                </c:pt>
                <c:pt idx="880">
                  <c:v>32.919100000000789</c:v>
                </c:pt>
                <c:pt idx="881">
                  <c:v>32.919200000000792</c:v>
                </c:pt>
                <c:pt idx="882">
                  <c:v>32.919300000000796</c:v>
                </c:pt>
                <c:pt idx="883">
                  <c:v>32.919400000000799</c:v>
                </c:pt>
                <c:pt idx="884">
                  <c:v>32.919500000000802</c:v>
                </c:pt>
                <c:pt idx="885">
                  <c:v>32.919600000000806</c:v>
                </c:pt>
                <c:pt idx="886">
                  <c:v>32.919700000000809</c:v>
                </c:pt>
                <c:pt idx="887">
                  <c:v>32.919800000000812</c:v>
                </c:pt>
                <c:pt idx="888">
                  <c:v>32.919900000000816</c:v>
                </c:pt>
                <c:pt idx="889">
                  <c:v>32.920000000000819</c:v>
                </c:pt>
                <c:pt idx="890">
                  <c:v>32.920100000000822</c:v>
                </c:pt>
                <c:pt idx="891">
                  <c:v>32.920200000000825</c:v>
                </c:pt>
                <c:pt idx="892">
                  <c:v>32.920300000000829</c:v>
                </c:pt>
                <c:pt idx="893">
                  <c:v>32.920400000000832</c:v>
                </c:pt>
                <c:pt idx="894">
                  <c:v>32.920500000000835</c:v>
                </c:pt>
                <c:pt idx="895">
                  <c:v>32.920600000000839</c:v>
                </c:pt>
                <c:pt idx="896">
                  <c:v>32.920700000000842</c:v>
                </c:pt>
                <c:pt idx="897">
                  <c:v>32.920800000000845</c:v>
                </c:pt>
                <c:pt idx="898">
                  <c:v>32.920900000000849</c:v>
                </c:pt>
                <c:pt idx="899">
                  <c:v>32.921000000000852</c:v>
                </c:pt>
                <c:pt idx="900">
                  <c:v>32.921100000000855</c:v>
                </c:pt>
                <c:pt idx="901">
                  <c:v>32.921200000000859</c:v>
                </c:pt>
                <c:pt idx="902">
                  <c:v>32.921300000000862</c:v>
                </c:pt>
                <c:pt idx="903">
                  <c:v>32.921400000000865</c:v>
                </c:pt>
                <c:pt idx="904">
                  <c:v>32.921500000000869</c:v>
                </c:pt>
                <c:pt idx="905">
                  <c:v>32.921600000000872</c:v>
                </c:pt>
                <c:pt idx="906">
                  <c:v>32.921700000000875</c:v>
                </c:pt>
                <c:pt idx="907">
                  <c:v>32.921800000000879</c:v>
                </c:pt>
                <c:pt idx="908">
                  <c:v>32.921900000000882</c:v>
                </c:pt>
                <c:pt idx="909">
                  <c:v>32.922000000000885</c:v>
                </c:pt>
                <c:pt idx="910">
                  <c:v>32.922100000000889</c:v>
                </c:pt>
                <c:pt idx="911">
                  <c:v>32.922200000000892</c:v>
                </c:pt>
                <c:pt idx="912">
                  <c:v>32.922300000000895</c:v>
                </c:pt>
                <c:pt idx="913">
                  <c:v>32.922400000000899</c:v>
                </c:pt>
                <c:pt idx="914">
                  <c:v>32.922500000000902</c:v>
                </c:pt>
                <c:pt idx="915">
                  <c:v>32.922600000000905</c:v>
                </c:pt>
                <c:pt idx="916">
                  <c:v>32.922700000000908</c:v>
                </c:pt>
                <c:pt idx="917">
                  <c:v>32.922800000000912</c:v>
                </c:pt>
                <c:pt idx="918">
                  <c:v>32.922900000000915</c:v>
                </c:pt>
                <c:pt idx="919">
                  <c:v>32.923000000000918</c:v>
                </c:pt>
                <c:pt idx="920">
                  <c:v>32.923100000000922</c:v>
                </c:pt>
                <c:pt idx="921">
                  <c:v>32.923200000000925</c:v>
                </c:pt>
                <c:pt idx="922">
                  <c:v>32.923300000000928</c:v>
                </c:pt>
                <c:pt idx="923">
                  <c:v>32.923400000000932</c:v>
                </c:pt>
                <c:pt idx="924">
                  <c:v>32.923500000000935</c:v>
                </c:pt>
                <c:pt idx="925">
                  <c:v>32.923600000000938</c:v>
                </c:pt>
                <c:pt idx="926">
                  <c:v>32.923700000000942</c:v>
                </c:pt>
                <c:pt idx="927">
                  <c:v>32.923800000000945</c:v>
                </c:pt>
                <c:pt idx="928">
                  <c:v>32.923900000000948</c:v>
                </c:pt>
                <c:pt idx="929">
                  <c:v>32.924000000000952</c:v>
                </c:pt>
                <c:pt idx="930">
                  <c:v>32.924100000000955</c:v>
                </c:pt>
                <c:pt idx="931">
                  <c:v>32.924200000000958</c:v>
                </c:pt>
                <c:pt idx="932">
                  <c:v>32.924300000000962</c:v>
                </c:pt>
                <c:pt idx="933">
                  <c:v>32.924400000000965</c:v>
                </c:pt>
                <c:pt idx="934">
                  <c:v>32.924500000000968</c:v>
                </c:pt>
                <c:pt idx="935">
                  <c:v>32.924600000000972</c:v>
                </c:pt>
                <c:pt idx="936">
                  <c:v>32.924700000000975</c:v>
                </c:pt>
                <c:pt idx="937">
                  <c:v>32.924800000000978</c:v>
                </c:pt>
                <c:pt idx="938">
                  <c:v>32.924900000000981</c:v>
                </c:pt>
                <c:pt idx="939">
                  <c:v>32.925000000000985</c:v>
                </c:pt>
                <c:pt idx="940">
                  <c:v>32.925100000000988</c:v>
                </c:pt>
                <c:pt idx="941">
                  <c:v>32.925200000000991</c:v>
                </c:pt>
                <c:pt idx="942">
                  <c:v>32.925300000000995</c:v>
                </c:pt>
                <c:pt idx="943">
                  <c:v>32.925400000000998</c:v>
                </c:pt>
                <c:pt idx="944">
                  <c:v>32.925500000001001</c:v>
                </c:pt>
                <c:pt idx="945">
                  <c:v>32.925600000001005</c:v>
                </c:pt>
                <c:pt idx="946">
                  <c:v>32.925700000001008</c:v>
                </c:pt>
                <c:pt idx="947">
                  <c:v>32.925800000001011</c:v>
                </c:pt>
                <c:pt idx="948">
                  <c:v>32.925900000001015</c:v>
                </c:pt>
                <c:pt idx="949">
                  <c:v>32.926000000001018</c:v>
                </c:pt>
                <c:pt idx="950">
                  <c:v>32.926100000001021</c:v>
                </c:pt>
                <c:pt idx="951">
                  <c:v>32.926200000001025</c:v>
                </c:pt>
                <c:pt idx="952">
                  <c:v>32.926300000001028</c:v>
                </c:pt>
                <c:pt idx="953">
                  <c:v>32.926400000001031</c:v>
                </c:pt>
                <c:pt idx="954">
                  <c:v>32.926500000001035</c:v>
                </c:pt>
                <c:pt idx="955">
                  <c:v>32.926600000001038</c:v>
                </c:pt>
                <c:pt idx="956">
                  <c:v>32.926700000001041</c:v>
                </c:pt>
                <c:pt idx="957">
                  <c:v>32.926800000001045</c:v>
                </c:pt>
                <c:pt idx="958">
                  <c:v>32.926900000001048</c:v>
                </c:pt>
                <c:pt idx="959">
                  <c:v>32.927000000001051</c:v>
                </c:pt>
                <c:pt idx="960">
                  <c:v>32.927100000001055</c:v>
                </c:pt>
                <c:pt idx="961">
                  <c:v>32.927200000001058</c:v>
                </c:pt>
                <c:pt idx="962">
                  <c:v>32.927300000001061</c:v>
                </c:pt>
                <c:pt idx="963">
                  <c:v>32.927400000001064</c:v>
                </c:pt>
                <c:pt idx="964">
                  <c:v>32.927500000001068</c:v>
                </c:pt>
                <c:pt idx="965">
                  <c:v>32.927600000001071</c:v>
                </c:pt>
                <c:pt idx="966">
                  <c:v>32.927700000001074</c:v>
                </c:pt>
                <c:pt idx="967">
                  <c:v>32.927800000001078</c:v>
                </c:pt>
                <c:pt idx="968">
                  <c:v>32.927900000001081</c:v>
                </c:pt>
                <c:pt idx="969">
                  <c:v>32.928000000001084</c:v>
                </c:pt>
                <c:pt idx="970">
                  <c:v>32.928100000001088</c:v>
                </c:pt>
                <c:pt idx="971">
                  <c:v>32.928200000001091</c:v>
                </c:pt>
                <c:pt idx="972">
                  <c:v>32.928300000001094</c:v>
                </c:pt>
                <c:pt idx="973">
                  <c:v>32.928400000001098</c:v>
                </c:pt>
                <c:pt idx="974">
                  <c:v>32.928500000001101</c:v>
                </c:pt>
                <c:pt idx="975">
                  <c:v>32.928600000001104</c:v>
                </c:pt>
                <c:pt idx="976">
                  <c:v>32.928700000001108</c:v>
                </c:pt>
                <c:pt idx="977">
                  <c:v>32.928800000001111</c:v>
                </c:pt>
                <c:pt idx="978">
                  <c:v>32.928900000001114</c:v>
                </c:pt>
                <c:pt idx="979">
                  <c:v>32.929000000001118</c:v>
                </c:pt>
                <c:pt idx="980">
                  <c:v>32.929100000001121</c:v>
                </c:pt>
                <c:pt idx="981">
                  <c:v>32.929200000001124</c:v>
                </c:pt>
                <c:pt idx="982">
                  <c:v>32.929300000001128</c:v>
                </c:pt>
                <c:pt idx="983">
                  <c:v>32.929400000001131</c:v>
                </c:pt>
                <c:pt idx="984">
                  <c:v>32.929500000001134</c:v>
                </c:pt>
                <c:pt idx="985">
                  <c:v>32.929600000001138</c:v>
                </c:pt>
                <c:pt idx="986">
                  <c:v>32.929700000001141</c:v>
                </c:pt>
                <c:pt idx="987">
                  <c:v>32.929800000001144</c:v>
                </c:pt>
                <c:pt idx="988">
                  <c:v>32.929900000001147</c:v>
                </c:pt>
                <c:pt idx="989">
                  <c:v>32.930000000001151</c:v>
                </c:pt>
                <c:pt idx="990">
                  <c:v>32.930100000001154</c:v>
                </c:pt>
                <c:pt idx="991">
                  <c:v>32.930200000001157</c:v>
                </c:pt>
                <c:pt idx="992">
                  <c:v>32.930300000001161</c:v>
                </c:pt>
                <c:pt idx="993">
                  <c:v>32.930400000001164</c:v>
                </c:pt>
                <c:pt idx="994">
                  <c:v>32.930500000001167</c:v>
                </c:pt>
                <c:pt idx="995">
                  <c:v>32.930600000001171</c:v>
                </c:pt>
                <c:pt idx="996">
                  <c:v>32.930700000001174</c:v>
                </c:pt>
                <c:pt idx="997">
                  <c:v>32.930800000001177</c:v>
                </c:pt>
                <c:pt idx="998">
                  <c:v>32.930900000001181</c:v>
                </c:pt>
                <c:pt idx="999">
                  <c:v>32.931000000001184</c:v>
                </c:pt>
                <c:pt idx="1000">
                  <c:v>32.931100000001187</c:v>
                </c:pt>
              </c:numCache>
            </c:numRef>
          </c:xVal>
          <c:yVal>
            <c:numRef>
              <c:f>Calculs!$K$4:$K$1004</c:f>
              <c:numCache>
                <c:formatCode>0.00</c:formatCode>
                <c:ptCount val="1001"/>
                <c:pt idx="0">
                  <c:v>0</c:v>
                </c:pt>
                <c:pt idx="1">
                  <c:v>0</c:v>
                </c:pt>
                <c:pt idx="2">
                  <c:v>8.2983759307232881E-4</c:v>
                </c:pt>
                <c:pt idx="3">
                  <c:v>4.1901972836011431E-3</c:v>
                </c:pt>
                <c:pt idx="4">
                  <c:v>1.1823425818599374E-2</c:v>
                </c:pt>
                <c:pt idx="5">
                  <c:v>2.5473401488504514E-2</c:v>
                </c:pt>
                <c:pt idx="6">
                  <c:v>4.6444834816276967E-2</c:v>
                </c:pt>
                <c:pt idx="7">
                  <c:v>7.5161613781776437E-2</c:v>
                </c:pt>
                <c:pt idx="8">
                  <c:v>0.11160681451471773</c:v>
                </c:pt>
                <c:pt idx="9">
                  <c:v>0.15576344189439312</c:v>
                </c:pt>
                <c:pt idx="10">
                  <c:v>0.2076144298241549</c:v>
                </c:pt>
                <c:pt idx="11">
                  <c:v>0.26714264150809064</c:v>
                </c:pt>
                <c:pt idx="12">
                  <c:v>0.33433086972987175</c:v>
                </c:pt>
                <c:pt idx="13">
                  <c:v>0.4091618371337557</c:v>
                </c:pt>
                <c:pt idx="14">
                  <c:v>0.49161819650772215</c:v>
                </c:pt>
                <c:pt idx="15">
                  <c:v>0.58168253106872303</c:v>
                </c:pt>
                <c:pt idx="16">
                  <c:v>0.67933735475002632</c:v>
                </c:pt>
                <c:pt idx="17">
                  <c:v>0.78456511249063376</c:v>
                </c:pt>
                <c:pt idx="18">
                  <c:v>0.89734818052675136</c:v>
                </c:pt>
                <c:pt idx="19">
                  <c:v>1.0176688666852929</c:v>
                </c:pt>
                <c:pt idx="20">
                  <c:v>1.1455094106793957</c:v>
                </c:pt>
                <c:pt idx="21">
                  <c:v>1.280851984405927</c:v>
                </c:pt>
                <c:pt idx="22">
                  <c:v>1.4236786922449611</c:v>
                </c:pt>
                <c:pt idx="23">
                  <c:v>1.5739715713612061</c:v>
                </c:pt>
                <c:pt idx="24">
                  <c:v>1.7317125920073582</c:v>
                </c:pt>
                <c:pt idx="25">
                  <c:v>1.8968836578293629</c:v>
                </c:pt>
                <c:pt idx="26">
                  <c:v>2.0694666061735614</c:v>
                </c:pt>
                <c:pt idx="27">
                  <c:v>2.2494432083957023</c:v>
                </c:pt>
                <c:pt idx="28">
                  <c:v>2.4367951701717923</c:v>
                </c:pt>
                <c:pt idx="29">
                  <c:v>2.6315041318107708</c:v>
                </c:pt>
                <c:pt idx="30">
                  <c:v>2.8335516685689801</c:v>
                </c:pt>
                <c:pt idx="31">
                  <c:v>3.0429192909664144</c:v>
                </c:pt>
                <c:pt idx="32">
                  <c:v>3.2595884451047215</c:v>
                </c:pt>
                <c:pt idx="33">
                  <c:v>3.483540512986937</c:v>
                </c:pt>
                <c:pt idx="34">
                  <c:v>3.714756812838929</c:v>
                </c:pt>
                <c:pt idx="35">
                  <c:v>3.9532185994325291</c:v>
                </c:pt>
                <c:pt idx="36">
                  <c:v>4.1988922678510185</c:v>
                </c:pt>
                <c:pt idx="37">
                  <c:v>4.4517436727406654</c:v>
                </c:pt>
                <c:pt idx="38">
                  <c:v>4.7117529306791814</c:v>
                </c:pt>
                <c:pt idx="39">
                  <c:v>4.978900113252922</c:v>
                </c:pt>
                <c:pt idx="40">
                  <c:v>5.2531652530564443</c:v>
                </c:pt>
                <c:pt idx="41">
                  <c:v>5.5345283430173007</c:v>
                </c:pt>
                <c:pt idx="42">
                  <c:v>5.8229693357955208</c:v>
                </c:pt>
                <c:pt idx="43">
                  <c:v>6.1184681432506851</c:v>
                </c:pt>
                <c:pt idx="44">
                  <c:v>6.421004635970327</c:v>
                </c:pt>
                <c:pt idx="45">
                  <c:v>6.7305586428541426</c:v>
                </c:pt>
                <c:pt idx="46">
                  <c:v>7.0471099507490989</c:v>
                </c:pt>
                <c:pt idx="47">
                  <c:v>7.3706383041310914</c:v>
                </c:pt>
                <c:pt idx="48">
                  <c:v>7.7011234048292501</c:v>
                </c:pt>
                <c:pt idx="49">
                  <c:v>8.0385449117894279</c:v>
                </c:pt>
                <c:pt idx="50">
                  <c:v>8.3828824408737415</c:v>
                </c:pt>
                <c:pt idx="51">
                  <c:v>8.7341178775915083</c:v>
                </c:pt>
                <c:pt idx="52">
                  <c:v>9.0922376922843036</c:v>
                </c:pt>
                <c:pt idx="53">
                  <c:v>9.4572306304819627</c:v>
                </c:pt>
                <c:pt idx="54">
                  <c:v>9.8290854007894684</c:v>
                </c:pt>
                <c:pt idx="55">
                  <c:v>10.207790674684089</c:v>
                </c:pt>
                <c:pt idx="56">
                  <c:v>10.593335086332546</c:v>
                </c:pt>
                <c:pt idx="57">
                  <c:v>10.985707232426899</c:v>
                </c:pt>
                <c:pt idx="58">
                  <c:v>11.384895672037953</c:v>
                </c:pt>
                <c:pt idx="59">
                  <c:v>11.790888926485117</c:v>
                </c:pt>
                <c:pt idx="60">
                  <c:v>12.203675479221676</c:v>
                </c:pt>
                <c:pt idx="61">
                  <c:v>12.623243775734588</c:v>
                </c:pt>
                <c:pt idx="62">
                  <c:v>13.04958222345793</c:v>
                </c:pt>
                <c:pt idx="63">
                  <c:v>13.482679191699237</c:v>
                </c:pt>
                <c:pt idx="64">
                  <c:v>13.922523011577985</c:v>
                </c:pt>
                <c:pt idx="65">
                  <c:v>14.369101975975569</c:v>
                </c:pt>
                <c:pt idx="66">
                  <c:v>14.822404339496151</c:v>
                </c:pt>
                <c:pt idx="67">
                  <c:v>15.282418318437793</c:v>
                </c:pt>
                <c:pt idx="68">
                  <c:v>15.749132090773363</c:v>
                </c:pt>
                <c:pt idx="69">
                  <c:v>16.222533796140699</c:v>
                </c:pt>
                <c:pt idx="70">
                  <c:v>16.70261153584158</c:v>
                </c:pt>
                <c:pt idx="71">
                  <c:v>17.189353372849073</c:v>
                </c:pt>
                <c:pt idx="72">
                  <c:v>17.682747331822846</c:v>
                </c:pt>
                <c:pt idx="73">
                  <c:v>18.182781399132089</c:v>
                </c:pt>
                <c:pt idx="74">
                  <c:v>18.689443522885668</c:v>
                </c:pt>
                <c:pt idx="75">
                  <c:v>19.20272161296921</c:v>
                </c:pt>
                <c:pt idx="76">
                  <c:v>19.722603541088787</c:v>
                </c:pt>
                <c:pt idx="77">
                  <c:v>20.249077140820933</c:v>
                </c:pt>
                <c:pt idx="78">
                  <c:v>20.782130207668697</c:v>
                </c:pt>
                <c:pt idx="79">
                  <c:v>21.321750499123496</c:v>
                </c:pt>
                <c:pt idx="80">
                  <c:v>21.867925734732527</c:v>
                </c:pt>
                <c:pt idx="81">
                  <c:v>22.420643596171498</c:v>
                </c:pt>
                <c:pt idx="82">
                  <c:v>22.979891727322475</c:v>
                </c:pt>
                <c:pt idx="83">
                  <c:v>23.545657734356634</c:v>
                </c:pt>
                <c:pt idx="84">
                  <c:v>24.117929185821751</c:v>
                </c:pt>
                <c:pt idx="85">
                  <c:v>24.696693612734215</c:v>
                </c:pt>
                <c:pt idx="86">
                  <c:v>25.281938508675417</c:v>
                </c:pt>
                <c:pt idx="87">
                  <c:v>25.873651329892343</c:v>
                </c:pt>
                <c:pt idx="88">
                  <c:v>26.47181949540224</c:v>
                </c:pt>
                <c:pt idx="89">
                  <c:v>27.076430387101158</c:v>
                </c:pt>
                <c:pt idx="90">
                  <c:v>27.687471349876294</c:v>
                </c:pt>
                <c:pt idx="91">
                  <c:v>28.304929691721949</c:v>
                </c:pt>
                <c:pt idx="92">
                  <c:v>28.928792683859022</c:v>
                </c:pt>
                <c:pt idx="93">
                  <c:v>29.559047560857881</c:v>
                </c:pt>
                <c:pt idx="94">
                  <c:v>30.195681520764513</c:v>
                </c:pt>
                <c:pt idx="95">
                  <c:v>30.838681725229865</c:v>
                </c:pt>
                <c:pt idx="96">
                  <c:v>31.488035299642227</c:v>
                </c:pt>
                <c:pt idx="97">
                  <c:v>32.143729333262606</c:v>
                </c:pt>
                <c:pt idx="98">
                  <c:v>32.805750879362961</c:v>
                </c:pt>
                <c:pt idx="99">
                  <c:v>33.474086955367234</c:v>
                </c:pt>
                <c:pt idx="100">
                  <c:v>34.148724542995055</c:v>
                </c:pt>
                <c:pt idx="101">
                  <c:v>34.829649528256837</c:v>
                </c:pt>
                <c:pt idx="102">
                  <c:v>35.51684564062991</c:v>
                </c:pt>
                <c:pt idx="103">
                  <c:v>36.210295512428608</c:v>
                </c:pt>
                <c:pt idx="104">
                  <c:v>36.909981739036489</c:v>
                </c:pt>
                <c:pt idx="105">
                  <c:v>37.615886879138891</c:v>
                </c:pt>
                <c:pt idx="106">
                  <c:v>38.327993454957856</c:v>
                </c:pt>
                <c:pt idx="107">
                  <c:v>39.046283952489205</c:v>
                </c:pt>
                <c:pt idx="108">
                  <c:v>39.770740821741768</c:v>
                </c:pt>
                <c:pt idx="109">
                  <c:v>40.501346476978661</c:v>
                </c:pt>
                <c:pt idx="110">
                  <c:v>41.238083296960568</c:v>
                </c:pt>
                <c:pt idx="111">
                  <c:v>41.980933625190914</c:v>
                </c:pt>
                <c:pt idx="112">
                  <c:v>42.729879770162903</c:v>
                </c:pt>
                <c:pt idx="113">
                  <c:v>43.484904005608314</c:v>
                </c:pt>
                <c:pt idx="114">
                  <c:v>44.245988570748054</c:v>
                </c:pt>
                <c:pt idx="115">
                  <c:v>45.013115670544359</c:v>
                </c:pt>
                <c:pt idx="116">
                  <c:v>45.786267475954567</c:v>
                </c:pt>
                <c:pt idx="117">
                  <c:v>46.565426124186473</c:v>
                </c:pt>
                <c:pt idx="118">
                  <c:v>47.350573718955147</c:v>
                </c:pt>
                <c:pt idx="119">
                  <c:v>48.141692330741193</c:v>
                </c:pt>
                <c:pt idx="120">
                  <c:v>48.938763997050408</c:v>
                </c:pt>
                <c:pt idx="121">
                  <c:v>49.741770722674744</c:v>
                </c:pt>
                <c:pt idx="122">
                  <c:v>50.550694479954558</c:v>
                </c:pt>
                <c:pt idx="123">
                  <c:v>51.365517209042117</c:v>
                </c:pt>
                <c:pt idx="124">
                  <c:v>52.186220818166269</c:v>
                </c:pt>
                <c:pt idx="125">
                  <c:v>53.012787183898261</c:v>
                </c:pt>
                <c:pt idx="126">
                  <c:v>53.845198151418657</c:v>
                </c:pt>
                <c:pt idx="127">
                  <c:v>54.683435534785303</c:v>
                </c:pt>
                <c:pt idx="128">
                  <c:v>55.527481117202321</c:v>
                </c:pt>
                <c:pt idx="129">
                  <c:v>56.377316651290059</c:v>
                </c:pt>
                <c:pt idx="130">
                  <c:v>57.232923859355964</c:v>
                </c:pt>
                <c:pt idx="131">
                  <c:v>58.094284433666374</c:v>
                </c:pt>
                <c:pt idx="132">
                  <c:v>58.961380036719127</c:v>
                </c:pt>
                <c:pt idx="133">
                  <c:v>59.834192301517021</c:v>
                </c:pt>
                <c:pt idx="134">
                  <c:v>60.712702831842037</c:v>
                </c:pt>
                <c:pt idx="135">
                  <c:v>61.596893202530289</c:v>
                </c:pt>
                <c:pt idx="136">
                  <c:v>62.48674495974771</c:v>
                </c:pt>
                <c:pt idx="137">
                  <c:v>63.382239621266407</c:v>
                </c:pt>
                <c:pt idx="138">
                  <c:v>64.283358676741628</c:v>
                </c:pt>
                <c:pt idx="139">
                  <c:v>65.190083587989363</c:v>
                </c:pt>
                <c:pt idx="140">
                  <c:v>66.10239578926452</c:v>
                </c:pt>
                <c:pt idx="141">
                  <c:v>67.020276687539635</c:v>
                </c:pt>
                <c:pt idx="142">
                  <c:v>67.943707662784107</c:v>
                </c:pt>
                <c:pt idx="143">
                  <c:v>68.872670068243849</c:v>
                </c:pt>
                <c:pt idx="144">
                  <c:v>69.807145230721517</c:v>
                </c:pt>
                <c:pt idx="145">
                  <c:v>70.74711445085704</c:v>
                </c:pt>
                <c:pt idx="146">
                  <c:v>71.69255900340859</c:v>
                </c:pt>
                <c:pt idx="147">
                  <c:v>72.643460137533964</c:v>
                </c:pt>
                <c:pt idx="148">
                  <c:v>73.599799077072191</c:v>
                </c:pt>
                <c:pt idx="149">
                  <c:v>74.56155702082556</c:v>
                </c:pt>
                <c:pt idx="150">
                  <c:v>75.528715142841875</c:v>
                </c:pt>
                <c:pt idx="151">
                  <c:v>76.501254951641371</c:v>
                </c:pt>
                <c:pt idx="152">
                  <c:v>77.47915864958938</c:v>
                </c:pt>
                <c:pt idx="153">
                  <c:v>78.462408774301849</c:v>
                </c:pt>
                <c:pt idx="154">
                  <c:v>79.450987839892917</c:v>
                </c:pt>
                <c:pt idx="155">
                  <c:v>80.444878337232851</c:v>
                </c:pt>
                <c:pt idx="156">
                  <c:v>81.444062734206213</c:v>
                </c:pt>
                <c:pt idx="157">
                  <c:v>82.448523475970234</c:v>
                </c:pt>
                <c:pt idx="158">
                  <c:v>83.458242985213332</c:v>
                </c:pt>
                <c:pt idx="159">
                  <c:v>84.473203662413809</c:v>
                </c:pt>
                <c:pt idx="160">
                  <c:v>85.493387886098702</c:v>
                </c:pt>
                <c:pt idx="161">
                  <c:v>86.51877801310269</c:v>
                </c:pt>
                <c:pt idx="162">
                  <c:v>87.549356378827156</c:v>
                </c:pt>
                <c:pt idx="163">
                  <c:v>88.585105297499311</c:v>
                </c:pt>
                <c:pt idx="164">
                  <c:v>89.626007062431327</c:v>
                </c:pt>
                <c:pt idx="165">
                  <c:v>90.672043946279572</c:v>
                </c:pt>
                <c:pt idx="166">
                  <c:v>91.723198201303788</c:v>
                </c:pt>
                <c:pt idx="167">
                  <c:v>92.779452059626323</c:v>
                </c:pt>
                <c:pt idx="168">
                  <c:v>93.840787733491311</c:v>
                </c:pt>
                <c:pt idx="169">
                  <c:v>94.90718741552385</c:v>
                </c:pt>
                <c:pt idx="170">
                  <c:v>95.978633278989037</c:v>
                </c:pt>
                <c:pt idx="171">
                  <c:v>97.055107478051013</c:v>
                </c:pt>
                <c:pt idx="172">
                  <c:v>98.13659214803188</c:v>
                </c:pt>
                <c:pt idx="173">
                  <c:v>99.223069405670472</c:v>
                </c:pt>
                <c:pt idx="174">
                  <c:v>100.31452134938107</c:v>
                </c:pt>
                <c:pt idx="175">
                  <c:v>101.41093005951188</c:v>
                </c:pt>
                <c:pt idx="176">
                  <c:v>102.51227759860345</c:v>
                </c:pt>
                <c:pt idx="177">
                  <c:v>103.61854601164677</c:v>
                </c:pt>
                <c:pt idx="178">
                  <c:v>104.72971732634133</c:v>
                </c:pt>
                <c:pt idx="179">
                  <c:v>105.84577355335283</c:v>
                </c:pt>
                <c:pt idx="180">
                  <c:v>106.96669668657077</c:v>
                </c:pt>
                <c:pt idx="181">
                  <c:v>108.09246870336571</c:v>
                </c:pt>
                <c:pt idx="182">
                  <c:v>109.22307156484628</c:v>
                </c:pt>
                <c:pt idx="183">
                  <c:v>110.35848721611599</c:v>
                </c:pt>
                <c:pt idx="184">
                  <c:v>111.49869758652963</c:v>
                </c:pt>
                <c:pt idx="185">
                  <c:v>112.64368458994947</c:v>
                </c:pt>
                <c:pt idx="186">
                  <c:v>113.79343012500108</c:v>
                </c:pt>
                <c:pt idx="187">
                  <c:v>114.94791607532878</c:v>
                </c:pt>
                <c:pt idx="188">
                  <c:v>116.10712430985085</c:v>
                </c:pt>
                <c:pt idx="189">
                  <c:v>117.27103668301427</c:v>
                </c:pt>
                <c:pt idx="190">
                  <c:v>118.43963503504911</c:v>
                </c:pt>
                <c:pt idx="191">
                  <c:v>119.61290119222254</c:v>
                </c:pt>
                <c:pt idx="192">
                  <c:v>120.79081696709244</c:v>
                </c:pt>
                <c:pt idx="193">
                  <c:v>121.97336415876053</c:v>
                </c:pt>
                <c:pt idx="194">
                  <c:v>123.16052455312513</c:v>
                </c:pt>
                <c:pt idx="195">
                  <c:v>124.35227992313345</c:v>
                </c:pt>
                <c:pt idx="196">
                  <c:v>125.54861202903342</c:v>
                </c:pt>
                <c:pt idx="197">
                  <c:v>126.749502618625</c:v>
                </c:pt>
                <c:pt idx="198">
                  <c:v>127.95493342751107</c:v>
                </c:pt>
                <c:pt idx="199">
                  <c:v>129.16488617934777</c:v>
                </c:pt>
                <c:pt idx="200">
                  <c:v>130.37934258609442</c:v>
                </c:pt>
                <c:pt idx="201">
                  <c:v>131.59828434826272</c:v>
                </c:pt>
                <c:pt idx="202">
                  <c:v>132.82169315516558</c:v>
                </c:pt>
                <c:pt idx="203">
                  <c:v>134.0495506851654</c:v>
                </c:pt>
                <c:pt idx="204">
                  <c:v>135.28183860592168</c:v>
                </c:pt>
                <c:pt idx="205">
                  <c:v>136.51853857463811</c:v>
                </c:pt>
                <c:pt idx="206">
                  <c:v>137.75963223830914</c:v>
                </c:pt>
                <c:pt idx="207">
                  <c:v>139.0051012339658</c:v>
                </c:pt>
                <c:pt idx="208">
                  <c:v>140.2549271889211</c:v>
                </c:pt>
                <c:pt idx="209">
                  <c:v>141.50909172101464</c:v>
                </c:pt>
                <c:pt idx="210">
                  <c:v>142.76757643885668</c:v>
                </c:pt>
                <c:pt idx="211">
                  <c:v>144.03036294207158</c:v>
                </c:pt>
                <c:pt idx="212">
                  <c:v>145.29743282154047</c:v>
                </c:pt>
                <c:pt idx="213">
                  <c:v>146.56876765964344</c:v>
                </c:pt>
                <c:pt idx="214">
                  <c:v>147.84434903050092</c:v>
                </c:pt>
                <c:pt idx="215">
                  <c:v>149.12415850021438</c:v>
                </c:pt>
                <c:pt idx="216">
                  <c:v>150.40817762710643</c:v>
                </c:pt>
                <c:pt idx="217">
                  <c:v>151.69638796196008</c:v>
                </c:pt>
                <c:pt idx="218">
                  <c:v>152.98877104825743</c:v>
                </c:pt>
                <c:pt idx="219">
                  <c:v>154.2853084224175</c:v>
                </c:pt>
                <c:pt idx="220">
                  <c:v>155.58598161403347</c:v>
                </c:pt>
                <c:pt idx="221">
                  <c:v>156.89077214610899</c:v>
                </c:pt>
                <c:pt idx="222">
                  <c:v>158.19966153529393</c:v>
                </c:pt>
                <c:pt idx="223">
                  <c:v>159.51263129211924</c:v>
                </c:pt>
                <c:pt idx="224">
                  <c:v>160.82966292123103</c:v>
                </c:pt>
                <c:pt idx="225">
                  <c:v>162.15073792162406</c:v>
                </c:pt>
                <c:pt idx="226">
                  <c:v>163.47583778687414</c:v>
                </c:pt>
                <c:pt idx="227">
                  <c:v>164.80494400536992</c:v>
                </c:pt>
                <c:pt idx="228">
                  <c:v>166.13803806054392</c:v>
                </c:pt>
                <c:pt idx="229">
                  <c:v>167.47510143110262</c:v>
                </c:pt>
                <c:pt idx="230">
                  <c:v>168.81611559125568</c:v>
                </c:pt>
                <c:pt idx="231">
                  <c:v>170.16106201094453</c:v>
                </c:pt>
                <c:pt idx="232">
                  <c:v>171.50992215607002</c:v>
                </c:pt>
                <c:pt idx="233">
                  <c:v>172.86267748871904</c:v>
                </c:pt>
                <c:pt idx="234">
                  <c:v>174.21930946739067</c:v>
                </c:pt>
                <c:pt idx="235">
                  <c:v>175.57979954722106</c:v>
                </c:pt>
                <c:pt idx="236">
                  <c:v>176.94412918020771</c:v>
                </c:pt>
                <c:pt idx="237">
                  <c:v>178.31227981543279</c:v>
                </c:pt>
                <c:pt idx="238">
                  <c:v>179.68423289928552</c:v>
                </c:pt>
                <c:pt idx="239">
                  <c:v>181.05996987568372</c:v>
                </c:pt>
                <c:pt idx="240">
                  <c:v>182.43947218629444</c:v>
                </c:pt>
                <c:pt idx="241">
                  <c:v>183.82272127075365</c:v>
                </c:pt>
                <c:pt idx="242">
                  <c:v>185.20969856688512</c:v>
                </c:pt>
                <c:pt idx="243">
                  <c:v>186.60038551091822</c:v>
                </c:pt>
                <c:pt idx="244">
                  <c:v>187.99476353770487</c:v>
                </c:pt>
                <c:pt idx="245">
                  <c:v>189.39281408093561</c:v>
                </c:pt>
                <c:pt idx="246">
                  <c:v>190.79451857335465</c:v>
                </c:pt>
                <c:pt idx="247">
                  <c:v>192.19985844697396</c:v>
                </c:pt>
                <c:pt idx="248">
                  <c:v>193.6088151332865</c:v>
                </c:pt>
                <c:pt idx="249">
                  <c:v>195.02137006347832</c:v>
                </c:pt>
                <c:pt idx="250">
                  <c:v>196.43750466863995</c:v>
                </c:pt>
                <c:pt idx="251">
                  <c:v>197.85719884521916</c:v>
                </c:pt>
                <c:pt idx="252">
                  <c:v>199.2804294208872</c:v>
                </c:pt>
                <c:pt idx="253">
                  <c:v>200.70717169110043</c:v>
                </c:pt>
                <c:pt idx="254">
                  <c:v>202.13740095529093</c:v>
                </c:pt>
                <c:pt idx="255">
                  <c:v>203.57109251715983</c:v>
                </c:pt>
                <c:pt idx="256">
                  <c:v>205.0082216849689</c:v>
                </c:pt>
                <c:pt idx="257">
                  <c:v>206.4487637718305</c:v>
                </c:pt>
                <c:pt idx="258">
                  <c:v>207.89269409599558</c:v>
                </c:pt>
                <c:pt idx="259">
                  <c:v>209.33998798113993</c:v>
                </c:pt>
                <c:pt idx="260">
                  <c:v>210.79062075664868</c:v>
                </c:pt>
                <c:pt idx="261">
                  <c:v>212.24456775789889</c:v>
                </c:pt>
                <c:pt idx="262">
                  <c:v>213.70180432654047</c:v>
                </c:pt>
                <c:pt idx="263">
                  <c:v>215.16230581077508</c:v>
                </c:pt>
                <c:pt idx="264">
                  <c:v>216.6260475656334</c:v>
                </c:pt>
                <c:pt idx="265">
                  <c:v>218.09300495325041</c:v>
                </c:pt>
                <c:pt idx="266">
                  <c:v>219.56315334313896</c:v>
                </c:pt>
                <c:pt idx="267">
                  <c:v>221.03646811246134</c:v>
                </c:pt>
                <c:pt idx="268">
                  <c:v>222.51292464629918</c:v>
                </c:pt>
                <c:pt idx="269">
                  <c:v>223.99249833792135</c:v>
                </c:pt>
                <c:pt idx="270">
                  <c:v>225.47516458905002</c:v>
                </c:pt>
                <c:pt idx="271">
                  <c:v>226.96089881012497</c:v>
                </c:pt>
                <c:pt idx="272">
                  <c:v>228.44967642056588</c:v>
                </c:pt>
                <c:pt idx="273">
                  <c:v>229.94147284903281</c:v>
                </c:pt>
                <c:pt idx="274">
                  <c:v>231.43626353368481</c:v>
                </c:pt>
                <c:pt idx="275">
                  <c:v>232.93402392243667</c:v>
                </c:pt>
                <c:pt idx="276">
                  <c:v>234.43472947321371</c:v>
                </c:pt>
                <c:pt idx="277">
                  <c:v>235.93835565420474</c:v>
                </c:pt>
                <c:pt idx="278">
                  <c:v>237.44487794411313</c:v>
                </c:pt>
                <c:pt idx="279">
                  <c:v>238.95427183240591</c:v>
                </c:pt>
                <c:pt idx="280">
                  <c:v>240.46651281956105</c:v>
                </c:pt>
                <c:pt idx="281">
                  <c:v>241.98157641731279</c:v>
                </c:pt>
                <c:pt idx="282">
                  <c:v>243.49943814889517</c:v>
                </c:pt>
                <c:pt idx="283">
                  <c:v>245.02007354928344</c:v>
                </c:pt>
                <c:pt idx="284">
                  <c:v>246.54345816543378</c:v>
                </c:pt>
                <c:pt idx="285">
                  <c:v>248.06956755652098</c:v>
                </c:pt>
                <c:pt idx="286">
                  <c:v>249.59837729417424</c:v>
                </c:pt>
                <c:pt idx="287">
                  <c:v>251.12986296271106</c:v>
                </c:pt>
                <c:pt idx="288">
                  <c:v>252.66400015936921</c:v>
                </c:pt>
                <c:pt idx="289">
                  <c:v>254.20076449453674</c:v>
                </c:pt>
                <c:pt idx="290">
                  <c:v>255.74013159198017</c:v>
                </c:pt>
                <c:pt idx="291">
                  <c:v>257.28207708907064</c:v>
                </c:pt>
                <c:pt idx="292">
                  <c:v>258.8265766370082</c:v>
                </c:pt>
                <c:pt idx="293">
                  <c:v>260.37360590104419</c:v>
                </c:pt>
                <c:pt idx="294">
                  <c:v>261.92314056070165</c:v>
                </c:pt>
                <c:pt idx="295">
                  <c:v>263.47515630999379</c:v>
                </c:pt>
                <c:pt idx="296">
                  <c:v>265.02962885764066</c:v>
                </c:pt>
                <c:pt idx="297">
                  <c:v>266.58653392728377</c:v>
                </c:pt>
                <c:pt idx="298">
                  <c:v>268.1458304766137</c:v>
                </c:pt>
                <c:pt idx="299">
                  <c:v>269.70744392688204</c:v>
                </c:pt>
                <c:pt idx="300">
                  <c:v>271.27128297179883</c:v>
                </c:pt>
                <c:pt idx="301">
                  <c:v>272.83725637677998</c:v>
                </c:pt>
                <c:pt idx="302">
                  <c:v>274.40527298061693</c:v>
                </c:pt>
                <c:pt idx="303">
                  <c:v>275.97524169712165</c:v>
                </c:pt>
                <c:pt idx="304">
                  <c:v>277.5470715167466</c:v>
                </c:pt>
                <c:pt idx="305">
                  <c:v>279.12067150818041</c:v>
                </c:pt>
                <c:pt idx="306">
                  <c:v>280.69595081991849</c:v>
                </c:pt>
                <c:pt idx="307">
                  <c:v>282.27281868180904</c:v>
                </c:pt>
                <c:pt idx="308">
                  <c:v>283.8511844065743</c:v>
                </c:pt>
                <c:pt idx="309">
                  <c:v>285.43095739130712</c:v>
                </c:pt>
                <c:pt idx="310">
                  <c:v>287.01204711894286</c:v>
                </c:pt>
                <c:pt idx="311">
                  <c:v>288.5943631597068</c:v>
                </c:pt>
                <c:pt idx="312">
                  <c:v>290.17781517253655</c:v>
                </c:pt>
                <c:pt idx="313">
                  <c:v>291.76231290648025</c:v>
                </c:pt>
                <c:pt idx="314">
                  <c:v>293.34776620206992</c:v>
                </c:pt>
                <c:pt idx="315">
                  <c:v>294.93408499267053</c:v>
                </c:pt>
                <c:pt idx="316">
                  <c:v>296.52117930580448</c:v>
                </c:pt>
                <c:pt idx="317">
                  <c:v>298.10895926445158</c:v>
                </c:pt>
                <c:pt idx="318">
                  <c:v>299.69733508832485</c:v>
                </c:pt>
                <c:pt idx="319">
                  <c:v>301.2862170951218</c:v>
                </c:pt>
                <c:pt idx="320">
                  <c:v>302.87551570175151</c:v>
                </c:pt>
                <c:pt idx="321">
                  <c:v>304.4651480886788</c:v>
                </c:pt>
                <c:pt idx="322">
                  <c:v>306.05504485705933</c:v>
                </c:pt>
                <c:pt idx="323">
                  <c:v>307.64514335110027</c:v>
                </c:pt>
                <c:pt idx="324">
                  <c:v>309.2353809872896</c:v>
                </c:pt>
                <c:pt idx="325">
                  <c:v>310.82569525492391</c:v>
                </c:pt>
                <c:pt idx="326">
                  <c:v>312.41602371662458</c:v>
                </c:pt>
                <c:pt idx="327">
                  <c:v>314.00630400884199</c:v>
                </c:pt>
                <c:pt idx="328">
                  <c:v>315.59647384234847</c:v>
                </c:pt>
                <c:pt idx="329">
                  <c:v>317.18647100271949</c:v>
                </c:pt>
                <c:pt idx="330">
                  <c:v>318.77623335080312</c:v>
                </c:pt>
                <c:pt idx="331">
                  <c:v>320.36569882317855</c:v>
                </c:pt>
                <c:pt idx="332">
                  <c:v>321.95480543260243</c:v>
                </c:pt>
                <c:pt idx="333">
                  <c:v>323.54349126844448</c:v>
                </c:pt>
                <c:pt idx="334">
                  <c:v>325.13169449711143</c:v>
                </c:pt>
                <c:pt idx="335">
                  <c:v>326.71935336245974</c:v>
                </c:pt>
                <c:pt idx="336">
                  <c:v>328.30640618619714</c:v>
                </c:pt>
                <c:pt idx="337">
                  <c:v>329.89279136827292</c:v>
                </c:pt>
                <c:pt idx="338">
                  <c:v>331.47844738725729</c:v>
                </c:pt>
                <c:pt idx="339">
                  <c:v>333.06331280070924</c:v>
                </c:pt>
                <c:pt idx="340">
                  <c:v>334.64732624553409</c:v>
                </c:pt>
                <c:pt idx="341">
                  <c:v>336.23042643832935</c:v>
                </c:pt>
                <c:pt idx="342">
                  <c:v>337.81255217572021</c:v>
                </c:pt>
                <c:pt idx="343">
                  <c:v>339.3936423346841</c:v>
                </c:pt>
                <c:pt idx="344">
                  <c:v>340.97363587286424</c:v>
                </c:pt>
                <c:pt idx="345">
                  <c:v>342.55247182887274</c:v>
                </c:pt>
                <c:pt idx="346">
                  <c:v>344.13008932258288</c:v>
                </c:pt>
                <c:pt idx="347">
                  <c:v>345.70642755541104</c:v>
                </c:pt>
                <c:pt idx="348">
                  <c:v>347.28142652815507</c:v>
                </c:pt>
                <c:pt idx="349">
                  <c:v>348.85502775781237</c:v>
                </c:pt>
                <c:pt idx="350">
                  <c:v>350.42717355823805</c:v>
                </c:pt>
                <c:pt idx="351">
                  <c:v>351.99780632178528</c:v>
                </c:pt>
                <c:pt idx="352">
                  <c:v>353.56686851949974</c:v>
                </c:pt>
                <c:pt idx="353">
                  <c:v>355.13430270130488</c:v>
                </c:pt>
                <c:pt idx="354">
                  <c:v>356.70005149617788</c:v>
                </c:pt>
                <c:pt idx="355">
                  <c:v>358.26405761231666</c:v>
                </c:pt>
                <c:pt idx="356">
                  <c:v>359.82626383729792</c:v>
                </c:pt>
                <c:pt idx="357">
                  <c:v>361.38661303822585</c:v>
                </c:pt>
                <c:pt idx="358">
                  <c:v>362.94504816187242</c:v>
                </c:pt>
                <c:pt idx="359">
                  <c:v>364.50151223480839</c:v>
                </c:pt>
                <c:pt idx="360">
                  <c:v>366.05596327956852</c:v>
                </c:pt>
                <c:pt idx="361">
                  <c:v>367.60838920808766</c:v>
                </c:pt>
                <c:pt idx="362">
                  <c:v>369.15879286150476</c:v>
                </c:pt>
                <c:pt idx="363">
                  <c:v>370.70717707264816</c:v>
                </c:pt>
                <c:pt idx="364">
                  <c:v>372.25354466606689</c:v>
                </c:pt>
                <c:pt idx="365">
                  <c:v>373.79789845806158</c:v>
                </c:pt>
                <c:pt idx="366">
                  <c:v>375.34024125671567</c:v>
                </c:pt>
                <c:pt idx="367">
                  <c:v>376.88057586192588</c:v>
                </c:pt>
                <c:pt idx="368">
                  <c:v>378.41890506543302</c:v>
                </c:pt>
                <c:pt idx="369">
                  <c:v>379.9552316508524</c:v>
                </c:pt>
                <c:pt idx="370">
                  <c:v>381.48955839370421</c:v>
                </c:pt>
                <c:pt idx="371">
                  <c:v>383.02188806144375</c:v>
                </c:pt>
                <c:pt idx="372">
                  <c:v>384.55222341349139</c:v>
                </c:pt>
                <c:pt idx="373">
                  <c:v>386.08056720126245</c:v>
                </c:pt>
                <c:pt idx="374">
                  <c:v>387.60692216819717</c:v>
                </c:pt>
                <c:pt idx="375">
                  <c:v>389.13129104979004</c:v>
                </c:pt>
                <c:pt idx="376">
                  <c:v>390.65367657361952</c:v>
                </c:pt>
                <c:pt idx="377">
                  <c:v>392.17408145937725</c:v>
                </c:pt>
                <c:pt idx="378">
                  <c:v>393.69250841889726</c:v>
                </c:pt>
                <c:pt idx="379">
                  <c:v>395.20896015618519</c:v>
                </c:pt>
                <c:pt idx="380">
                  <c:v>396.72343936744699</c:v>
                </c:pt>
                <c:pt idx="381">
                  <c:v>398.23594874111785</c:v>
                </c:pt>
                <c:pt idx="382">
                  <c:v>399.74649095789084</c:v>
                </c:pt>
                <c:pt idx="383">
                  <c:v>401.25506869074542</c:v>
                </c:pt>
                <c:pt idx="384">
                  <c:v>402.76168460497576</c:v>
                </c:pt>
                <c:pt idx="385">
                  <c:v>404.26634135821905</c:v>
                </c:pt>
                <c:pt idx="386">
                  <c:v>405.76904160048366</c:v>
                </c:pt>
                <c:pt idx="387">
                  <c:v>407.26978797417706</c:v>
                </c:pt>
                <c:pt idx="388">
                  <c:v>408.76858311413372</c:v>
                </c:pt>
                <c:pt idx="389">
                  <c:v>410.26542964764275</c:v>
                </c:pt>
                <c:pt idx="390">
                  <c:v>411.76033019447567</c:v>
                </c:pt>
                <c:pt idx="391">
                  <c:v>413.25328736691364</c:v>
                </c:pt>
                <c:pt idx="392">
                  <c:v>414.744303769775</c:v>
                </c:pt>
                <c:pt idx="393">
                  <c:v>416.2333820004423</c:v>
                </c:pt>
                <c:pt idx="394">
                  <c:v>417.72052464888964</c:v>
                </c:pt>
                <c:pt idx="395">
                  <c:v>419.20573429770934</c:v>
                </c:pt>
                <c:pt idx="396">
                  <c:v>420.68901352213891</c:v>
                </c:pt>
                <c:pt idx="397">
                  <c:v>422.1703648900878</c:v>
                </c:pt>
                <c:pt idx="398">
                  <c:v>423.64979096216388</c:v>
                </c:pt>
                <c:pt idx="399">
                  <c:v>425.12729429169997</c:v>
                </c:pt>
                <c:pt idx="400">
                  <c:v>426.60287742478016</c:v>
                </c:pt>
                <c:pt idx="401">
                  <c:v>441.25329463116901</c:v>
                </c:pt>
                <c:pt idx="402">
                  <c:v>455.7133279307651</c:v>
                </c:pt>
                <c:pt idx="403">
                  <c:v>469.98545236860218</c:v>
                </c:pt>
                <c:pt idx="404">
                  <c:v>484.07207396233207</c:v>
                </c:pt>
                <c:pt idx="405">
                  <c:v>497.97553212986986</c:v>
                </c:pt>
                <c:pt idx="406">
                  <c:v>511.69810200823588</c:v>
                </c:pt>
                <c:pt idx="407">
                  <c:v>525.24199666939489</c:v>
                </c:pt>
                <c:pt idx="408">
                  <c:v>538.60936923853274</c:v>
                </c:pt>
                <c:pt idx="409">
                  <c:v>551.80231491987706</c:v>
                </c:pt>
                <c:pt idx="410">
                  <c:v>564.82287293485717</c:v>
                </c:pt>
                <c:pt idx="411">
                  <c:v>577.67302837710906</c:v>
                </c:pt>
                <c:pt idx="412">
                  <c:v>590.35471398856157</c:v>
                </c:pt>
                <c:pt idx="413">
                  <c:v>602.86981186058915</c:v>
                </c:pt>
                <c:pt idx="414">
                  <c:v>615.22015506398134</c:v>
                </c:pt>
                <c:pt idx="415">
                  <c:v>627.40752921126091</c:v>
                </c:pt>
                <c:pt idx="416">
                  <c:v>639.43367395467897</c:v>
                </c:pt>
                <c:pt idx="417">
                  <c:v>651.30028442302387</c:v>
                </c:pt>
                <c:pt idx="418">
                  <c:v>663.00901260020214</c:v>
                </c:pt>
                <c:pt idx="419">
                  <c:v>674.56146864838365</c:v>
                </c:pt>
                <c:pt idx="420">
                  <c:v>685.95922217834709</c:v>
                </c:pt>
                <c:pt idx="421">
                  <c:v>697.20380346951492</c:v>
                </c:pt>
                <c:pt idx="422">
                  <c:v>708.29670464203059</c:v>
                </c:pt>
                <c:pt idx="423">
                  <c:v>719.23938078310209</c:v>
                </c:pt>
                <c:pt idx="424">
                  <c:v>730.03325102971633</c:v>
                </c:pt>
                <c:pt idx="425">
                  <c:v>740.67969960971402</c:v>
                </c:pt>
                <c:pt idx="426">
                  <c:v>751.18007684311101</c:v>
                </c:pt>
                <c:pt idx="427">
                  <c:v>761.53570010545025</c:v>
                </c:pt>
                <c:pt idx="428">
                  <c:v>771.74785475487658</c:v>
                </c:pt>
                <c:pt idx="429">
                  <c:v>781.81779502453719</c:v>
                </c:pt>
                <c:pt idx="430">
                  <c:v>791.74674488182904</c:v>
                </c:pt>
                <c:pt idx="431">
                  <c:v>801.53589885593453</c:v>
                </c:pt>
                <c:pt idx="432">
                  <c:v>811.18642283501651</c:v>
                </c:pt>
                <c:pt idx="433">
                  <c:v>820.69945483437186</c:v>
                </c:pt>
                <c:pt idx="434">
                  <c:v>830.07610573677835</c:v>
                </c:pt>
                <c:pt idx="435">
                  <c:v>839.3174600062091</c:v>
                </c:pt>
                <c:pt idx="436">
                  <c:v>848.42457637603047</c:v>
                </c:pt>
                <c:pt idx="437">
                  <c:v>857.39848851274428</c:v>
                </c:pt>
                <c:pt idx="438">
                  <c:v>866.24020565628416</c:v>
                </c:pt>
                <c:pt idx="439">
                  <c:v>874.9507132378269</c:v>
                </c:pt>
                <c:pt idx="440">
                  <c:v>883.53097347603443</c:v>
                </c:pt>
                <c:pt idx="441">
                  <c:v>891.98192595259786</c:v>
                </c:pt>
                <c:pt idx="442">
                  <c:v>900.30448816791375</c:v>
                </c:pt>
                <c:pt idx="443">
                  <c:v>908.49955607768607</c:v>
                </c:pt>
                <c:pt idx="444">
                  <c:v>916.56800461120793</c:v>
                </c:pt>
                <c:pt idx="445">
                  <c:v>924.51068817204441</c:v>
                </c:pt>
                <c:pt idx="446">
                  <c:v>932.3284411218051</c:v>
                </c:pt>
                <c:pt idx="447">
                  <c:v>940.02207824766208</c:v>
                </c:pt>
                <c:pt idx="448">
                  <c:v>947.5923952142432</c:v>
                </c:pt>
                <c:pt idx="449">
                  <c:v>955.04016900049919</c:v>
                </c:pt>
                <c:pt idx="450">
                  <c:v>962.36615832211965</c:v>
                </c:pt>
                <c:pt idx="451">
                  <c:v>969.57110404004709</c:v>
                </c:pt>
                <c:pt idx="452">
                  <c:v>976.65572955561493</c:v>
                </c:pt>
                <c:pt idx="453">
                  <c:v>983.62074119281351</c:v>
                </c:pt>
                <c:pt idx="454">
                  <c:v>990.4668285681671</c:v>
                </c:pt>
                <c:pt idx="455">
                  <c:v>997.19466494868573</c:v>
                </c:pt>
                <c:pt idx="456">
                  <c:v>1003.8049075983366</c:v>
                </c:pt>
                <c:pt idx="457">
                  <c:v>1010.2981981134626</c:v>
                </c:pt>
                <c:pt idx="458">
                  <c:v>1016.6751627475584</c:v>
                </c:pt>
                <c:pt idx="459">
                  <c:v>1022.9364127258017</c:v>
                </c:pt>
                <c:pt idx="460">
                  <c:v>1029.0825445497189</c:v>
                </c:pt>
                <c:pt idx="461">
                  <c:v>1035.1141402923547</c:v>
                </c:pt>
                <c:pt idx="462">
                  <c:v>1041.0317678842991</c:v>
                </c:pt>
                <c:pt idx="463">
                  <c:v>1046.8359813909183</c:v>
                </c:pt>
                <c:pt idx="464">
                  <c:v>1052.5273212811198</c:v>
                </c:pt>
                <c:pt idx="465">
                  <c:v>1058.1063146879767</c:v>
                </c:pt>
                <c:pt idx="466">
                  <c:v>1063.5734756615241</c:v>
                </c:pt>
                <c:pt idx="467">
                  <c:v>1068.9293054140358</c:v>
                </c:pt>
                <c:pt idx="468">
                  <c:v>1074.1742925580777</c:v>
                </c:pt>
                <c:pt idx="469">
                  <c:v>1079.3089133376338</c:v>
                </c:pt>
                <c:pt idx="470">
                  <c:v>1084.3336318525894</c:v>
                </c:pt>
                <c:pt idx="471">
                  <c:v>1089.2489002768568</c:v>
                </c:pt>
                <c:pt idx="472">
                  <c:v>1094.0551590704233</c:v>
                </c:pt>
                <c:pt idx="473">
                  <c:v>1098.7528371855972</c:v>
                </c:pt>
                <c:pt idx="474">
                  <c:v>1103.3423522677317</c:v>
                </c:pt>
                <c:pt idx="475">
                  <c:v>1107.8241108506998</c:v>
                </c:pt>
                <c:pt idx="476">
                  <c:v>1112.1985085473987</c:v>
                </c:pt>
                <c:pt idx="477">
                  <c:v>1116.4659302355653</c:v>
                </c:pt>
                <c:pt idx="478">
                  <c:v>1120.6267502391852</c:v>
                </c:pt>
                <c:pt idx="479">
                  <c:v>1124.6813325057826</c:v>
                </c:pt>
                <c:pt idx="480">
                  <c:v>1128.630030779892</c:v>
                </c:pt>
                <c:pt idx="481">
                  <c:v>1132.4731887730102</c:v>
                </c:pt>
                <c:pt idx="482">
                  <c:v>1136.2111403303479</c:v>
                </c:pt>
                <c:pt idx="483">
                  <c:v>1139.8442095947053</c:v>
                </c:pt>
                <c:pt idx="484">
                  <c:v>1143.3727111678145</c:v>
                </c:pt>
                <c:pt idx="485">
                  <c:v>1146.7969502695048</c:v>
                </c:pt>
                <c:pt idx="486">
                  <c:v>1150.1172228950697</c:v>
                </c:pt>
                <c:pt idx="487">
                  <c:v>1153.3338159712305</c:v>
                </c:pt>
                <c:pt idx="488">
                  <c:v>1156.4470075111208</c:v>
                </c:pt>
                <c:pt idx="489">
                  <c:v>1159.4570667687378</c:v>
                </c:pt>
                <c:pt idx="490">
                  <c:v>1162.3642543933388</c:v>
                </c:pt>
                <c:pt idx="491">
                  <c:v>1165.1688225842909</c:v>
                </c:pt>
                <c:pt idx="492">
                  <c:v>1167.8710152469173</c:v>
                </c:pt>
                <c:pt idx="493">
                  <c:v>1170.4710681499214</c:v>
                </c:pt>
                <c:pt idx="494">
                  <c:v>1172.9692090850076</c:v>
                </c:pt>
                <c:pt idx="495">
                  <c:v>1175.3656580293584</c:v>
                </c:pt>
                <c:pt idx="496">
                  <c:v>1177.6606273116722</c:v>
                </c:pt>
                <c:pt idx="497">
                  <c:v>1179.8543217825056</c:v>
                </c:pt>
                <c:pt idx="498">
                  <c:v>1181.9469389897085</c:v>
                </c:pt>
                <c:pt idx="499">
                  <c:v>1183.9386693597774</c:v>
                </c:pt>
                <c:pt idx="500">
                  <c:v>1185.8296963859918</c:v>
                </c:pt>
                <c:pt idx="501">
                  <c:v>1187.6201968242265</c:v>
                </c:pt>
                <c:pt idx="502">
                  <c:v>1189.310340897352</c:v>
                </c:pt>
                <c:pt idx="503">
                  <c:v>1190.9002925091531</c:v>
                </c:pt>
                <c:pt idx="504">
                  <c:v>1192.390209468681</c:v>
                </c:pt>
                <c:pt idx="505">
                  <c:v>1193.7802437259411</c:v>
                </c:pt>
                <c:pt idx="506">
                  <c:v>1195.0705416197659</c:v>
                </c:pt>
                <c:pt idx="507">
                  <c:v>1196.2612441386575</c:v>
                </c:pt>
                <c:pt idx="508">
                  <c:v>1197.3524871952798</c:v>
                </c:pt>
                <c:pt idx="509">
                  <c:v>1198.3444019151466</c:v>
                </c:pt>
                <c:pt idx="510">
                  <c:v>1199.2371149398887</c:v>
                </c:pt>
                <c:pt idx="511">
                  <c:v>1200.0307487452706</c:v>
                </c:pt>
                <c:pt idx="512">
                  <c:v>1200.7254219738945</c:v>
                </c:pt>
                <c:pt idx="513">
                  <c:v>1201.3212497822578</c:v>
                </c:pt>
                <c:pt idx="514">
                  <c:v>1201.8183442015265</c:v>
                </c:pt>
                <c:pt idx="515">
                  <c:v>1202.2168145110795</c:v>
                </c:pt>
                <c:pt idx="516">
                  <c:v>1202.5167676235465</c:v>
                </c:pt>
                <c:pt idx="517">
                  <c:v>1202.7183084797482</c:v>
                </c:pt>
                <c:pt idx="518">
                  <c:v>1202.821540451642</c:v>
                </c:pt>
                <c:pt idx="519">
                  <c:v>1202.8265657511088</c:v>
                </c:pt>
                <c:pt idx="520">
                  <c:v>1202.7334858421955</c:v>
                </c:pt>
                <c:pt idx="521">
                  <c:v>1202.5424018542656</c:v>
                </c:pt>
                <c:pt idx="522">
                  <c:v>1202.2534149934113</c:v>
                </c:pt>
                <c:pt idx="523">
                  <c:v>1201.8666269494649</c:v>
                </c:pt>
                <c:pt idx="524">
                  <c:v>1201.3821402960007</c:v>
                </c:pt>
                <c:pt idx="525">
                  <c:v>1200.800058880842</c:v>
                </c:pt>
                <c:pt idx="526">
                  <c:v>1200.120488204785</c:v>
                </c:pt>
                <c:pt idx="527">
                  <c:v>1199.3435357864912</c:v>
                </c:pt>
                <c:pt idx="528">
                  <c:v>1198.4693115117918</c:v>
                </c:pt>
                <c:pt idx="529">
                  <c:v>1197.4979279659581</c:v>
                </c:pt>
                <c:pt idx="530">
                  <c:v>1196.4295007478154</c:v>
                </c:pt>
                <c:pt idx="531">
                  <c:v>1195.2641487649089</c:v>
                </c:pt>
                <c:pt idx="532">
                  <c:v>1194.0019945092306</c:v>
                </c:pt>
                <c:pt idx="533">
                  <c:v>1192.6431643133108</c:v>
                </c:pt>
                <c:pt idx="534">
                  <c:v>1191.1877885867341</c:v>
                </c:pt>
                <c:pt idx="535">
                  <c:v>1189.6360020333595</c:v>
                </c:pt>
                <c:pt idx="536">
                  <c:v>1187.9879438497167</c:v>
                </c:pt>
                <c:pt idx="537">
                  <c:v>1186.2437579051932</c:v>
                </c:pt>
                <c:pt idx="538">
                  <c:v>1184.4035929047532</c:v>
                </c:pt>
                <c:pt idx="539">
                  <c:v>1182.467602535</c:v>
                </c:pt>
                <c:pt idx="540">
                  <c:v>1180.43594559446</c:v>
                </c:pt>
                <c:pt idx="541">
                  <c:v>1178.3087861089884</c:v>
                </c:pt>
                <c:pt idx="542">
                  <c:v>1176.0862934332101</c:v>
                </c:pt>
                <c:pt idx="543">
                  <c:v>1173.7686423389005</c:v>
                </c:pt>
                <c:pt idx="544">
                  <c:v>1171.3560130911885</c:v>
                </c:pt>
                <c:pt idx="545">
                  <c:v>1168.8485915134379</c:v>
                </c:pt>
                <c:pt idx="546">
                  <c:v>1166.2465690416177</c:v>
                </c:pt>
                <c:pt idx="547">
                  <c:v>1163.5501427689358</c:v>
                </c:pt>
                <c:pt idx="548">
                  <c:v>1160.759515481461</c:v>
                </c:pt>
                <c:pt idx="549">
                  <c:v>1157.8748956854113</c:v>
                </c:pt>
                <c:pt idx="550">
                  <c:v>1154.8964976267384</c:v>
                </c:pt>
                <c:pt idx="551">
                  <c:v>1151.8245413035959</c:v>
                </c:pt>
                <c:pt idx="552">
                  <c:v>1148.6592524722269</c:v>
                </c:pt>
                <c:pt idx="553">
                  <c:v>1145.4008626467703</c:v>
                </c:pt>
                <c:pt idx="554">
                  <c:v>1142.0496090934423</c:v>
                </c:pt>
                <c:pt idx="555">
                  <c:v>1138.6057348195091</c:v>
                </c:pt>
                <c:pt idx="556">
                  <c:v>1135.069488557436</c:v>
                </c:pt>
                <c:pt idx="557">
                  <c:v>1131.4411247445644</c:v>
                </c:pt>
                <c:pt idx="558">
                  <c:v>1127.7209034986347</c:v>
                </c:pt>
                <c:pt idx="559">
                  <c:v>1123.9090905894507</c:v>
                </c:pt>
                <c:pt idx="560">
                  <c:v>1120.0059574069537</c:v>
                </c:pt>
                <c:pt idx="561">
                  <c:v>1116.0117809259514</c:v>
                </c:pt>
                <c:pt idx="562">
                  <c:v>1111.9268436677255</c:v>
                </c:pt>
                <c:pt idx="563">
                  <c:v>1107.7514336587274</c:v>
                </c:pt>
                <c:pt idx="564">
                  <c:v>1103.4858443865476</c:v>
                </c:pt>
                <c:pt idx="565">
                  <c:v>1099.1303747533354</c:v>
                </c:pt>
                <c:pt idx="566">
                  <c:v>1094.6853290268284</c:v>
                </c:pt>
                <c:pt idx="567">
                  <c:v>1090.1510167891377</c:v>
                </c:pt>
                <c:pt idx="568">
                  <c:v>1085.527752883429</c:v>
                </c:pt>
                <c:pt idx="569">
                  <c:v>1080.8158573586227</c:v>
                </c:pt>
                <c:pt idx="570">
                  <c:v>1076.015655412232</c:v>
                </c:pt>
                <c:pt idx="571">
                  <c:v>1071.1274773314476</c:v>
                </c:pt>
                <c:pt idx="572">
                  <c:v>1066.15165843257</c:v>
                </c:pt>
                <c:pt idx="573">
                  <c:v>1061.0885389988871</c:v>
                </c:pt>
                <c:pt idx="574">
                  <c:v>1055.9384642170824</c:v>
                </c:pt>
                <c:pt idx="575">
                  <c:v>1050.7017841122613</c:v>
                </c:pt>
                <c:pt idx="576">
                  <c:v>1045.3788534816717</c:v>
                </c:pt>
                <c:pt idx="577">
                  <c:v>1039.9700318271941</c:v>
                </c:pt>
                <c:pt idx="578">
                  <c:v>1034.4756832866726</c:v>
                </c:pt>
                <c:pt idx="579">
                  <c:v>1028.8961765641523</c:v>
                </c:pt>
                <c:pt idx="580">
                  <c:v>1023.2318848590878</c:v>
                </c:pt>
                <c:pt idx="581">
                  <c:v>1017.4831857945832</c:v>
                </c:pt>
                <c:pt idx="582">
                  <c:v>1011.6504613447207</c:v>
                </c:pt>
                <c:pt idx="583">
                  <c:v>1005.7340977610356</c:v>
                </c:pt>
                <c:pt idx="584">
                  <c:v>999.73448549818852</c:v>
                </c:pt>
                <c:pt idx="585">
                  <c:v>993.65201913888757</c:v>
                </c:pt>
                <c:pt idx="586">
                  <c:v>987.48709731811005</c:v>
                </c:pt>
                <c:pt idx="587">
                  <c:v>981.2401226466709</c:v>
                </c:pt>
                <c:pt idx="588">
                  <c:v>974.91150163418411</c:v>
                </c:pt>
                <c:pt idx="589">
                  <c:v>968.50164461146232</c:v>
                </c:pt>
                <c:pt idx="590">
                  <c:v>962.01096565239732</c:v>
                </c:pt>
                <c:pt idx="591">
                  <c:v>955.43988249536471</c:v>
                </c:pt>
                <c:pt idx="592">
                  <c:v>948.78881646419256</c:v>
                </c:pt>
                <c:pt idx="593">
                  <c:v>942.05819238873448</c:v>
                </c:pt>
                <c:pt idx="594">
                  <c:v>935.24843852508661</c:v>
                </c:pt>
                <c:pt idx="595">
                  <c:v>928.35998647548558</c:v>
                </c:pt>
                <c:pt idx="596">
                  <c:v>921.39327110792499</c:v>
                </c:pt>
                <c:pt idx="597">
                  <c:v>914.34873047552674</c:v>
                </c:pt>
                <c:pt idx="598">
                  <c:v>907.22680573570256</c:v>
                </c:pt>
                <c:pt idx="599">
                  <c:v>900.02794106913996</c:v>
                </c:pt>
                <c:pt idx="600">
                  <c:v>892.75258359864756</c:v>
                </c:pt>
                <c:pt idx="601">
                  <c:v>885.40118330789153</c:v>
                </c:pt>
                <c:pt idx="602">
                  <c:v>877.97419296005739</c:v>
                </c:pt>
                <c:pt idx="603">
                  <c:v>870.47206801646746</c:v>
                </c:pt>
                <c:pt idx="604">
                  <c:v>862.89526655518603</c:v>
                </c:pt>
                <c:pt idx="605">
                  <c:v>855.2442491896428</c:v>
                </c:pt>
                <c:pt idx="606">
                  <c:v>847.51947898730441</c:v>
                </c:pt>
                <c:pt idx="607">
                  <c:v>839.72142138842344</c:v>
                </c:pt>
                <c:pt idx="608">
                  <c:v>831.85054412489353</c:v>
                </c:pt>
                <c:pt idx="609">
                  <c:v>823.90731713923924</c:v>
                </c:pt>
                <c:pt idx="610">
                  <c:v>815.89221250376795</c:v>
                </c:pt>
                <c:pt idx="611">
                  <c:v>807.8057043399109</c:v>
                </c:pt>
                <c:pt idx="612">
                  <c:v>799.64826873778031</c:v>
                </c:pt>
                <c:pt idx="613">
                  <c:v>791.42038367596774</c:v>
                </c:pt>
                <c:pt idx="614">
                  <c:v>783.12252894160997</c:v>
                </c:pt>
                <c:pt idx="615">
                  <c:v>774.75518605074672</c:v>
                </c:pt>
                <c:pt idx="616">
                  <c:v>766.3188381689946</c:v>
                </c:pt>
                <c:pt idx="617">
                  <c:v>757.81397003256177</c:v>
                </c:pt>
                <c:pt idx="618">
                  <c:v>749.241067869625</c:v>
                </c:pt>
                <c:pt idx="619">
                  <c:v>740.60061932209373</c:v>
                </c:pt>
                <c:pt idx="620">
                  <c:v>731.89311336778235</c:v>
                </c:pt>
                <c:pt idx="621">
                  <c:v>723.11904024301168</c:v>
                </c:pt>
                <c:pt idx="622">
                  <c:v>714.27889136566262</c:v>
                </c:pt>
                <c:pt idx="623">
                  <c:v>705.37315925870053</c:v>
                </c:pt>
                <c:pt idx="624">
                  <c:v>696.40233747419234</c:v>
                </c:pt>
                <c:pt idx="625">
                  <c:v>687.36692051783371</c:v>
                </c:pt>
                <c:pt idx="626">
                  <c:v>678.26740377400779</c:v>
                </c:pt>
                <c:pt idx="627">
                  <c:v>669.10428343139188</c:v>
                </c:pt>
                <c:pt idx="628">
                  <c:v>659.87805640913098</c:v>
                </c:pt>
                <c:pt idx="629">
                  <c:v>650.58922028359609</c:v>
                </c:pt>
                <c:pt idx="630">
                  <c:v>641.23827321574277</c:v>
                </c:pt>
                <c:pt idx="631">
                  <c:v>631.82571387908774</c:v>
                </c:pt>
                <c:pt idx="632">
                  <c:v>622.35204138831853</c:v>
                </c:pt>
                <c:pt idx="633">
                  <c:v>612.81775522855196</c:v>
                </c:pt>
                <c:pt idx="634">
                  <c:v>603.22335518525631</c:v>
                </c:pt>
                <c:pt idx="635">
                  <c:v>593.5693412748509</c:v>
                </c:pt>
                <c:pt idx="636">
                  <c:v>583.85621367599776</c:v>
                </c:pt>
                <c:pt idx="637">
                  <c:v>574.08447266159783</c:v>
                </c:pt>
                <c:pt idx="638">
                  <c:v>564.254618531505</c:v>
                </c:pt>
                <c:pt idx="639">
                  <c:v>554.3671515459705</c:v>
                </c:pt>
                <c:pt idx="640">
                  <c:v>544.42257185982839</c:v>
                </c:pt>
                <c:pt idx="641">
                  <c:v>534.42137945743445</c:v>
                </c:pt>
                <c:pt idx="642">
                  <c:v>524.36407408836908</c:v>
                </c:pt>
                <c:pt idx="643">
                  <c:v>514.25115520391353</c:v>
                </c:pt>
                <c:pt idx="644">
                  <c:v>504.08312189431086</c:v>
                </c:pt>
                <c:pt idx="645">
                  <c:v>493.86047282681943</c:v>
                </c:pt>
                <c:pt idx="646">
                  <c:v>483.58370618456848</c:v>
                </c:pt>
                <c:pt idx="647">
                  <c:v>473.25331960622424</c:v>
                </c:pt>
                <c:pt idx="648">
                  <c:v>462.86981012647391</c:v>
                </c:pt>
                <c:pt idx="649">
                  <c:v>452.43367411733522</c:v>
                </c:pt>
                <c:pt idx="650">
                  <c:v>441.94540723029877</c:v>
                </c:pt>
                <c:pt idx="651">
                  <c:v>431.40550433930878</c:v>
                </c:pt>
                <c:pt idx="652">
                  <c:v>420.81445948458929</c:v>
                </c:pt>
                <c:pt idx="653">
                  <c:v>410.1727658173204</c:v>
                </c:pt>
                <c:pt idx="654">
                  <c:v>399.48091554517043</c:v>
                </c:pt>
                <c:pt idx="655">
                  <c:v>388.73939987868823</c:v>
                </c:pt>
                <c:pt idx="656">
                  <c:v>377.94870897856003</c:v>
                </c:pt>
                <c:pt idx="657">
                  <c:v>367.10933190373447</c:v>
                </c:pt>
                <c:pt idx="658">
                  <c:v>356.22175656041952</c:v>
                </c:pt>
                <c:pt idx="659">
                  <c:v>345.28646965195395</c:v>
                </c:pt>
                <c:pt idx="660">
                  <c:v>334.30395662955607</c:v>
                </c:pt>
                <c:pt idx="661">
                  <c:v>323.27470164395174</c:v>
                </c:pt>
                <c:pt idx="662">
                  <c:v>312.19918749788371</c:v>
                </c:pt>
                <c:pt idx="663">
                  <c:v>301.07789559950339</c:v>
                </c:pt>
                <c:pt idx="664">
                  <c:v>289.91130591664592</c:v>
                </c:pt>
                <c:pt idx="665">
                  <c:v>278.69989693198966</c:v>
                </c:pt>
                <c:pt idx="666">
                  <c:v>267.44414559909978</c:v>
                </c:pt>
                <c:pt idx="667">
                  <c:v>256.14452729935624</c:v>
                </c:pt>
                <c:pt idx="668">
                  <c:v>244.80151579976518</c:v>
                </c:pt>
                <c:pt idx="669">
                  <c:v>233.4155832116536</c:v>
                </c:pt>
                <c:pt idx="670">
                  <c:v>221.98719995024544</c:v>
                </c:pt>
                <c:pt idx="671">
                  <c:v>210.51683469511815</c:v>
                </c:pt>
                <c:pt idx="672">
                  <c:v>199.00495435153738</c:v>
                </c:pt>
                <c:pt idx="673">
                  <c:v>187.45202401266806</c:v>
                </c:pt>
                <c:pt idx="674">
                  <c:v>175.85850692265925</c:v>
                </c:pt>
                <c:pt idx="675">
                  <c:v>164.22486444059982</c:v>
                </c:pt>
                <c:pt idx="676">
                  <c:v>152.55155600534229</c:v>
                </c:pt>
                <c:pt idx="677">
                  <c:v>140.83903910119108</c:v>
                </c:pt>
                <c:pt idx="678">
                  <c:v>129.08776922445168</c:v>
                </c:pt>
                <c:pt idx="679">
                  <c:v>117.29819985083694</c:v>
                </c:pt>
                <c:pt idx="680">
                  <c:v>105.47078240372616</c:v>
                </c:pt>
                <c:pt idx="681">
                  <c:v>93.605966223272546</c:v>
                </c:pt>
                <c:pt idx="682">
                  <c:v>81.70419853635434</c:v>
                </c:pt>
                <c:pt idx="683">
                  <c:v>69.765924427364823</c:v>
                </c:pt>
                <c:pt idx="684">
                  <c:v>57.791586809835806</c:v>
                </c:pt>
                <c:pt idx="685">
                  <c:v>45.781626398889401</c:v>
                </c:pt>
                <c:pt idx="686">
                  <c:v>33.736481684512292</c:v>
                </c:pt>
                <c:pt idx="687">
                  <c:v>21.656588905646775</c:v>
                </c:pt>
                <c:pt idx="688">
                  <c:v>9.5423820250924543</c:v>
                </c:pt>
                <c:pt idx="689">
                  <c:v>-2.605707294787603</c:v>
                </c:pt>
                <c:pt idx="690">
                  <c:v>-2.6178722343201106</c:v>
                </c:pt>
                <c:pt idx="691">
                  <c:v>-2.6300372070914215</c:v>
                </c:pt>
                <c:pt idx="692">
                  <c:v>-2.6422022131011111</c:v>
                </c:pt>
                <c:pt idx="693">
                  <c:v>-2.6543672523487545</c:v>
                </c:pt>
                <c:pt idx="694">
                  <c:v>-2.6665323248339265</c:v>
                </c:pt>
                <c:pt idx="695">
                  <c:v>-2.6786974305562028</c:v>
                </c:pt>
                <c:pt idx="696">
                  <c:v>-2.6908625695151587</c:v>
                </c:pt>
                <c:pt idx="697">
                  <c:v>-2.7030277417103692</c:v>
                </c:pt>
                <c:pt idx="698">
                  <c:v>-2.7151929471414098</c:v>
                </c:pt>
                <c:pt idx="699">
                  <c:v>-2.7273581858078559</c:v>
                </c:pt>
                <c:pt idx="700">
                  <c:v>-2.7395234577092826</c:v>
                </c:pt>
                <c:pt idx="701">
                  <c:v>-2.7516887628452653</c:v>
                </c:pt>
                <c:pt idx="702">
                  <c:v>-2.763854101215379</c:v>
                </c:pt>
                <c:pt idx="703">
                  <c:v>-2.7760194728191991</c:v>
                </c:pt>
                <c:pt idx="704">
                  <c:v>-2.7881848776563012</c:v>
                </c:pt>
                <c:pt idx="705">
                  <c:v>-2.8003503157262601</c:v>
                </c:pt>
                <c:pt idx="706">
                  <c:v>-2.8125157870286515</c:v>
                </c:pt>
                <c:pt idx="707">
                  <c:v>-2.8246812915630501</c:v>
                </c:pt>
                <c:pt idx="708">
                  <c:v>-2.8368468293290321</c:v>
                </c:pt>
                <c:pt idx="709">
                  <c:v>-2.8490124003261723</c:v>
                </c:pt>
                <c:pt idx="710">
                  <c:v>-2.8611780045540458</c:v>
                </c:pt>
                <c:pt idx="711">
                  <c:v>-2.873343642012228</c:v>
                </c:pt>
                <c:pt idx="712">
                  <c:v>-2.8855093127002944</c:v>
                </c:pt>
                <c:pt idx="713">
                  <c:v>-2.8976750166178205</c:v>
                </c:pt>
                <c:pt idx="714">
                  <c:v>-2.9098407537643811</c:v>
                </c:pt>
                <c:pt idx="715">
                  <c:v>-2.9220065241395519</c:v>
                </c:pt>
                <c:pt idx="716">
                  <c:v>-2.9341723277429081</c:v>
                </c:pt>
                <c:pt idx="717">
                  <c:v>-2.946338164574025</c:v>
                </c:pt>
                <c:pt idx="718">
                  <c:v>-2.9585040346324778</c:v>
                </c:pt>
                <c:pt idx="719">
                  <c:v>-2.9706699379178421</c:v>
                </c:pt>
                <c:pt idx="720">
                  <c:v>-2.9828358744296928</c:v>
                </c:pt>
                <c:pt idx="721">
                  <c:v>-2.9950018441676058</c:v>
                </c:pt>
                <c:pt idx="722">
                  <c:v>-3.0071678471311563</c:v>
                </c:pt>
                <c:pt idx="723">
                  <c:v>-3.019333883319919</c:v>
                </c:pt>
                <c:pt idx="724">
                  <c:v>-3.0314999527334701</c:v>
                </c:pt>
                <c:pt idx="725">
                  <c:v>-3.0436660553713843</c:v>
                </c:pt>
                <c:pt idx="726">
                  <c:v>-3.0558321912332373</c:v>
                </c:pt>
                <c:pt idx="727">
                  <c:v>-3.0679983603186041</c:v>
                </c:pt>
                <c:pt idx="728">
                  <c:v>-3.0801645626270604</c:v>
                </c:pt>
                <c:pt idx="729">
                  <c:v>-3.0923307981581813</c:v>
                </c:pt>
                <c:pt idx="730">
                  <c:v>-3.1044970669115424</c:v>
                </c:pt>
                <c:pt idx="731">
                  <c:v>-3.1166633688867189</c:v>
                </c:pt>
                <c:pt idx="732">
                  <c:v>-3.128829704083286</c:v>
                </c:pt>
                <c:pt idx="733">
                  <c:v>-3.1409960725008195</c:v>
                </c:pt>
                <c:pt idx="734">
                  <c:v>-3.1531624741388944</c:v>
                </c:pt>
                <c:pt idx="735">
                  <c:v>-3.1653289089970862</c:v>
                </c:pt>
                <c:pt idx="736">
                  <c:v>-3.1774953770749699</c:v>
                </c:pt>
                <c:pt idx="737">
                  <c:v>-3.1896618783721213</c:v>
                </c:pt>
                <c:pt idx="738">
                  <c:v>-3.2018284128881156</c:v>
                </c:pt>
                <c:pt idx="739">
                  <c:v>-3.2139949806225281</c:v>
                </c:pt>
                <c:pt idx="740">
                  <c:v>-3.2261615815749343</c:v>
                </c:pt>
                <c:pt idx="741">
                  <c:v>-3.2383282157449096</c:v>
                </c:pt>
                <c:pt idx="742">
                  <c:v>-3.2504948831320295</c:v>
                </c:pt>
                <c:pt idx="743">
                  <c:v>-3.262661583735869</c:v>
                </c:pt>
                <c:pt idx="744">
                  <c:v>-3.274828317556004</c:v>
                </c:pt>
                <c:pt idx="745">
                  <c:v>-3.2869950845920095</c:v>
                </c:pt>
                <c:pt idx="746">
                  <c:v>-3.299161884843461</c:v>
                </c:pt>
                <c:pt idx="747">
                  <c:v>-3.3113287183099338</c:v>
                </c:pt>
                <c:pt idx="748">
                  <c:v>-3.3234955849910035</c:v>
                </c:pt>
                <c:pt idx="749">
                  <c:v>-3.3356624848862451</c:v>
                </c:pt>
                <c:pt idx="750">
                  <c:v>-3.3478294179952344</c:v>
                </c:pt>
                <c:pt idx="751">
                  <c:v>-3.3599963843175464</c:v>
                </c:pt>
                <c:pt idx="752">
                  <c:v>-3.3721633838527567</c:v>
                </c:pt>
                <c:pt idx="753">
                  <c:v>-3.3843304166004411</c:v>
                </c:pt>
                <c:pt idx="754">
                  <c:v>-3.3964974825601746</c:v>
                </c:pt>
                <c:pt idx="755">
                  <c:v>-3.4086645817315326</c:v>
                </c:pt>
                <c:pt idx="756">
                  <c:v>-3.4208317141140907</c:v>
                </c:pt>
                <c:pt idx="757">
                  <c:v>-3.4329988797074238</c:v>
                </c:pt>
                <c:pt idx="758">
                  <c:v>-3.4451660785111078</c:v>
                </c:pt>
                <c:pt idx="759">
                  <c:v>-3.4573333105247182</c:v>
                </c:pt>
                <c:pt idx="760">
                  <c:v>-3.4695005757478299</c:v>
                </c:pt>
                <c:pt idx="761">
                  <c:v>-3.4816678741800189</c:v>
                </c:pt>
                <c:pt idx="762">
                  <c:v>-3.4938352058208602</c:v>
                </c:pt>
                <c:pt idx="763">
                  <c:v>-3.5060025706699296</c:v>
                </c:pt>
                <c:pt idx="764">
                  <c:v>-3.5181699687268022</c:v>
                </c:pt>
                <c:pt idx="765">
                  <c:v>-3.5303373999910534</c:v>
                </c:pt>
                <c:pt idx="766">
                  <c:v>-3.5425048644622588</c:v>
                </c:pt>
                <c:pt idx="767">
                  <c:v>-3.554672362139994</c:v>
                </c:pt>
                <c:pt idx="768">
                  <c:v>-3.5668398930238343</c:v>
                </c:pt>
                <c:pt idx="769">
                  <c:v>-3.579007457113355</c:v>
                </c:pt>
                <c:pt idx="770">
                  <c:v>-3.5911750544081316</c:v>
                </c:pt>
                <c:pt idx="771">
                  <c:v>-3.6033426849077395</c:v>
                </c:pt>
                <c:pt idx="772">
                  <c:v>-3.6155103486117541</c:v>
                </c:pt>
                <c:pt idx="773">
                  <c:v>-3.6276780455197515</c:v>
                </c:pt>
                <c:pt idx="774">
                  <c:v>-3.6398457756313065</c:v>
                </c:pt>
                <c:pt idx="775">
                  <c:v>-3.6520135389459947</c:v>
                </c:pt>
                <c:pt idx="776">
                  <c:v>-3.6641813354633914</c:v>
                </c:pt>
                <c:pt idx="777">
                  <c:v>-3.6763491651830722</c:v>
                </c:pt>
                <c:pt idx="778">
                  <c:v>-3.6885170281046125</c:v>
                </c:pt>
                <c:pt idx="779">
                  <c:v>-3.7006849242275881</c:v>
                </c:pt>
                <c:pt idx="780">
                  <c:v>-3.7128528535515741</c:v>
                </c:pt>
                <c:pt idx="781">
                  <c:v>-3.725020816076146</c:v>
                </c:pt>
                <c:pt idx="782">
                  <c:v>-3.7371888118008796</c:v>
                </c:pt>
                <c:pt idx="783">
                  <c:v>-3.7493568407253499</c:v>
                </c:pt>
                <c:pt idx="784">
                  <c:v>-3.7615249028491324</c:v>
                </c:pt>
                <c:pt idx="785">
                  <c:v>-3.773692998171803</c:v>
                </c:pt>
                <c:pt idx="786">
                  <c:v>-3.7858611266929372</c:v>
                </c:pt>
                <c:pt idx="787">
                  <c:v>-3.7980292884121098</c:v>
                </c:pt>
                <c:pt idx="788">
                  <c:v>-3.810197483328897</c:v>
                </c:pt>
                <c:pt idx="789">
                  <c:v>-3.822365711442874</c:v>
                </c:pt>
                <c:pt idx="790">
                  <c:v>-3.8345339727536163</c:v>
                </c:pt>
                <c:pt idx="791">
                  <c:v>-3.8467022672606994</c:v>
                </c:pt>
                <c:pt idx="792">
                  <c:v>-3.8588705949636988</c:v>
                </c:pt>
                <c:pt idx="793">
                  <c:v>-3.8710389558621898</c:v>
                </c:pt>
                <c:pt idx="794">
                  <c:v>-3.883207349955748</c:v>
                </c:pt>
                <c:pt idx="795">
                  <c:v>-3.8953757772439492</c:v>
                </c:pt>
                <c:pt idx="796">
                  <c:v>-3.9075442377263685</c:v>
                </c:pt>
                <c:pt idx="797">
                  <c:v>-3.9197127314025817</c:v>
                </c:pt>
                <c:pt idx="798">
                  <c:v>-3.9318812582721643</c:v>
                </c:pt>
                <c:pt idx="799">
                  <c:v>-3.9440498183346917</c:v>
                </c:pt>
                <c:pt idx="800">
                  <c:v>-3.9562184115897394</c:v>
                </c:pt>
                <c:pt idx="801">
                  <c:v>-3.9683870380368829</c:v>
                </c:pt>
                <c:pt idx="802">
                  <c:v>-3.9805556976756975</c:v>
                </c:pt>
                <c:pt idx="803">
                  <c:v>-3.9927243905057592</c:v>
                </c:pt>
                <c:pt idx="804">
                  <c:v>-4.0048931165266435</c:v>
                </c:pt>
                <c:pt idx="805">
                  <c:v>-4.0170618757379257</c:v>
                </c:pt>
                <c:pt idx="806">
                  <c:v>-4.0292306681391814</c:v>
                </c:pt>
                <c:pt idx="807">
                  <c:v>-4.041399493729986</c:v>
                </c:pt>
                <c:pt idx="808">
                  <c:v>-4.0535683525099149</c:v>
                </c:pt>
                <c:pt idx="809">
                  <c:v>-4.0657372444785436</c:v>
                </c:pt>
                <c:pt idx="810">
                  <c:v>-4.0779061696354484</c:v>
                </c:pt>
                <c:pt idx="811">
                  <c:v>-4.0900751279802039</c:v>
                </c:pt>
                <c:pt idx="812">
                  <c:v>-4.1022441195123864</c:v>
                </c:pt>
                <c:pt idx="813">
                  <c:v>-4.1144131442315706</c:v>
                </c:pt>
                <c:pt idx="814">
                  <c:v>-4.1265822021373326</c:v>
                </c:pt>
                <c:pt idx="815">
                  <c:v>-4.1387512932292481</c:v>
                </c:pt>
                <c:pt idx="816">
                  <c:v>-4.1509204175068923</c:v>
                </c:pt>
                <c:pt idx="817">
                  <c:v>-4.1630895749698409</c:v>
                </c:pt>
                <c:pt idx="818">
                  <c:v>-4.1752587656176692</c:v>
                </c:pt>
                <c:pt idx="819">
                  <c:v>-4.1874279894499535</c:v>
                </c:pt>
                <c:pt idx="820">
                  <c:v>-4.1995972464662685</c:v>
                </c:pt>
                <c:pt idx="821">
                  <c:v>-4.2117665366661905</c:v>
                </c:pt>
                <c:pt idx="822">
                  <c:v>-4.2239358600492949</c:v>
                </c:pt>
                <c:pt idx="823">
                  <c:v>-4.2361052166151572</c:v>
                </c:pt>
                <c:pt idx="824">
                  <c:v>-4.2482746063633527</c:v>
                </c:pt>
                <c:pt idx="825">
                  <c:v>-4.2604440292934571</c:v>
                </c:pt>
                <c:pt idx="826">
                  <c:v>-4.2726134854050457</c:v>
                </c:pt>
                <c:pt idx="827">
                  <c:v>-4.284782974697694</c:v>
                </c:pt>
                <c:pt idx="828">
                  <c:v>-4.2969524971709783</c:v>
                </c:pt>
                <c:pt idx="829">
                  <c:v>-4.309122052824474</c:v>
                </c:pt>
                <c:pt idx="830">
                  <c:v>-4.3212916416577567</c:v>
                </c:pt>
                <c:pt idx="831">
                  <c:v>-4.3334612636704017</c:v>
                </c:pt>
                <c:pt idx="832">
                  <c:v>-4.3456309188619846</c:v>
                </c:pt>
                <c:pt idx="833">
                  <c:v>-4.3578006072320807</c:v>
                </c:pt>
                <c:pt idx="834">
                  <c:v>-4.3699703287802665</c:v>
                </c:pt>
                <c:pt idx="835">
                  <c:v>-4.3821400835061164</c:v>
                </c:pt>
                <c:pt idx="836">
                  <c:v>-4.3943098714092068</c:v>
                </c:pt>
                <c:pt idx="837">
                  <c:v>-4.4064796924891132</c:v>
                </c:pt>
                <c:pt idx="838">
                  <c:v>-4.418649546745411</c:v>
                </c:pt>
                <c:pt idx="839">
                  <c:v>-4.4308194341776765</c:v>
                </c:pt>
                <c:pt idx="840">
                  <c:v>-4.4429893547854844</c:v>
                </c:pt>
                <c:pt idx="841">
                  <c:v>-4.4551593085684109</c:v>
                </c:pt>
                <c:pt idx="842">
                  <c:v>-4.4673292955260315</c:v>
                </c:pt>
                <c:pt idx="843">
                  <c:v>-4.4794993156579217</c:v>
                </c:pt>
                <c:pt idx="844">
                  <c:v>-4.4916693689636569</c:v>
                </c:pt>
                <c:pt idx="845">
                  <c:v>-4.5038394554428125</c:v>
                </c:pt>
                <c:pt idx="846">
                  <c:v>-4.5160095750949649</c:v>
                </c:pt>
                <c:pt idx="847">
                  <c:v>-4.5281797279196896</c:v>
                </c:pt>
                <c:pt idx="848">
                  <c:v>-4.540349913916562</c:v>
                </c:pt>
                <c:pt idx="849">
                  <c:v>-4.5525201330851575</c:v>
                </c:pt>
                <c:pt idx="850">
                  <c:v>-4.5646903854250516</c:v>
                </c:pt>
                <c:pt idx="851">
                  <c:v>-4.5768606709358206</c:v>
                </c:pt>
                <c:pt idx="852">
                  <c:v>-4.58903098961704</c:v>
                </c:pt>
                <c:pt idx="853">
                  <c:v>-4.6012013414682853</c:v>
                </c:pt>
                <c:pt idx="854">
                  <c:v>-4.6133717264891319</c:v>
                </c:pt>
                <c:pt idx="855">
                  <c:v>-4.625542144679156</c:v>
                </c:pt>
                <c:pt idx="856">
                  <c:v>-4.6377125960379324</c:v>
                </c:pt>
                <c:pt idx="857">
                  <c:v>-4.6498830805650373</c:v>
                </c:pt>
                <c:pt idx="858">
                  <c:v>-4.6620535982600462</c:v>
                </c:pt>
                <c:pt idx="859">
                  <c:v>-4.6742241491225354</c:v>
                </c:pt>
                <c:pt idx="860">
                  <c:v>-4.6863947331520794</c:v>
                </c:pt>
                <c:pt idx="861">
                  <c:v>-4.6985653503482547</c:v>
                </c:pt>
                <c:pt idx="862">
                  <c:v>-4.7107360007106367</c:v>
                </c:pt>
                <c:pt idx="863">
                  <c:v>-4.7229066842388008</c:v>
                </c:pt>
                <c:pt idx="864">
                  <c:v>-4.7350774009323233</c:v>
                </c:pt>
                <c:pt idx="865">
                  <c:v>-4.7472481507907798</c:v>
                </c:pt>
                <c:pt idx="866">
                  <c:v>-4.7594189338137456</c:v>
                </c:pt>
                <c:pt idx="867">
                  <c:v>-4.7715897500007962</c:v>
                </c:pt>
                <c:pt idx="868">
                  <c:v>-4.7837605993515071</c:v>
                </c:pt>
                <c:pt idx="869">
                  <c:v>-4.7959314818654546</c:v>
                </c:pt>
                <c:pt idx="870">
                  <c:v>-4.8081023975422141</c:v>
                </c:pt>
                <c:pt idx="871">
                  <c:v>-4.8202733463813612</c:v>
                </c:pt>
                <c:pt idx="872">
                  <c:v>-4.8324443283824721</c:v>
                </c:pt>
                <c:pt idx="873">
                  <c:v>-4.8446153435451222</c:v>
                </c:pt>
                <c:pt idx="874">
                  <c:v>-4.8567863918688872</c:v>
                </c:pt>
                <c:pt idx="875">
                  <c:v>-4.8689574733533423</c:v>
                </c:pt>
                <c:pt idx="876">
                  <c:v>-4.8811285879980639</c:v>
                </c:pt>
                <c:pt idx="877">
                  <c:v>-4.8932997358026276</c:v>
                </c:pt>
                <c:pt idx="878">
                  <c:v>-4.9054709167666086</c:v>
                </c:pt>
                <c:pt idx="879">
                  <c:v>-4.9176421308895826</c:v>
                </c:pt>
                <c:pt idx="880">
                  <c:v>-4.9298133781711257</c:v>
                </c:pt>
                <c:pt idx="881">
                  <c:v>-4.9419846586108136</c:v>
                </c:pt>
                <c:pt idx="882">
                  <c:v>-4.9541559722082216</c:v>
                </c:pt>
                <c:pt idx="883">
                  <c:v>-4.966327318962926</c:v>
                </c:pt>
                <c:pt idx="884">
                  <c:v>-4.9784986988745015</c:v>
                </c:pt>
                <c:pt idx="885">
                  <c:v>-4.9906701119425252</c:v>
                </c:pt>
                <c:pt idx="886">
                  <c:v>-5.0028415581665717</c:v>
                </c:pt>
                <c:pt idx="887">
                  <c:v>-5.0150130375462174</c:v>
                </c:pt>
                <c:pt idx="888">
                  <c:v>-5.0271845500810377</c:v>
                </c:pt>
                <c:pt idx="889">
                  <c:v>-5.0393560957706081</c:v>
                </c:pt>
                <c:pt idx="890">
                  <c:v>-5.0515276746145048</c:v>
                </c:pt>
                <c:pt idx="891">
                  <c:v>-5.0636992866123034</c:v>
                </c:pt>
                <c:pt idx="892">
                  <c:v>-5.0758709317635793</c:v>
                </c:pt>
                <c:pt idx="893">
                  <c:v>-5.0880426100679088</c:v>
                </c:pt>
                <c:pt idx="894">
                  <c:v>-5.1002143215248674</c:v>
                </c:pt>
                <c:pt idx="895">
                  <c:v>-5.1123860661340306</c:v>
                </c:pt>
                <c:pt idx="896">
                  <c:v>-5.1245578438949737</c:v>
                </c:pt>
                <c:pt idx="897">
                  <c:v>-5.1367296548072732</c:v>
                </c:pt>
                <c:pt idx="898">
                  <c:v>-5.1489014988705053</c:v>
                </c:pt>
                <c:pt idx="899">
                  <c:v>-5.1610733760842447</c:v>
                </c:pt>
                <c:pt idx="900">
                  <c:v>-5.1732452864480676</c:v>
                </c:pt>
                <c:pt idx="901">
                  <c:v>-5.1854172299615495</c:v>
                </c:pt>
                <c:pt idx="902">
                  <c:v>-5.1975892066242668</c:v>
                </c:pt>
                <c:pt idx="903">
                  <c:v>-5.2097612164357949</c:v>
                </c:pt>
                <c:pt idx="904">
                  <c:v>-5.2219332593957093</c:v>
                </c:pt>
                <c:pt idx="905">
                  <c:v>-5.2341053355035863</c:v>
                </c:pt>
                <c:pt idx="906">
                  <c:v>-5.2462774447590004</c:v>
                </c:pt>
                <c:pt idx="907">
                  <c:v>-5.2584495871615289</c:v>
                </c:pt>
                <c:pt idx="908">
                  <c:v>-5.2706217627107463</c:v>
                </c:pt>
                <c:pt idx="909">
                  <c:v>-5.2827939714062291</c:v>
                </c:pt>
                <c:pt idx="910">
                  <c:v>-5.2949662132475535</c:v>
                </c:pt>
                <c:pt idx="911">
                  <c:v>-5.3071384882342949</c:v>
                </c:pt>
                <c:pt idx="912">
                  <c:v>-5.3193107963660289</c:v>
                </c:pt>
                <c:pt idx="913">
                  <c:v>-5.3314831376423308</c:v>
                </c:pt>
                <c:pt idx="914">
                  <c:v>-5.3436555120627771</c:v>
                </c:pt>
                <c:pt idx="915">
                  <c:v>-5.3558279196269432</c:v>
                </c:pt>
                <c:pt idx="916">
                  <c:v>-5.3680003603344053</c:v>
                </c:pt>
                <c:pt idx="917">
                  <c:v>-5.380172834184739</c:v>
                </c:pt>
                <c:pt idx="918">
                  <c:v>-5.3923453411775197</c:v>
                </c:pt>
                <c:pt idx="919">
                  <c:v>-5.4045178813123238</c:v>
                </c:pt>
                <c:pt idx="920">
                  <c:v>-5.4166904545887267</c:v>
                </c:pt>
                <c:pt idx="921">
                  <c:v>-5.4288630610063038</c:v>
                </c:pt>
                <c:pt idx="922">
                  <c:v>-5.4410357005646315</c:v>
                </c:pt>
                <c:pt idx="923">
                  <c:v>-5.4532083732632861</c:v>
                </c:pt>
                <c:pt idx="924">
                  <c:v>-5.4653810791018422</c:v>
                </c:pt>
                <c:pt idx="925">
                  <c:v>-5.4775538180798762</c:v>
                </c:pt>
                <c:pt idx="926">
                  <c:v>-5.4897265901969643</c:v>
                </c:pt>
                <c:pt idx="927">
                  <c:v>-5.501899395452682</c:v>
                </c:pt>
                <c:pt idx="928">
                  <c:v>-5.5140722338466048</c:v>
                </c:pt>
                <c:pt idx="929">
                  <c:v>-5.526245105378309</c:v>
                </c:pt>
                <c:pt idx="930">
                  <c:v>-5.5384180100473701</c:v>
                </c:pt>
                <c:pt idx="931">
                  <c:v>-5.5505909478533635</c:v>
                </c:pt>
                <c:pt idx="932">
                  <c:v>-5.5627639187958655</c:v>
                </c:pt>
                <c:pt idx="933">
                  <c:v>-5.5749369228744525</c:v>
                </c:pt>
                <c:pt idx="934">
                  <c:v>-5.5871099600887</c:v>
                </c:pt>
                <c:pt idx="935">
                  <c:v>-5.5992830304381833</c:v>
                </c:pt>
                <c:pt idx="936">
                  <c:v>-5.6114561339224789</c:v>
                </c:pt>
                <c:pt idx="937">
                  <c:v>-5.6236292705411621</c:v>
                </c:pt>
                <c:pt idx="938">
                  <c:v>-5.6358024402938085</c:v>
                </c:pt>
                <c:pt idx="939">
                  <c:v>-5.6479756431799943</c:v>
                </c:pt>
                <c:pt idx="940">
                  <c:v>-5.660148879199296</c:v>
                </c:pt>
                <c:pt idx="941">
                  <c:v>-5.672322148351288</c:v>
                </c:pt>
                <c:pt idx="942">
                  <c:v>-5.6844954506355476</c:v>
                </c:pt>
                <c:pt idx="943">
                  <c:v>-5.6966687860516494</c:v>
                </c:pt>
                <c:pt idx="944">
                  <c:v>-5.7088421545991705</c:v>
                </c:pt>
                <c:pt idx="945">
                  <c:v>-5.7210155562776857</c:v>
                </c:pt>
                <c:pt idx="946">
                  <c:v>-5.733188991086771</c:v>
                </c:pt>
                <c:pt idx="947">
                  <c:v>-5.7453624590260031</c:v>
                </c:pt>
                <c:pt idx="948">
                  <c:v>-5.7575359600949572</c:v>
                </c:pt>
                <c:pt idx="949">
                  <c:v>-5.7697094942932097</c:v>
                </c:pt>
                <c:pt idx="950">
                  <c:v>-5.7818830616203352</c:v>
                </c:pt>
                <c:pt idx="951">
                  <c:v>-5.7940566620759109</c:v>
                </c:pt>
                <c:pt idx="952">
                  <c:v>-5.8062302956595122</c:v>
                </c:pt>
                <c:pt idx="953">
                  <c:v>-5.8184039623707147</c:v>
                </c:pt>
                <c:pt idx="954">
                  <c:v>-5.8305776622090946</c:v>
                </c:pt>
                <c:pt idx="955">
                  <c:v>-5.8427513951742274</c:v>
                </c:pt>
                <c:pt idx="956">
                  <c:v>-5.8549251612656894</c:v>
                </c:pt>
                <c:pt idx="957">
                  <c:v>-5.8670989604830561</c:v>
                </c:pt>
                <c:pt idx="958">
                  <c:v>-5.8792727928259039</c:v>
                </c:pt>
                <c:pt idx="959">
                  <c:v>-5.891446658293809</c:v>
                </c:pt>
                <c:pt idx="960">
                  <c:v>-5.903620556886346</c:v>
                </c:pt>
                <c:pt idx="961">
                  <c:v>-5.9157944886030922</c:v>
                </c:pt>
                <c:pt idx="962">
                  <c:v>-5.9279684534436221</c:v>
                </c:pt>
                <c:pt idx="963">
                  <c:v>-5.940142451407513</c:v>
                </c:pt>
                <c:pt idx="964">
                  <c:v>-5.9523164824943393</c:v>
                </c:pt>
                <c:pt idx="965">
                  <c:v>-5.9644905467036784</c:v>
                </c:pt>
                <c:pt idx="966">
                  <c:v>-5.9766646440351048</c:v>
                </c:pt>
                <c:pt idx="967">
                  <c:v>-5.9888387744881957</c:v>
                </c:pt>
                <c:pt idx="968">
                  <c:v>-6.0010129380625257</c:v>
                </c:pt>
                <c:pt idx="969">
                  <c:v>-6.013187134757672</c:v>
                </c:pt>
                <c:pt idx="970">
                  <c:v>-6.02536136457321</c:v>
                </c:pt>
                <c:pt idx="971">
                  <c:v>-6.0375356275087153</c:v>
                </c:pt>
                <c:pt idx="972">
                  <c:v>-6.0497099235637641</c:v>
                </c:pt>
                <c:pt idx="973">
                  <c:v>-6.061884252737932</c:v>
                </c:pt>
                <c:pt idx="974">
                  <c:v>-6.0740586150307951</c:v>
                </c:pt>
                <c:pt idx="975">
                  <c:v>-6.08623301044193</c:v>
                </c:pt>
                <c:pt idx="976">
                  <c:v>-6.098407438970912</c:v>
                </c:pt>
                <c:pt idx="977">
                  <c:v>-6.1105819006173165</c:v>
                </c:pt>
                <c:pt idx="978">
                  <c:v>-6.12275639538072</c:v>
                </c:pt>
                <c:pt idx="979">
                  <c:v>-6.1349309232606988</c:v>
                </c:pt>
                <c:pt idx="980">
                  <c:v>-6.1471054842568282</c:v>
                </c:pt>
                <c:pt idx="981">
                  <c:v>-6.1592800783686847</c:v>
                </c:pt>
                <c:pt idx="982">
                  <c:v>-6.1714547055958437</c:v>
                </c:pt>
                <c:pt idx="983">
                  <c:v>-6.1836293659378816</c:v>
                </c:pt>
                <c:pt idx="984">
                  <c:v>-6.1958040593943737</c:v>
                </c:pt>
                <c:pt idx="985">
                  <c:v>-6.2079787859648965</c:v>
                </c:pt>
                <c:pt idx="986">
                  <c:v>-6.2201535456490262</c:v>
                </c:pt>
                <c:pt idx="987">
                  <c:v>-6.2323283384463384</c:v>
                </c:pt>
                <c:pt idx="988">
                  <c:v>-6.2445031643564084</c:v>
                </c:pt>
                <c:pt idx="989">
                  <c:v>-6.2566780233788135</c:v>
                </c:pt>
                <c:pt idx="990">
                  <c:v>-6.2688529155131283</c:v>
                </c:pt>
                <c:pt idx="991">
                  <c:v>-6.2810278407589299</c:v>
                </c:pt>
                <c:pt idx="992">
                  <c:v>-6.2932027991157939</c:v>
                </c:pt>
                <c:pt idx="993">
                  <c:v>-6.3053777905832957</c:v>
                </c:pt>
                <c:pt idx="994">
                  <c:v>-6.3175528151610116</c:v>
                </c:pt>
                <c:pt idx="995">
                  <c:v>-6.329727872848518</c:v>
                </c:pt>
                <c:pt idx="996">
                  <c:v>-6.3419029636453903</c:v>
                </c:pt>
                <c:pt idx="997">
                  <c:v>-6.3540780875512048</c:v>
                </c:pt>
                <c:pt idx="998">
                  <c:v>-6.3662532445655371</c:v>
                </c:pt>
                <c:pt idx="999">
                  <c:v>-6.3784284346879634</c:v>
                </c:pt>
                <c:pt idx="1000">
                  <c:v>-6.3906036579180601</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Abaco!$K$43:$K$51</c:f>
              <c:numCache>
                <c:formatCode>General" m/s"</c:formatCode>
                <c:ptCount val="9"/>
                <c:pt idx="0">
                  <c:v>740.86493375900318</c:v>
                </c:pt>
                <c:pt idx="1">
                  <c:v>492.77089582599024</c:v>
                </c:pt>
                <c:pt idx="2">
                  <c:v>323.2774947382664</c:v>
                </c:pt>
                <c:pt idx="3">
                  <c:v>231.17013810405999</c:v>
                </c:pt>
                <c:pt idx="4">
                  <c:v>175.58675630889618</c:v>
                </c:pt>
                <c:pt idx="5">
                  <c:v>138.8317472033379</c:v>
                </c:pt>
                <c:pt idx="6">
                  <c:v>112.84665656282763</c:v>
                </c:pt>
                <c:pt idx="7">
                  <c:v>93.546511651662328</c:v>
                </c:pt>
                <c:pt idx="8">
                  <c:v>78.66393882962241</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94 mm</c:v>
                </c:pt>
              </c:strCache>
            </c:strRef>
          </c:tx>
          <c:xVal>
            <c:numRef>
              <c:f>Abaco!$D$52:$D$60</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Abaco!$K$52:$K$60</c:f>
              <c:numCache>
                <c:formatCode>General" m/s"</c:formatCode>
                <c:ptCount val="9"/>
                <c:pt idx="0">
                  <c:v>436.2578762310859</c:v>
                </c:pt>
                <c:pt idx="1">
                  <c:v>377.96724182985173</c:v>
                </c:pt>
                <c:pt idx="2">
                  <c:v>285.23390170826826</c:v>
                </c:pt>
                <c:pt idx="3">
                  <c:v>215.93479022661151</c:v>
                </c:pt>
                <c:pt idx="4">
                  <c:v>168.45487595357002</c:v>
                </c:pt>
                <c:pt idx="5">
                  <c:v>135.10050161321104</c:v>
                </c:pt>
                <c:pt idx="6">
                  <c:v>110.73263218382121</c:v>
                </c:pt>
                <c:pt idx="7">
                  <c:v>92.276671971757821</c:v>
                </c:pt>
                <c:pt idx="8">
                  <c:v>77.867054251734857</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140 mm</c:v>
                </c:pt>
              </c:strCache>
            </c:strRef>
          </c:tx>
          <c:xVal>
            <c:numRef>
              <c:f>Abaco!$D$61:$D$69</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Abaco!$K$61:$K$69</c:f>
              <c:numCache>
                <c:formatCode>General" m/s"</c:formatCode>
                <c:ptCount val="9"/>
                <c:pt idx="0">
                  <c:v>291.04839777481027</c:v>
                </c:pt>
                <c:pt idx="1">
                  <c:v>276.83588969510987</c:v>
                </c:pt>
                <c:pt idx="2">
                  <c:v>236.87296921481101</c:v>
                </c:pt>
                <c:pt idx="3">
                  <c:v>193.04076780717332</c:v>
                </c:pt>
                <c:pt idx="4">
                  <c:v>156.80516961538672</c:v>
                </c:pt>
                <c:pt idx="5">
                  <c:v>128.71877895955348</c:v>
                </c:pt>
                <c:pt idx="6">
                  <c:v>107.01611950157181</c:v>
                </c:pt>
                <c:pt idx="7">
                  <c:v>90.004793723241093</c:v>
                </c:pt>
                <c:pt idx="8">
                  <c:v>76.424499909918779</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Abaco!$L$43:$L$51</c:f>
              <c:numCache>
                <c:formatCode>General" m"</c:formatCode>
                <c:ptCount val="9"/>
                <c:pt idx="0">
                  <c:v>3379.1781597853906</c:v>
                </c:pt>
                <c:pt idx="1">
                  <c:v>4174.7410005052561</c:v>
                </c:pt>
                <c:pt idx="2">
                  <c:v>3443.3331896458703</c:v>
                </c:pt>
                <c:pt idx="3">
                  <c:v>2443.7709145948065</c:v>
                </c:pt>
                <c:pt idx="4">
                  <c:v>1671.1722123420102</c:v>
                </c:pt>
                <c:pt idx="5">
                  <c:v>1157.198272855414</c:v>
                </c:pt>
                <c:pt idx="6">
                  <c:v>823.30541967665511</c:v>
                </c:pt>
                <c:pt idx="7">
                  <c:v>602.28798332527788</c:v>
                </c:pt>
                <c:pt idx="8">
                  <c:v>451.50309423475193</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94 mm</c:v>
                </c:pt>
              </c:strCache>
            </c:strRef>
          </c:tx>
          <c:xVal>
            <c:numRef>
              <c:f>Abaco!$D$52:$D$60</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Abaco!$L$52:$L$60</c:f>
              <c:numCache>
                <c:formatCode>General" m"</c:formatCode>
                <c:ptCount val="9"/>
                <c:pt idx="0">
                  <c:v>1788.7390255714577</c:v>
                </c:pt>
                <c:pt idx="1">
                  <c:v>2148.9364560974345</c:v>
                </c:pt>
                <c:pt idx="2">
                  <c:v>2044.8867150905949</c:v>
                </c:pt>
                <c:pt idx="3">
                  <c:v>1710.7543591310998</c:v>
                </c:pt>
                <c:pt idx="4">
                  <c:v>1331.6530333416301</c:v>
                </c:pt>
                <c:pt idx="5">
                  <c:v>1004.4321841249075</c:v>
                </c:pt>
                <c:pt idx="6">
                  <c:v>753.18580522005925</c:v>
                </c:pt>
                <c:pt idx="7">
                  <c:v>568.81732777081515</c:v>
                </c:pt>
                <c:pt idx="8">
                  <c:v>434.82237919578733</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140 mm</c:v>
                </c:pt>
              </c:strCache>
            </c:strRef>
          </c:tx>
          <c:xVal>
            <c:numRef>
              <c:f>Abaco!$D$61:$D$69</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Abaco!$L$61:$L$69</c:f>
              <c:numCache>
                <c:formatCode>General" m"</c:formatCode>
                <c:ptCount val="9"/>
                <c:pt idx="0">
                  <c:v>1143.294527691548</c:v>
                </c:pt>
                <c:pt idx="1">
                  <c:v>1311.5530695217385</c:v>
                </c:pt>
                <c:pt idx="2">
                  <c:v>1306.0443369324953</c:v>
                </c:pt>
                <c:pt idx="3">
                  <c:v>1188.1549371048134</c:v>
                </c:pt>
                <c:pt idx="4">
                  <c:v>1012.7074636821374</c:v>
                </c:pt>
                <c:pt idx="5">
                  <c:v>826.47651612953234</c:v>
                </c:pt>
                <c:pt idx="6">
                  <c:v>658.04208463207033</c:v>
                </c:pt>
                <c:pt idx="7">
                  <c:v>518.4643446735306</c:v>
                </c:pt>
                <c:pt idx="8">
                  <c:v>407.94414991190854</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Abaco!$M$43:$M$51</c:f>
              <c:numCache>
                <c:formatCode>General" s"</c:formatCode>
                <c:ptCount val="9"/>
                <c:pt idx="0">
                  <c:v>15.620425339981127</c:v>
                </c:pt>
                <c:pt idx="1">
                  <c:v>24.669123165929747</c:v>
                </c:pt>
                <c:pt idx="2">
                  <c:v>25.437372987464794</c:v>
                </c:pt>
                <c:pt idx="3">
                  <c:v>22.940823008658683</c:v>
                </c:pt>
                <c:pt idx="4">
                  <c:v>19.793829791864194</c:v>
                </c:pt>
                <c:pt idx="5">
                  <c:v>17.003034622394335</c:v>
                </c:pt>
                <c:pt idx="6">
                  <c:v>14.745120327767856</c:v>
                </c:pt>
                <c:pt idx="7">
                  <c:v>12.950844064053795</c:v>
                </c:pt>
                <c:pt idx="8">
                  <c:v>11.516074235430107</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94 mm</c:v>
                </c:pt>
              </c:strCache>
            </c:strRef>
          </c:tx>
          <c:xVal>
            <c:numRef>
              <c:f>Abaco!$D$52:$D$60</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Abaco!$M$52:$M$60</c:f>
              <c:numCache>
                <c:formatCode>General" s"</c:formatCode>
                <c:ptCount val="9"/>
                <c:pt idx="0">
                  <c:v>10.543303306318862</c:v>
                </c:pt>
                <c:pt idx="1">
                  <c:v>16.50409579365364</c:v>
                </c:pt>
                <c:pt idx="2">
                  <c:v>18.518621184514792</c:v>
                </c:pt>
                <c:pt idx="3">
                  <c:v>18.438437426004619</c:v>
                </c:pt>
                <c:pt idx="4">
                  <c:v>17.22676067458994</c:v>
                </c:pt>
                <c:pt idx="5">
                  <c:v>15.603404271108246</c:v>
                </c:pt>
                <c:pt idx="6">
                  <c:v>13.979356430319246</c:v>
                </c:pt>
                <c:pt idx="7">
                  <c:v>12.521560398980293</c:v>
                </c:pt>
                <c:pt idx="8">
                  <c:v>11.267975600101373</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140 mm</c:v>
                </c:pt>
              </c:strCache>
            </c:strRef>
          </c:tx>
          <c:xVal>
            <c:numRef>
              <c:f>Abaco!$D$61:$D$69</c:f>
              <c:numCache>
                <c:formatCode>General\ "kg"</c:formatCode>
                <c:ptCount val="9"/>
                <c:pt idx="0">
                  <c:v>1.6850000000000001</c:v>
                </c:pt>
                <c:pt idx="1">
                  <c:v>3.7902499999999999</c:v>
                </c:pt>
                <c:pt idx="2">
                  <c:v>5.8955000000000002</c:v>
                </c:pt>
                <c:pt idx="3">
                  <c:v>8.00075</c:v>
                </c:pt>
                <c:pt idx="4">
                  <c:v>10.106</c:v>
                </c:pt>
                <c:pt idx="5">
                  <c:v>12.21125</c:v>
                </c:pt>
                <c:pt idx="6">
                  <c:v>14.3165</c:v>
                </c:pt>
                <c:pt idx="7">
                  <c:v>16.421749999999999</c:v>
                </c:pt>
                <c:pt idx="8">
                  <c:v>18.526999999999997</c:v>
                </c:pt>
              </c:numCache>
            </c:numRef>
          </c:xVal>
          <c:yVal>
            <c:numRef>
              <c:f>Abaco!$M$61:$M$69</c:f>
              <c:numCache>
                <c:formatCode>General" s"</c:formatCode>
                <c:ptCount val="9"/>
                <c:pt idx="0">
                  <c:v>8.2257764332289991</c:v>
                </c:pt>
                <c:pt idx="1">
                  <c:v>12.33932243573809</c:v>
                </c:pt>
                <c:pt idx="2">
                  <c:v>14.196799556796364</c:v>
                </c:pt>
                <c:pt idx="3">
                  <c:v>14.834815474876253</c:v>
                </c:pt>
                <c:pt idx="4">
                  <c:v>14.625226247278553</c:v>
                </c:pt>
                <c:pt idx="5">
                  <c:v>13.891224636485278</c:v>
                </c:pt>
                <c:pt idx="6">
                  <c:v>12.906947675681632</c:v>
                </c:pt>
                <c:pt idx="7">
                  <c:v>11.862311990873065</c:v>
                </c:pt>
                <c:pt idx="8">
                  <c:v>10.862741827074982</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8421"/>
</file>

<file path=xl/ctrlProps/ctrlProp3.xml><?xml version="1.0" encoding="utf-8"?>
<formControlPr xmlns="http://schemas.microsoft.com/office/spreadsheetml/2009/9/main" objectType="Spin" dx="15" fmlaLink="$C$13" inc="50" max="30000" noThreeD="1" page="10" val="1297"/>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5"/>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302"/>
</file>

<file path=xl/ctrlProps/ctrlProp12.xml><?xml version="1.0" encoding="utf-8"?>
<formControlPr xmlns="http://schemas.microsoft.com/office/spreadsheetml/2009/9/main" objectType="Spin" dx="15" fmlaLink="$C$12" inc="100" max="30000" noThreeD="1" page="10" val="8421"/>
</file>

<file path=xl/ctrlProps/ctrlProp13.xml><?xml version="1.0" encoding="utf-8"?>
<formControlPr xmlns="http://schemas.microsoft.com/office/spreadsheetml/2009/9/main" objectType="Spin" dx="15" fmlaLink="$C$12" inc="100" max="30000" noThreeD="1" page="10" val="8421"/>
</file>

<file path=xl/ctrlProps/ctrlProp14.xml><?xml version="1.0" encoding="utf-8"?>
<formControlPr xmlns="http://schemas.microsoft.com/office/spreadsheetml/2009/9/main" objectType="Spin" dx="15" fmlaLink="Stabilito!C12" inc="100" max="30000" noThreeD="1" page="10" val="8421"/>
</file>

<file path=xl/ctrlProps/ctrlProp15.xml><?xml version="1.0" encoding="utf-8"?>
<formControlPr xmlns="http://schemas.microsoft.com/office/spreadsheetml/2009/9/main" objectType="Spin" dx="15" fmlaLink="$B$44" inc="50" max="30000" noThreeD="1" page="10" val="340"/>
</file>

<file path=xl/ctrlProps/ctrlProp16.xml><?xml version="1.0" encoding="utf-8"?>
<formControlPr xmlns="http://schemas.microsoft.com/office/spreadsheetml/2009/9/main" objectType="Spin" dx="15" fmlaLink="$B$46" inc="50" max="30000" noThreeD="1" page="10" val="340"/>
</file>

<file path=xl/ctrlProps/ctrlProp17.xml><?xml version="1.0" encoding="utf-8"?>
<formControlPr xmlns="http://schemas.microsoft.com/office/spreadsheetml/2009/9/main" objectType="Spin" dx="15" fmlaLink="$B$52" inc="50" max="30000" noThreeD="1" page="10" val="430"/>
</file>

<file path=xl/ctrlProps/ctrlProp18.xml><?xml version="1.0" encoding="utf-8"?>
<formControlPr xmlns="http://schemas.microsoft.com/office/spreadsheetml/2009/9/main" objectType="Spin" dx="15" fmlaLink="$B$54" inc="5" max="30000" noThreeD="1" page="10" val="30"/>
</file>

<file path=xl/ctrlProps/ctrlProp19.xml><?xml version="1.0" encoding="utf-8"?>
<formControlPr xmlns="http://schemas.microsoft.com/office/spreadsheetml/2009/9/main" objectType="Spin" dx="15" fmlaLink="Stabilito!C12" inc="100" max="30000" noThreeD="1" page="10" val="8421"/>
</file>

<file path=xl/ctrlProps/ctrlProp20.xml><?xml version="1.0" encoding="utf-8"?>
<formControlPr xmlns="http://schemas.microsoft.com/office/spreadsheetml/2009/9/main" objectType="Spin" dx="15" fmlaLink="Stabilito!C12" inc="100" max="30000" noThreeD="1" page="10" val="842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66977" y="18659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topLeftCell="C1" zoomScale="130" zoomScaleNormal="130" zoomScaleSheetLayoutView="100" workbookViewId="0">
      <selection activeCell="C15" sqref="C15:D15"/>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571</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60</v>
      </c>
      <c r="N6" s="565"/>
      <c r="O6" s="550">
        <v>50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f>D_og</f>
        <v>84</v>
      </c>
      <c r="N7" s="565"/>
      <c r="O7" s="550">
        <v>104</v>
      </c>
      <c r="P7" s="550"/>
      <c r="Q7" s="29"/>
    </row>
    <row r="8" spans="1:20" ht="12.75" customHeight="1" thickTop="1" x14ac:dyDescent="0.2">
      <c r="A8" s="25"/>
      <c r="B8" s="138" t="str">
        <f>IF(Lang="Français","Nom",IF(Lang="English","Name",""))</f>
        <v>Nom</v>
      </c>
      <c r="C8" s="594" t="s">
        <v>572</v>
      </c>
      <c r="D8" s="594"/>
      <c r="E8" s="90"/>
      <c r="K8" s="33"/>
      <c r="L8" s="139" t="str">
        <f>IF(Lang="Français","Diamètre     'D2'",IF(Lang="English","Diameter 'D2'",""))</f>
        <v>Diamètre     'D2'</v>
      </c>
      <c r="M8" s="564">
        <v>104</v>
      </c>
      <c r="N8" s="565"/>
      <c r="O8" s="550">
        <v>84</v>
      </c>
      <c r="P8" s="550"/>
      <c r="Q8" s="29"/>
    </row>
    <row r="9" spans="1:20" ht="12.75" customHeight="1" x14ac:dyDescent="0.2">
      <c r="A9" s="25"/>
      <c r="B9" s="138" t="s">
        <v>4</v>
      </c>
      <c r="C9" s="595" t="s">
        <v>569</v>
      </c>
      <c r="D9" s="595"/>
      <c r="E9" s="90"/>
      <c r="K9" s="33"/>
      <c r="L9" s="139" t="str">
        <f>IF(Lang="Français","Implantation 'x'",IF(Lang="English","Basement 'x'",""))</f>
        <v>Implantation 'x'</v>
      </c>
      <c r="M9" s="564">
        <v>1182</v>
      </c>
      <c r="N9" s="565"/>
      <c r="O9" s="550">
        <f>Long_tot-l_r</f>
        <v>2252</v>
      </c>
      <c r="P9" s="550"/>
      <c r="Q9" s="29"/>
    </row>
    <row r="10" spans="1:20" ht="12.75" customHeight="1" x14ac:dyDescent="0.2">
      <c r="A10" s="25"/>
      <c r="B10" s="138" t="s">
        <v>563</v>
      </c>
      <c r="C10" s="537" t="str">
        <f>IF((LEFT(Type_fusee,4)="Mini"),"MF",(IF((RIGHT(Type_fusee,1)="."),"FX","")))</f>
        <v>FX</v>
      </c>
      <c r="D10" s="538">
        <v>5</v>
      </c>
      <c r="E10" s="539" t="str">
        <f>IF(C10="","",C10&amp;D10)</f>
        <v>FX5</v>
      </c>
      <c r="K10" s="33"/>
      <c r="Q10" s="29"/>
    </row>
    <row r="11" spans="1:20" ht="12.75" customHeight="1" x14ac:dyDescent="0.2">
      <c r="A11" s="25"/>
      <c r="B11" s="139" t="s">
        <v>54</v>
      </c>
      <c r="C11" s="573" t="s">
        <v>568</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8421</v>
      </c>
      <c r="D12" s="34" t="s">
        <v>423</v>
      </c>
      <c r="L12" s="108" t="str">
        <f>IF(Lang="Français","Masse propu",IF(Lang="English","Motor Mass",""))</f>
        <v>Masse propu</v>
      </c>
      <c r="M12" s="109">
        <f ca="1">MpropuPlein</f>
        <v>1.6850000000000001</v>
      </c>
      <c r="N12" s="548">
        <f ca="1">MpropuVide</f>
        <v>0.65200000000000002</v>
      </c>
      <c r="O12" s="549"/>
      <c r="P12" s="110" t="s">
        <v>14</v>
      </c>
      <c r="Q12" s="29"/>
      <c r="S12" s="386" t="str">
        <f>IF(Lang="Français","Haut",IF(Lang="English","Top",""))</f>
        <v>Haut</v>
      </c>
      <c r="T12" s="387">
        <f ca="1">XpropuRef-Long_propu</f>
        <v>1814</v>
      </c>
    </row>
    <row r="13" spans="1:20" ht="12.75" customHeight="1" x14ac:dyDescent="0.2">
      <c r="A13" s="25"/>
      <c r="B13" s="139" t="str">
        <f>IF(Lang="Français","Centre de Masse",IF(Lang="English","Center of Mass",""))</f>
        <v>Centre de Masse</v>
      </c>
      <c r="C13" s="35">
        <v>1297</v>
      </c>
      <c r="D13" s="34" t="s">
        <v>423</v>
      </c>
      <c r="L13" s="108" t="str">
        <f>IF(Lang="Français","CdM propu",IF(Lang="English","Motor CoM",""))</f>
        <v>CdM propu</v>
      </c>
      <c r="M13" s="111">
        <f ca="1">XpropuPlein</f>
        <v>250</v>
      </c>
      <c r="N13" s="546">
        <f ca="1">XpropuVide</f>
        <v>240</v>
      </c>
      <c r="O13" s="547"/>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64">
        <v>2302</v>
      </c>
      <c r="D14" s="565"/>
      <c r="L14" s="108" t="str">
        <f>IF(Lang="Français","Masse fusée",IF(Lang="English","Rocket Mass",""))</f>
        <v>Masse fusée</v>
      </c>
      <c r="M14" s="112">
        <f ca="1">MasseSans+MpropuPlein</f>
        <v>10.106</v>
      </c>
      <c r="N14" s="577">
        <f ca="1">MasseSans+MpropuVide</f>
        <v>9.0729999999999986</v>
      </c>
      <c r="O14" s="578"/>
      <c r="P14" s="109">
        <f>IF(OR(D12="sans propu",D12="without motor"),C12/1000,IF(OR(D12="avec propu vide",D12="with empty motor"),C12/1000-MpropuVide,IF(OR(D12="avec propu plein",D12="with loaded motor"),C12/1000-MpropuPlein,"Erreur")))</f>
        <v>8.4209999999999994</v>
      </c>
      <c r="Q14" s="29"/>
      <c r="S14" s="386" t="str">
        <f>IF(Lang="Français","Bas",IF(Lang="English","Base",""))</f>
        <v>Bas</v>
      </c>
      <c r="T14" s="387">
        <f>XpropuRef</f>
        <v>2302</v>
      </c>
    </row>
    <row r="15" spans="1:20" ht="12.75" customHeight="1" x14ac:dyDescent="0.2">
      <c r="A15" s="25"/>
      <c r="B15" s="139" t="str">
        <f>IF(Lang="Français","Diamètre Réf.",IF(Lang="English","Ref. Diameter",""))</f>
        <v>Diamètre Réf.</v>
      </c>
      <c r="C15" s="564">
        <f>(1125*104 + 1227*84)/(1125+1227)</f>
        <v>93.566326530612244</v>
      </c>
      <c r="D15" s="565"/>
      <c r="L15" s="175" t="str">
        <f>IF(Lang="Français","CdM fusée",IF(Lang="English","Rocket CoM",""))</f>
        <v>CdM fusée</v>
      </c>
      <c r="M15" s="176">
        <f ca="1">(XcgSans*MasseSans+(XpropuRef-Long_propu+XpropuPlein)*MpropuPlein)/MassePlein</f>
        <v>1424.8839303384127</v>
      </c>
      <c r="N15" s="579">
        <f ca="1">(XcgSans*MasseSans+(XpropuRef-Long_propu+XpropuVide)*MpropuVide)/MasseVide</f>
        <v>1351.3992064366803</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1297</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2042</v>
      </c>
    </row>
    <row r="18" spans="1:22" ht="12.75" customHeight="1" thickTop="1" x14ac:dyDescent="0.2">
      <c r="A18" s="25"/>
      <c r="B18" s="139" t="s">
        <v>54</v>
      </c>
      <c r="C18" s="587" t="s">
        <v>549</v>
      </c>
      <c r="D18" s="588"/>
      <c r="K18" s="37"/>
      <c r="L18" s="108" t="str">
        <f>IF(Lang="Français","Coiffe",IF(Lang="English","Nose Cone",""))</f>
        <v>Coiffe</v>
      </c>
      <c r="M18" s="553">
        <f>IF(LEFT(Forme_ogive,5)="Parab",1/2*Long_ogive,IF(LEFT(Forme_ogive,4)="Ogiv",7/15*Long_ogive,IF(LEFT(Forme_ogive,3)="Con",2/3*Long_ogive)))</f>
        <v>168</v>
      </c>
      <c r="N18" s="554"/>
      <c r="O18" s="560">
        <f>2*POWER(D_og/D_ref, 2)</f>
        <v>1.6119419935936343</v>
      </c>
      <c r="P18" s="560"/>
      <c r="Q18" s="29"/>
      <c r="S18" s="386" t="str">
        <f>IF(Lang="Français","Emplanture","Root edge")</f>
        <v>Emplanture</v>
      </c>
      <c r="T18" s="387">
        <f>m_ail</f>
        <v>210</v>
      </c>
    </row>
    <row r="19" spans="1:22" ht="12.75" customHeight="1" x14ac:dyDescent="0.2">
      <c r="A19" s="25"/>
      <c r="B19" s="139" t="str">
        <f>IF(Lang="Français","Position du bas",IF(Lang="English","Basement",""))</f>
        <v>Position du bas</v>
      </c>
      <c r="C19" s="550">
        <f>Long_tot</f>
        <v>2302</v>
      </c>
      <c r="D19" s="550"/>
      <c r="L19" s="108" t="str">
        <f>IF(Lang="Français","Ailerons",IF(Lang="English","Fins",""))</f>
        <v>Ailerons</v>
      </c>
      <c r="M19" s="553">
        <f>(XCpa*Cnail-0.5*XCpi*Cni)/Cnai</f>
        <v>2159.3563218390809</v>
      </c>
      <c r="N19" s="554"/>
      <c r="O19" s="589">
        <f>Cnail-Cni/2</f>
        <v>18.40695574143065</v>
      </c>
      <c r="P19" s="590"/>
      <c r="Q19" s="29"/>
      <c r="S19" s="386" t="str">
        <f>IF(Lang="Français","Bas","Base")</f>
        <v>Bas</v>
      </c>
      <c r="T19" s="387">
        <f>X_ail</f>
        <v>2252</v>
      </c>
    </row>
    <row r="20" spans="1:22"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2159.3563218390809</v>
      </c>
      <c r="N20" s="554"/>
      <c r="O20" s="560">
        <f>4*Q_ail*POWER((E_ail/D_ref),2)*(1+D_ail/(2*E_ail+D_ail))/(1+SQRT(1+POWER(2*f_ail/(m_ail+n_ail),2)))</f>
        <v>18.40695574143065</v>
      </c>
      <c r="P20" s="560"/>
      <c r="Q20" s="29"/>
    </row>
    <row r="21" spans="1:22"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1097.3999999999999</v>
      </c>
      <c r="N21" s="554"/>
      <c r="O21" s="560">
        <f>IF(LEFT(Type_masquage,1)="M",0, 4*Q_can*POWER((E_can/D_ref),2)*(1+D_can/(2*E_can+D_can))/(1+SQRT(1+POWER(2*f_can/(m_can+n_can),2))))</f>
        <v>10.629412003687319</v>
      </c>
      <c r="P21" s="560"/>
      <c r="Q21" s="29"/>
    </row>
    <row r="22" spans="1:22" ht="12.75" customHeight="1" thickTop="1" x14ac:dyDescent="0.2">
      <c r="A22" s="25"/>
      <c r="B22" s="139" t="str">
        <f>IF(Lang="Français","Forme",IF(Lang="English","Shape",""))</f>
        <v>Forme</v>
      </c>
      <c r="C22" s="566" t="s">
        <v>570</v>
      </c>
      <c r="D22" s="567"/>
      <c r="L22" s="108" t="str">
        <f>IF(Lang="Français","Partie masquée",IF(Lang="English","Interation zone",""))</f>
        <v>Partie masquée</v>
      </c>
      <c r="M22" s="570">
        <f>IF(LEFT(Type_masquage,1)="B", X_int-m_int+p_int*(m_int+2*n_int)/(3*(m_int+n_int))+(m_int+n_int-m_int*n_int/(m_int+n_int))/6, 0 )</f>
        <v>2094.5</v>
      </c>
      <c r="N22" s="570"/>
      <c r="O22" s="589">
        <f>IF(LEFT(Type_masquage,1)="B", 4*Q_int*POWER((E_int/D_ref),2)*(1+D_int/(2*E_int+D_int))/(1+SQRT(1+POWER(2*f_int/(m_int+n_int),2))), 0 )</f>
        <v>0</v>
      </c>
      <c r="P22" s="590"/>
      <c r="Q22" s="29"/>
    </row>
    <row r="23" spans="1:22" ht="12.75" customHeight="1" x14ac:dyDescent="0.2">
      <c r="A23" s="25"/>
      <c r="B23" s="139" t="str">
        <f>IF(Lang="Français","Hauteur",IF(Lang="English","Heigth",""))</f>
        <v>Hauteur</v>
      </c>
      <c r="C23" s="564">
        <v>252</v>
      </c>
      <c r="D23" s="565"/>
      <c r="L23" s="108" t="s">
        <v>156</v>
      </c>
      <c r="M23" s="553">
        <f>IF(OR(RIGHT(Nb_diam,1)=",",D2j=0),0, X_j+l_j/3*(1+1/(1+D1j/D2j)) )</f>
        <v>1213.063829787234</v>
      </c>
      <c r="N23" s="554"/>
      <c r="O23" s="560">
        <f>IF(OR(RIGHT(Nb_diam,1)=",",D2j=0),0,2*(POWER(D2j/D_ref,2)-POWER(D1j/D_ref,2)))</f>
        <v>0.85897135713039452</v>
      </c>
      <c r="P23" s="560"/>
      <c r="Q23" s="29"/>
    </row>
    <row r="24" spans="1:22" ht="12.75" customHeight="1" thickBot="1" x14ac:dyDescent="0.25">
      <c r="A24" s="25"/>
      <c r="B24" s="139" t="str">
        <f>IF(Lang="Français","Diamètre",IF(Lang="English","Diameter",""))</f>
        <v>Diamètre</v>
      </c>
      <c r="C24" s="564">
        <v>84</v>
      </c>
      <c r="D24" s="565"/>
      <c r="L24" s="108" t="s">
        <v>157</v>
      </c>
      <c r="M24" s="553">
        <f>IF( OR(RIGHT(Nb_diam,1)=",",D2r=0), 0, X_r+l_r/3*(1+1/(1+D1r/D2r)) )</f>
        <v>2276.1134751773052</v>
      </c>
      <c r="N24" s="554"/>
      <c r="O24" s="560">
        <f>IF( OR(RIGHT(Nb_diam,1)=",",D2r=0), 0, 2*(POWER(D2r/D_ref,2)-POWER(D1r/D_ref,2)) )</f>
        <v>-0.85897135713039452</v>
      </c>
      <c r="P24" s="560"/>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 bas</v>
      </c>
      <c r="D26" s="179" t="str">
        <f>IF(Lang="Français","Ailerons haut",IF(Lang="English","Upper Fins",""))</f>
        <v>Ailerons haut</v>
      </c>
      <c r="F26" s="39">
        <f ca="1">TODAY()</f>
        <v>46147</v>
      </c>
      <c r="G26" s="137" t="s">
        <v>62</v>
      </c>
      <c r="H26" s="584" t="str">
        <f>IF(Lang="Français","Résultats",IF(Lang="English","Results",""))</f>
        <v>Résultats</v>
      </c>
      <c r="I26" s="584"/>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2" ht="12.75" customHeight="1" thickTop="1" x14ac:dyDescent="0.2">
      <c r="A27" s="25"/>
      <c r="B27" s="30"/>
      <c r="C27" s="561" t="s">
        <v>425</v>
      </c>
      <c r="D27" s="562"/>
      <c r="E27" s="146">
        <f>m_ail</f>
        <v>210</v>
      </c>
      <c r="F27" s="105" t="s">
        <v>64</v>
      </c>
      <c r="G27" s="104">
        <f>IF(RIGHT(Type_fusee,1)=".",10, IF(OR(LEFT(Type_fusee,1)="R",LEFT(Type_fusee,1)=",",LEFT(Type_fusee,4)="Mini"),10, IF(LEFT(Type_fusee,5)="Micro",10, IF(RIGHT(Type_fusee,1)=" ",1))))</f>
        <v>10</v>
      </c>
      <c r="H27" s="551">
        <f>Long_tot/D_ref</f>
        <v>24.602868204373195</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170</v>
      </c>
      <c r="E28" s="146">
        <f>n_ail+(m_ail-n_ail)*(1-E_int/E_ail)</f>
        <v>210</v>
      </c>
      <c r="F28" s="105" t="str">
        <f>IF(Lang="Français","Portance","Lift")</f>
        <v>Portance</v>
      </c>
      <c r="G28" s="104">
        <f>IF(RIGHT(Type_fusee,1)=".",15,IF(OR(LEFT(Type_fusee,1)="R",LEFT(Type_fusee,1)=",",LEFT(Type_fusee,4)="Mini"),15, IF(LEFT(Type_fusee,5)="Micro",15, IF(RIGHT(Type_fusee,1)=" ",15))))</f>
        <v>15</v>
      </c>
      <c r="H28" s="508">
        <f>Cnai+Cnc+Cno+Cnj+Cnr</f>
        <v>30.648309738711607</v>
      </c>
      <c r="I28" s="508">
        <f>Cnail+Cnc+Cno+Cnj+Cnr</f>
        <v>30.648309738711607</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0</v>
      </c>
      <c r="F29" s="515" t="str">
        <f>IF(Lang="Français","MargeStat.","StatMargin")</f>
        <v>MargeStat.</v>
      </c>
      <c r="G29" s="510">
        <f>IF(RIGHT(Type_fusee,1)=".",2, IF(OR(LEFT(Type_fusee,1)="R",LEFT(Type_fusee,1)=",",LEFT(Type_fusee,4)="Mini"),1.5, IF(LEFT(Type_fusee,5)="Micro",1, IF(RIGHT(Type_fusee,1)=" ",1))))</f>
        <v>2</v>
      </c>
      <c r="H29" s="97">
        <f ca="1">(XCp-XcgPlein)/D_ref</f>
        <v>2.475646121748559</v>
      </c>
      <c r="I29" s="98">
        <f ca="1">(XCp0-XcgVide)/D_ref</f>
        <v>3.261021872047897</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575</v>
      </c>
    </row>
    <row r="30" spans="1:22" ht="12.75" customHeight="1" x14ac:dyDescent="0.2">
      <c r="A30" s="25"/>
      <c r="B30" s="524" t="str">
        <f>IF(Lang="Français"," Flèche          'p'"," Offset         'p'")</f>
        <v xml:space="preserve"> Flèche          'p'</v>
      </c>
      <c r="C30" s="35">
        <v>185</v>
      </c>
      <c r="D30" s="35">
        <v>120</v>
      </c>
      <c r="E30" s="146">
        <v>0</v>
      </c>
      <c r="F30" s="516" t="str">
        <f>IF(Lang="Français","Couple","Torque")</f>
        <v>Couple</v>
      </c>
      <c r="G30" s="511">
        <f>IF(RIGHT(Type_fusee,1)=".",40, IF(OR(LEFT(Type_fusee,1)="R",LEFT(Type_fusee,1)=",",LEFT(Type_fusee,4)="Mini"),30, IF(LEFT(Type_fusee,5)="Micro",15, IF(RIGHT(Type_fusee,1)=" ",15))))</f>
        <v>40</v>
      </c>
      <c r="H30" s="99">
        <f ca="1">MS_min*Cn</f>
        <v>75.874369142789988</v>
      </c>
      <c r="I30" s="96">
        <f ca="1">MS_max*Cn0</f>
        <v>99.944808399237118</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573</v>
      </c>
      <c r="V30" s="24" t="s">
        <v>574</v>
      </c>
    </row>
    <row r="31" spans="1:22" ht="12.75" customHeight="1" x14ac:dyDescent="0.2">
      <c r="A31" s="25"/>
      <c r="B31" s="524" t="str">
        <f>IF(Lang="Français"," Envergure     'E'",IF(Lang="English"," Span          'E'",""))</f>
        <v xml:space="preserve"> Envergure     'E'</v>
      </c>
      <c r="C31" s="35">
        <v>145</v>
      </c>
      <c r="D31" s="35">
        <v>105</v>
      </c>
      <c r="E31" s="146">
        <f>ep_ail</f>
        <v>4</v>
      </c>
      <c r="F31" s="106" t="s">
        <v>55</v>
      </c>
      <c r="G31" s="103"/>
      <c r="H31" s="509">
        <f>(Cnai*XCpai+Cnc*XCpc+Cnj*XCpj+Cnr*XCpr+Cno*XCpo)/(Cnai+Cnc+Cnr+Cnj+Cno)</f>
        <v>1656.5210437401822</v>
      </c>
      <c r="I31" s="509">
        <f>(Cnail*XCpa+Cnc*XCpc+Cnj*XCpj+Cnr*XCpr+Cno*XCpo)/(Cnail+Cnc+Cnr+Cnj+Cno)</f>
        <v>1656.5210437401822</v>
      </c>
      <c r="J31" s="102"/>
      <c r="K31" s="32"/>
      <c r="Q31" s="29"/>
      <c r="R31" s="38"/>
      <c r="S31" s="388"/>
      <c r="U31" s="24">
        <v>2.25</v>
      </c>
      <c r="V31" s="24">
        <v>25.11</v>
      </c>
    </row>
    <row r="32" spans="1:22" ht="12.75" customHeight="1" x14ac:dyDescent="0.2">
      <c r="A32" s="25"/>
      <c r="B32" s="525" t="str">
        <f>IF(Lang="Français"," Epaisseur     'ep'",IF(Lang="English"," Thickness  'ep'",""))</f>
        <v xml:space="preserve"> Epaisseur     'ep'</v>
      </c>
      <c r="C32" s="35">
        <v>4</v>
      </c>
      <c r="D32" s="35">
        <v>3</v>
      </c>
      <c r="E32" s="146">
        <f>IF(Q_ail=Q_can,Q_ail,FALSE)</f>
        <v>4</v>
      </c>
      <c r="F32" s="106" t="s">
        <v>66</v>
      </c>
      <c r="G32" s="103"/>
      <c r="H32" s="100">
        <f ca="1">(XCp-XcgPlein)/Long_tot*100</f>
        <v>10.062428905376608</v>
      </c>
      <c r="I32" s="101">
        <f ca="1">(XCp-XcgVide)/Long_tot*100</f>
        <v>13.254641064444044</v>
      </c>
      <c r="J32" s="102"/>
      <c r="K32" s="32"/>
      <c r="Q32" s="29"/>
      <c r="R32" s="38"/>
      <c r="U32" s="24">
        <v>2.99</v>
      </c>
      <c r="V32" s="24">
        <v>25.11</v>
      </c>
    </row>
    <row r="33" spans="1:23" ht="12.75" customHeight="1" x14ac:dyDescent="0.2">
      <c r="A33" s="25"/>
      <c r="B33" s="524" t="str">
        <f>IF(Lang="Français"," Nombre            ",IF(Lang="English"," Number of fins",""))</f>
        <v xml:space="preserve"> Nombre            </v>
      </c>
      <c r="C33" s="36">
        <v>4</v>
      </c>
      <c r="D33" s="36">
        <v>4</v>
      </c>
      <c r="E33" s="146">
        <f>X_ail</f>
        <v>2252</v>
      </c>
      <c r="G33" s="24"/>
      <c r="H33" s="540" t="str">
        <f ca="1">IF(AND(CritCnmin&lt;Cn,Cn0&lt;CritCnmax,CritMsmin&lt;MS_min,MS_max&lt;CritMsmax,CritMsCnmin&lt;MS_Cn_min,MS_Cn_max&lt;CritMsCnmax),"STABLE",IF(OR(Cn&lt;CritCnmin,MS_min&lt;CritMsmin,MS_Cn_min&lt;CritMsCnmin),"INSTABLE",IF(Lang="Français","SURSTABLE","OVERSTABLE")))</f>
        <v>STABLE</v>
      </c>
      <c r="I33" s="541"/>
      <c r="J33" s="31"/>
      <c r="K33" s="32"/>
      <c r="Q33" s="29"/>
      <c r="R33" s="38"/>
    </row>
    <row r="34" spans="1:23" ht="12.75" customHeight="1" x14ac:dyDescent="0.2">
      <c r="A34" s="25"/>
      <c r="B34" s="524" t="str">
        <f>IF(Lang="Français"," Position du bas",IF(Lang="English"," Basement",""))</f>
        <v xml:space="preserve"> Position du bas</v>
      </c>
      <c r="C34" s="35">
        <f>X_r</f>
        <v>2252</v>
      </c>
      <c r="D34" s="35">
        <f>X_j</f>
        <v>1182</v>
      </c>
      <c r="E34" s="146">
        <f>D_ail</f>
        <v>104</v>
      </c>
      <c r="G34" s="24"/>
      <c r="H34" s="542"/>
      <c r="I34" s="543"/>
      <c r="K34" s="32"/>
      <c r="Q34" s="29"/>
      <c r="R34" s="38"/>
      <c r="U34" s="24" t="s">
        <v>576</v>
      </c>
    </row>
    <row r="35" spans="1:23" ht="12.75" customHeight="1" x14ac:dyDescent="0.2">
      <c r="A35" s="25"/>
      <c r="B35" s="524" t="str">
        <f>IF(Lang="Français"," Diamètre         ",IF(Lang="English"," Diameter at Fins",""))</f>
        <v xml:space="preserve"> Diamètre         </v>
      </c>
      <c r="C35" s="35">
        <f>D2j</f>
        <v>104</v>
      </c>
      <c r="D35" s="35">
        <f>D1j</f>
        <v>84</v>
      </c>
      <c r="E35" s="146">
        <f>SQRT(POWER(p_int+n_int/2-m_int/2,2)+POWER(E_int,2))</f>
        <v>0</v>
      </c>
      <c r="K35" s="32"/>
      <c r="Q35" s="29"/>
      <c r="R35" s="38"/>
      <c r="U35" s="24">
        <v>2.1</v>
      </c>
      <c r="V35" s="24">
        <v>24.71</v>
      </c>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188.21530224718711</v>
      </c>
      <c r="D36" s="145">
        <f>SQRT(POWER(p_can+n_can/2-m_can/2,2)+POWER(E_can,2))</f>
        <v>129.0348790056394</v>
      </c>
      <c r="E36" s="536"/>
      <c r="K36" s="32"/>
      <c r="Q36" s="29"/>
      <c r="R36" s="38"/>
      <c r="U36" s="24">
        <v>2.86</v>
      </c>
      <c r="V36" s="24">
        <v>24.71</v>
      </c>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8" spans="1:23" x14ac:dyDescent="0.2">
      <c r="U38" s="24" t="s">
        <v>577</v>
      </c>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c r="U39" s="24">
        <v>2.3199999999999998</v>
      </c>
      <c r="V39" s="24">
        <v>30.03</v>
      </c>
    </row>
    <row r="40" spans="1:23" x14ac:dyDescent="0.2">
      <c r="H40" s="87"/>
      <c r="O40" s="26"/>
      <c r="P40" s="26"/>
      <c r="S40" s="506"/>
      <c r="U40" s="24">
        <v>3.16</v>
      </c>
      <c r="V40" s="24">
        <v>30.03</v>
      </c>
    </row>
    <row r="41" spans="1:23" x14ac:dyDescent="0.2">
      <c r="F41" s="24"/>
      <c r="H41" s="43"/>
      <c r="I41" s="44"/>
      <c r="J41" s="43"/>
      <c r="N41" s="43"/>
      <c r="Q41" s="43"/>
      <c r="R41" s="43"/>
    </row>
    <row r="42" spans="1:23" x14ac:dyDescent="0.2">
      <c r="F42" s="24"/>
      <c r="G42" s="503"/>
      <c r="H42" s="504"/>
      <c r="I42" s="44"/>
      <c r="J42" s="43"/>
      <c r="N42" s="43"/>
      <c r="Q42" s="43"/>
      <c r="R42" s="43"/>
      <c r="U42" s="24" t="s">
        <v>578</v>
      </c>
    </row>
    <row r="43" spans="1:23" x14ac:dyDescent="0.2">
      <c r="F43" s="24"/>
      <c r="H43" s="43"/>
      <c r="I43" s="44"/>
      <c r="J43" s="43"/>
      <c r="N43" s="43"/>
      <c r="Q43" s="43"/>
      <c r="R43" s="43"/>
      <c r="U43" s="24">
        <v>2.6</v>
      </c>
      <c r="V43" s="24">
        <v>37.869999999999997</v>
      </c>
    </row>
    <row r="44" spans="1:23" x14ac:dyDescent="0.2">
      <c r="F44" s="24"/>
      <c r="H44" s="43"/>
      <c r="I44" s="44"/>
      <c r="J44" s="43"/>
      <c r="N44" s="43"/>
      <c r="Q44" s="43"/>
      <c r="R44" s="43"/>
      <c r="U44" s="24">
        <v>3.55</v>
      </c>
      <c r="V44" s="24">
        <v>37.869999999999997</v>
      </c>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-1182</v>
      </c>
      <c r="D126" s="46">
        <f>IF(AND(RIGHT(Nb_diam,1)=".",X_j), D1j/2, D125 )</f>
        <v>42</v>
      </c>
      <c r="E126" s="93">
        <f t="shared" si="0"/>
        <v>-42</v>
      </c>
      <c r="K126" s="46"/>
    </row>
    <row r="127" spans="2:18" x14ac:dyDescent="0.2">
      <c r="B127" s="45" t="s">
        <v>74</v>
      </c>
      <c r="C127" s="46">
        <f>IF(AND(RIGHT(Nb_diam,1)=".",X_j), -X_j-l_j, C126 )</f>
        <v>-1242</v>
      </c>
      <c r="D127" s="46">
        <f>IF(AND(RIGHT(Nb_diam,1)=".",X_j), D2j/2, D126 )</f>
        <v>52</v>
      </c>
      <c r="E127" s="93">
        <f t="shared" si="0"/>
        <v>-52</v>
      </c>
      <c r="K127" s="46"/>
    </row>
    <row r="128" spans="2:18" x14ac:dyDescent="0.2">
      <c r="B128" s="45" t="s">
        <v>75</v>
      </c>
      <c r="C128" s="46">
        <f>IF(AND(RIGHT(Nb_diam,1)=".",X_r), -X_r, C127 )</f>
        <v>-2252</v>
      </c>
      <c r="D128" s="46">
        <f>IF(AND(RIGHT(Nb_diam,1)=".",X_r), D1r/2, D127 )</f>
        <v>52</v>
      </c>
      <c r="E128" s="93">
        <f t="shared" si="0"/>
        <v>-52</v>
      </c>
      <c r="K128" s="46"/>
    </row>
    <row r="129" spans="2:11" x14ac:dyDescent="0.2">
      <c r="B129" s="45" t="s">
        <v>76</v>
      </c>
      <c r="C129" s="46">
        <f>IF(AND(RIGHT(Nb_diam,1)=".",X_r), -X_r-l_r, C128 )</f>
        <v>-2302</v>
      </c>
      <c r="D129" s="46">
        <f>IF(AND(RIGHT(Nb_diam,1)=".",X_r), D2r/2, D128 )</f>
        <v>42</v>
      </c>
      <c r="E129" s="93">
        <f t="shared" si="0"/>
        <v>-42</v>
      </c>
      <c r="K129" s="46"/>
    </row>
    <row r="130" spans="2:11" x14ac:dyDescent="0.2">
      <c r="B130" s="45" t="s">
        <v>77</v>
      </c>
      <c r="C130" s="46">
        <f>-Long_tot</f>
        <v>-2302</v>
      </c>
      <c r="D130" s="46">
        <f>D129</f>
        <v>42</v>
      </c>
      <c r="E130" s="93">
        <f t="shared" si="0"/>
        <v>-42</v>
      </c>
      <c r="K130" s="46"/>
    </row>
    <row r="131" spans="2:11" x14ac:dyDescent="0.2">
      <c r="B131" s="45" t="s">
        <v>77</v>
      </c>
      <c r="C131" s="46">
        <f>-Long_tot</f>
        <v>-2302</v>
      </c>
      <c r="D131" s="46">
        <v>0</v>
      </c>
      <c r="E131" s="93">
        <f t="shared" si="0"/>
        <v>0</v>
      </c>
      <c r="K131" s="46"/>
    </row>
    <row r="132" spans="2:11" x14ac:dyDescent="0.2">
      <c r="B132" s="183" t="s">
        <v>78</v>
      </c>
      <c r="C132" s="197">
        <f>-X_ail+m_ail</f>
        <v>-2042</v>
      </c>
      <c r="D132" s="197">
        <f>D_ail/2</f>
        <v>52</v>
      </c>
      <c r="E132" s="198">
        <f t="shared" si="0"/>
        <v>-52</v>
      </c>
      <c r="K132" s="46"/>
    </row>
    <row r="133" spans="2:11" x14ac:dyDescent="0.2">
      <c r="B133" s="185" t="s">
        <v>79</v>
      </c>
      <c r="C133" s="46">
        <f>-X_ail+m_ail-p_ail</f>
        <v>-2227</v>
      </c>
      <c r="D133" s="46">
        <f>D_ail/2+E_ail</f>
        <v>197</v>
      </c>
      <c r="E133" s="199">
        <f t="shared" si="0"/>
        <v>-197</v>
      </c>
      <c r="K133" s="46"/>
    </row>
    <row r="134" spans="2:11" x14ac:dyDescent="0.2">
      <c r="B134" s="185" t="s">
        <v>80</v>
      </c>
      <c r="C134" s="46">
        <f>-X_ail+m_ail-p_ail-n_ail</f>
        <v>-2307</v>
      </c>
      <c r="D134" s="46">
        <f>D_ail/2+E_ail</f>
        <v>197</v>
      </c>
      <c r="E134" s="199">
        <f t="shared" si="0"/>
        <v>-197</v>
      </c>
      <c r="K134" s="46"/>
    </row>
    <row r="135" spans="2:11" x14ac:dyDescent="0.2">
      <c r="B135" s="185" t="s">
        <v>81</v>
      </c>
      <c r="C135" s="46">
        <f>-X_ail</f>
        <v>-2252</v>
      </c>
      <c r="D135" s="46">
        <f>D_ail/2</f>
        <v>52</v>
      </c>
      <c r="E135" s="199">
        <f t="shared" si="0"/>
        <v>-52</v>
      </c>
      <c r="K135" s="46"/>
    </row>
    <row r="136" spans="2:11" x14ac:dyDescent="0.2">
      <c r="B136" s="187" t="s">
        <v>78</v>
      </c>
      <c r="C136" s="200">
        <f>-X_ail+m_ail</f>
        <v>-2042</v>
      </c>
      <c r="D136" s="200">
        <f>D_ail/2</f>
        <v>52</v>
      </c>
      <c r="E136" s="201">
        <f t="shared" si="0"/>
        <v>-52</v>
      </c>
      <c r="K136" s="46"/>
    </row>
    <row r="137" spans="2:11" x14ac:dyDescent="0.2">
      <c r="B137" s="192" t="str">
        <f>IF(E_ail&gt;0,IF(Lang="Français","Envergure","Span"),"")</f>
        <v>Envergure</v>
      </c>
      <c r="C137" s="197">
        <f>MIN(-X_ail,-X_ail+m_ail-p_ail-n_ail)-Long_tot/30</f>
        <v>-2383.7333333333331</v>
      </c>
      <c r="D137" s="207">
        <f>-D_ail/2-E_ail</f>
        <v>-197</v>
      </c>
      <c r="E137" s="93"/>
      <c r="K137" s="46"/>
    </row>
    <row r="138" spans="2:11" x14ac:dyDescent="0.2">
      <c r="B138" s="195" t="s">
        <v>166</v>
      </c>
      <c r="C138" s="46">
        <f>MIN(-X_ail,-X_ail+m_ail-p_ail-n_ail)-Long_tot/30</f>
        <v>-2383.7333333333331</v>
      </c>
      <c r="D138" s="208">
        <f>-D_ail/2-E_ail/2</f>
        <v>-124.5</v>
      </c>
      <c r="E138" s="93"/>
      <c r="K138" s="46"/>
    </row>
    <row r="139" spans="2:11" x14ac:dyDescent="0.2">
      <c r="B139" s="212" t="s">
        <v>162</v>
      </c>
      <c r="C139" s="200">
        <f>MIN(-X_ail,-X_ail+m_ail-p_ail-n_ail)-Long_tot/30</f>
        <v>-2383.7333333333331</v>
      </c>
      <c r="D139" s="209">
        <f>-D_ail/2</f>
        <v>-52</v>
      </c>
      <c r="E139" s="93"/>
      <c r="K139" s="46"/>
    </row>
    <row r="140" spans="2:11" x14ac:dyDescent="0.2">
      <c r="B140" s="192" t="str">
        <f>IF(Lang="Français","Emplanture","Root edge")</f>
        <v>Emplanture</v>
      </c>
      <c r="C140" s="197">
        <f>-X_ail+m_ail</f>
        <v>-2042</v>
      </c>
      <c r="D140" s="207">
        <f>D_ail/2+E_ail+Long_tot/20</f>
        <v>312.10000000000002</v>
      </c>
      <c r="E140" s="93"/>
      <c r="K140" s="46"/>
    </row>
    <row r="141" spans="2:11" x14ac:dyDescent="0.2">
      <c r="B141" s="195" t="s">
        <v>168</v>
      </c>
      <c r="C141" s="46">
        <f>-X_ail+m_ail/2</f>
        <v>-2147</v>
      </c>
      <c r="D141" s="208">
        <f>D_ail/2+E_ail+Long_tot/20</f>
        <v>312.10000000000002</v>
      </c>
      <c r="E141" s="93"/>
      <c r="K141" s="46"/>
    </row>
    <row r="142" spans="2:11" x14ac:dyDescent="0.2">
      <c r="B142" s="212" t="s">
        <v>169</v>
      </c>
      <c r="C142" s="200">
        <f>-X_ail</f>
        <v>-2252</v>
      </c>
      <c r="D142" s="209">
        <f>D_ail/2+E_ail+Long_tot/20</f>
        <v>312.10000000000002</v>
      </c>
      <c r="E142" s="93"/>
      <c r="K142" s="46"/>
    </row>
    <row r="143" spans="2:11" x14ac:dyDescent="0.2">
      <c r="B143" s="192" t="str">
        <f>IF(p_ail&lt;&gt;0,IF(Lang="Français","Flèche","Offset"),"")</f>
        <v>Flèche</v>
      </c>
      <c r="C143" s="197">
        <f>-X_ail+m_ail</f>
        <v>-2042</v>
      </c>
      <c r="D143" s="207">
        <f>-D_ail/2-E_ail-Long_tot/30</f>
        <v>-273.73333333333335</v>
      </c>
      <c r="E143" s="93"/>
      <c r="K143" s="46"/>
    </row>
    <row r="144" spans="2:11" x14ac:dyDescent="0.2">
      <c r="B144" s="195" t="s">
        <v>165</v>
      </c>
      <c r="C144" s="46">
        <f>-X_ail+m_ail-p_ail/2</f>
        <v>-2134.5</v>
      </c>
      <c r="D144" s="208">
        <f>-D_ail/2-E_ail-Long_tot/30</f>
        <v>-273.73333333333335</v>
      </c>
      <c r="E144" s="93"/>
      <c r="K144" s="46"/>
    </row>
    <row r="145" spans="2:11" x14ac:dyDescent="0.2">
      <c r="B145" s="212" t="s">
        <v>163</v>
      </c>
      <c r="C145" s="200">
        <f>-X_ail+m_ail-p_ail</f>
        <v>-2227</v>
      </c>
      <c r="D145" s="209">
        <f>-D_ail/2-E_ail-Long_tot/30</f>
        <v>-273.73333333333335</v>
      </c>
      <c r="E145" s="93"/>
      <c r="K145" s="46"/>
    </row>
    <row r="146" spans="2:11" x14ac:dyDescent="0.2">
      <c r="B146" s="192" t="str">
        <f>IF(n_ail&gt;0,IF(Lang="Français","Saumon","Tip edge"),"")</f>
        <v>Saumon</v>
      </c>
      <c r="C146" s="197">
        <f>-X_ail+m_ail-p_ail</f>
        <v>-2227</v>
      </c>
      <c r="D146" s="207">
        <f>-D_ail/2-E_ail-Long_tot/20</f>
        <v>-312.10000000000002</v>
      </c>
      <c r="E146" s="93"/>
      <c r="K146" s="46"/>
    </row>
    <row r="147" spans="2:11" x14ac:dyDescent="0.2">
      <c r="B147" s="195" t="s">
        <v>167</v>
      </c>
      <c r="C147" s="46">
        <f>-X_ail+m_ail-p_ail-n_ail/2</f>
        <v>-2267</v>
      </c>
      <c r="D147" s="208">
        <f>-D_ail/2-E_ail-Long_tot/20</f>
        <v>-312.10000000000002</v>
      </c>
      <c r="E147" s="93"/>
      <c r="K147" s="46"/>
    </row>
    <row r="148" spans="2:11" x14ac:dyDescent="0.2">
      <c r="B148" s="212" t="s">
        <v>164</v>
      </c>
      <c r="C148" s="200">
        <f>-X_ail+m_ail-p_ail-n_ail</f>
        <v>-2307</v>
      </c>
      <c r="D148" s="209">
        <f>-D_ail/2-E_ail-Long_tot/20</f>
        <v>-312.10000000000002</v>
      </c>
      <c r="E148" s="93"/>
      <c r="K148" s="46"/>
    </row>
    <row r="149" spans="2:11" x14ac:dyDescent="0.2">
      <c r="B149" s="183" t="s">
        <v>82</v>
      </c>
      <c r="C149" s="197">
        <f ca="1">-XcgPlein</f>
        <v>-1424.8839303384127</v>
      </c>
      <c r="D149" s="207">
        <v>0</v>
      </c>
      <c r="E149" s="93"/>
      <c r="K149" s="46"/>
    </row>
    <row r="150" spans="2:11" x14ac:dyDescent="0.2">
      <c r="B150" s="187" t="s">
        <v>83</v>
      </c>
      <c r="C150" s="200">
        <f ca="1">-XcgVide</f>
        <v>-1351.3992064366803</v>
      </c>
      <c r="D150" s="209">
        <v>0</v>
      </c>
      <c r="E150" s="93"/>
      <c r="K150" s="46"/>
    </row>
    <row r="151" spans="2:11" x14ac:dyDescent="0.2">
      <c r="B151" s="183" t="s">
        <v>84</v>
      </c>
      <c r="C151" s="197">
        <f>-XCp</f>
        <v>-1656.5210437401822</v>
      </c>
      <c r="D151" s="207">
        <v>0</v>
      </c>
      <c r="E151" s="93"/>
      <c r="K151" s="46"/>
    </row>
    <row r="152" spans="2:11" x14ac:dyDescent="0.2">
      <c r="B152" s="187" t="s">
        <v>84</v>
      </c>
      <c r="C152" s="200">
        <f>-XCp</f>
        <v>-1656.5210437401822</v>
      </c>
      <c r="D152" s="209">
        <f>Cn*D_ref/CritCnmin</f>
        <v>191.17665044157556</v>
      </c>
      <c r="E152" s="93"/>
      <c r="K152" s="46"/>
    </row>
    <row r="153" spans="2:11" x14ac:dyDescent="0.2">
      <c r="B153" s="185" t="s">
        <v>422</v>
      </c>
      <c r="C153" s="46">
        <f>-XCp0</f>
        <v>-1656.5210437401822</v>
      </c>
      <c r="D153" s="208">
        <f>Cn0*D_ref/CritCnmin</f>
        <v>191.17665044157556</v>
      </c>
      <c r="E153" s="93"/>
      <c r="K153" s="46"/>
    </row>
    <row r="154" spans="2:11" x14ac:dyDescent="0.2">
      <c r="B154" s="185" t="s">
        <v>422</v>
      </c>
      <c r="C154" s="46">
        <f>-XCp0</f>
        <v>-1656.5210437401822</v>
      </c>
      <c r="D154" s="208">
        <v>0</v>
      </c>
      <c r="E154" s="93"/>
      <c r="K154" s="46"/>
    </row>
    <row r="155" spans="2:11" x14ac:dyDescent="0.2">
      <c r="B155" s="192" t="str">
        <f>IF(n_ail&gt;0,IF(Lang="Français","Marge Statique","Static Margin"),"")</f>
        <v>Marge Statique</v>
      </c>
      <c r="C155" s="197">
        <f ca="1">(-XcgPlein-XcgVide)/2</f>
        <v>-1388.1415683875466</v>
      </c>
      <c r="D155" s="207">
        <f>-D_ail/2-E_ail-Long_tot/20</f>
        <v>-312.10000000000002</v>
      </c>
      <c r="E155" s="93"/>
      <c r="K155" s="46"/>
    </row>
    <row r="156" spans="2:11" x14ac:dyDescent="0.2">
      <c r="B156" s="195" t="s">
        <v>170</v>
      </c>
      <c r="C156" s="46">
        <f ca="1">(C155+C157)/2</f>
        <v>-1522.3313060638643</v>
      </c>
      <c r="D156" s="208">
        <f>-D_ail/2-E_ail-Long_tot/20</f>
        <v>-312.10000000000002</v>
      </c>
      <c r="E156" s="93"/>
      <c r="K156" s="46"/>
    </row>
    <row r="157" spans="2:11" x14ac:dyDescent="0.2">
      <c r="B157" s="212" t="s">
        <v>171</v>
      </c>
      <c r="C157" s="200">
        <f>-XCp</f>
        <v>-1656.5210437401822</v>
      </c>
      <c r="D157" s="209">
        <f>-D_ail/2-E_ail-Long_tot/20</f>
        <v>-312.10000000000002</v>
      </c>
      <c r="E157" s="93"/>
      <c r="K157" s="46"/>
    </row>
    <row r="158" spans="2:11" x14ac:dyDescent="0.2">
      <c r="B158" s="183" t="s">
        <v>85</v>
      </c>
      <c r="C158" s="197">
        <f>IF(LEFT(Type_masquage,1)="M",0,-X_can+m_can)</f>
        <v>-1012</v>
      </c>
      <c r="D158" s="197">
        <f>IF(LEFT(Type_masquage,1)="M",0,D_ail/2)</f>
        <v>52</v>
      </c>
      <c r="E158" s="198">
        <f t="shared" ref="E158:E167" si="1">-D158</f>
        <v>-52</v>
      </c>
      <c r="K158" s="46"/>
    </row>
    <row r="159" spans="2:11" x14ac:dyDescent="0.2">
      <c r="B159" s="185" t="s">
        <v>86</v>
      </c>
      <c r="C159" s="46">
        <f>IF(LEFT(Type_masquage,1)="M",0,-X_can+m_can-p_can)</f>
        <v>-1132</v>
      </c>
      <c r="D159" s="46">
        <f>IF(LEFT(Type_masquage,1)="M",0,D_ail/2+E_can)</f>
        <v>157</v>
      </c>
      <c r="E159" s="199">
        <f t="shared" si="1"/>
        <v>-157</v>
      </c>
      <c r="K159" s="46"/>
    </row>
    <row r="160" spans="2:11" x14ac:dyDescent="0.2">
      <c r="B160" s="185" t="s">
        <v>87</v>
      </c>
      <c r="C160" s="46">
        <f>IF(LEFT(Type_masquage,1)="M",0,-X_can+m_can-p_can-n_can)</f>
        <v>-1212</v>
      </c>
      <c r="D160" s="46">
        <f>IF(LEFT(Type_masquage,1)="M",0,D_ail/2+E_can)</f>
        <v>157</v>
      </c>
      <c r="E160" s="199">
        <f t="shared" si="1"/>
        <v>-157</v>
      </c>
      <c r="K160" s="46"/>
    </row>
    <row r="161" spans="2:11" x14ac:dyDescent="0.2">
      <c r="B161" s="185" t="s">
        <v>88</v>
      </c>
      <c r="C161" s="46">
        <f>IF(LEFT(Type_masquage,1)="M",0,-X_can)</f>
        <v>-1182</v>
      </c>
      <c r="D161" s="46">
        <f>IF(LEFT(Type_masquage,1)="M",0,D_ail/2)</f>
        <v>52</v>
      </c>
      <c r="E161" s="199">
        <f t="shared" si="1"/>
        <v>-52</v>
      </c>
      <c r="K161" s="46"/>
    </row>
    <row r="162" spans="2:11" x14ac:dyDescent="0.2">
      <c r="B162" s="187" t="s">
        <v>85</v>
      </c>
      <c r="C162" s="200">
        <f>IF(LEFT(Type_masquage,1)="M",0,-X_can+m_can)</f>
        <v>-1012</v>
      </c>
      <c r="D162" s="200">
        <f>IF(LEFT(Type_masquage,1)="M",0,D_ail/2)</f>
        <v>52</v>
      </c>
      <c r="E162" s="201">
        <f t="shared" si="1"/>
        <v>-52</v>
      </c>
      <c r="K162" s="46"/>
    </row>
    <row r="163" spans="2:11" x14ac:dyDescent="0.2">
      <c r="B163" s="183" t="s">
        <v>89</v>
      </c>
      <c r="C163" s="197">
        <f>IF(LEFT(Type_masquage,1)="B",-X_int+m_int,0)</f>
        <v>-2042</v>
      </c>
      <c r="D163" s="197">
        <f>IF(LEFT(Type_masquage,1)="B",D_int/2,0)</f>
        <v>52</v>
      </c>
      <c r="E163" s="198">
        <f t="shared" si="1"/>
        <v>-52</v>
      </c>
      <c r="K163" s="46"/>
    </row>
    <row r="164" spans="2:11" x14ac:dyDescent="0.2">
      <c r="B164" s="185" t="s">
        <v>90</v>
      </c>
      <c r="C164" s="46">
        <f>IF(LEFT(Type_masquage,1)="B",-X_int+m_int-p_int,0)</f>
        <v>-2042</v>
      </c>
      <c r="D164" s="46">
        <f>IF(LEFT(Type_masquage,1)="B",D_int/2+E_int,0)</f>
        <v>52</v>
      </c>
      <c r="E164" s="199">
        <f t="shared" si="1"/>
        <v>-52</v>
      </c>
      <c r="K164" s="46"/>
    </row>
    <row r="165" spans="2:11" x14ac:dyDescent="0.2">
      <c r="B165" s="185" t="s">
        <v>91</v>
      </c>
      <c r="C165" s="46">
        <f>IF(LEFT(Type_masquage,1)="B",-X_int+m_int-p_int-n_int,0)</f>
        <v>-2252</v>
      </c>
      <c r="D165" s="46">
        <f>IF(LEFT(Type_masquage,1)="B",D_int/2+E_int,0)</f>
        <v>52</v>
      </c>
      <c r="E165" s="199">
        <f t="shared" si="1"/>
        <v>-52</v>
      </c>
      <c r="K165" s="46"/>
    </row>
    <row r="166" spans="2:11" x14ac:dyDescent="0.2">
      <c r="B166" s="185" t="s">
        <v>92</v>
      </c>
      <c r="C166" s="46">
        <f>IF(LEFT(Type_masquage,1)="B",-X_int,0)</f>
        <v>-2252</v>
      </c>
      <c r="D166" s="46">
        <f>IF(LEFT(Type_masquage,1)="B",D_int/2,0)</f>
        <v>52</v>
      </c>
      <c r="E166" s="199">
        <f t="shared" si="1"/>
        <v>-52</v>
      </c>
      <c r="K166" s="46"/>
    </row>
    <row r="167" spans="2:11" x14ac:dyDescent="0.2">
      <c r="B167" s="187" t="s">
        <v>89</v>
      </c>
      <c r="C167" s="200">
        <f>IF(LEFT(Type_masquage,1)="B",-X_int+m_int,0)</f>
        <v>-2042</v>
      </c>
      <c r="D167" s="200">
        <f>IF(LEFT(Type_masquage,1)="B",D_int/2,0)</f>
        <v>52</v>
      </c>
      <c r="E167" s="201">
        <f t="shared" si="1"/>
        <v>-52</v>
      </c>
      <c r="K167" s="46"/>
    </row>
    <row r="168" spans="2:11" x14ac:dyDescent="0.2">
      <c r="B168" s="45" t="s">
        <v>93</v>
      </c>
      <c r="C168" s="46">
        <f>-MAX(Long_tot, X_ail-m_ail+p_ail+n_ail, (E_ail+D_ail/2)*3.2)*1.01</f>
        <v>-2330.0700000000002</v>
      </c>
      <c r="D168" s="46">
        <f>MAX(E_ail+D_ail/2, Long_tot/3)</f>
        <v>767.33333333333337</v>
      </c>
      <c r="E168" s="93"/>
      <c r="K168" s="46"/>
    </row>
    <row r="169" spans="2:11" x14ac:dyDescent="0.2">
      <c r="B169" s="45" t="s">
        <v>93</v>
      </c>
      <c r="C169" s="46">
        <f>C168</f>
        <v>-2330.0700000000002</v>
      </c>
      <c r="D169" s="46">
        <f>-D168</f>
        <v>-767.33333333333337</v>
      </c>
      <c r="E169" s="93"/>
      <c r="K169" s="46"/>
    </row>
    <row r="170" spans="2:11" x14ac:dyDescent="0.2">
      <c r="B170" s="183" t="s">
        <v>94</v>
      </c>
      <c r="C170" s="197">
        <f ca="1">-XpropuRef+Long_propu</f>
        <v>-1814</v>
      </c>
      <c r="D170" s="207">
        <f ca="1">-Diam_propu/2</f>
        <v>-27</v>
      </c>
      <c r="E170" s="93"/>
      <c r="K170" s="46"/>
    </row>
    <row r="171" spans="2:11" x14ac:dyDescent="0.2">
      <c r="B171" s="185" t="s">
        <v>95</v>
      </c>
      <c r="C171" s="46">
        <f ca="1">-XpropuRef+Long_propu</f>
        <v>-1814</v>
      </c>
      <c r="D171" s="208">
        <f ca="1">Diam_propu/2</f>
        <v>27</v>
      </c>
      <c r="E171" s="93"/>
      <c r="K171" s="46"/>
    </row>
    <row r="172" spans="2:11" x14ac:dyDescent="0.2">
      <c r="B172" s="185" t="s">
        <v>96</v>
      </c>
      <c r="C172" s="46">
        <f>-XpropuRef</f>
        <v>-2302</v>
      </c>
      <c r="D172" s="208">
        <f ca="1">Diam_propu/2</f>
        <v>27</v>
      </c>
      <c r="E172" s="93"/>
      <c r="K172" s="46"/>
    </row>
    <row r="173" spans="2:11" x14ac:dyDescent="0.2">
      <c r="B173" s="185" t="s">
        <v>97</v>
      </c>
      <c r="C173" s="46">
        <f>-XpropuRef</f>
        <v>-2302</v>
      </c>
      <c r="D173" s="208">
        <f ca="1">-Diam_propu/2</f>
        <v>-27</v>
      </c>
      <c r="E173" s="93"/>
      <c r="K173" s="46"/>
    </row>
    <row r="174" spans="2:11" x14ac:dyDescent="0.2">
      <c r="B174" s="187" t="s">
        <v>98</v>
      </c>
      <c r="C174" s="200">
        <f ca="1">-XpropuRef+Long_propu</f>
        <v>-1814</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2.475646121748559</v>
      </c>
      <c r="C190" s="203">
        <f>Cn</f>
        <v>30.648309738711607</v>
      </c>
      <c r="D190" s="185">
        <v>3</v>
      </c>
      <c r="E190" s="205">
        <f t="shared" si="4"/>
        <v>33.333333333333336</v>
      </c>
      <c r="K190" s="45"/>
    </row>
    <row r="191" spans="2:11" x14ac:dyDescent="0.2">
      <c r="B191" s="512">
        <f ca="1">(XCp0-XcgPlein)/D_ref</f>
        <v>2.475646121748559</v>
      </c>
      <c r="C191" s="513">
        <f>Cn0</f>
        <v>30.648309738711607</v>
      </c>
      <c r="D191" s="185">
        <v>4</v>
      </c>
      <c r="E191" s="205">
        <f t="shared" si="4"/>
        <v>25</v>
      </c>
      <c r="K191" s="45"/>
    </row>
    <row r="192" spans="2:11" x14ac:dyDescent="0.2">
      <c r="B192" s="512">
        <f ca="1">(XCp0-XcgVide)/D_ref</f>
        <v>3.261021872047897</v>
      </c>
      <c r="C192" s="513">
        <f>Cn0</f>
        <v>30.648309738711607</v>
      </c>
      <c r="D192" s="185">
        <v>6</v>
      </c>
      <c r="E192" s="205">
        <f t="shared" si="4"/>
        <v>16.666666666666668</v>
      </c>
      <c r="K192" s="45"/>
    </row>
    <row r="193" spans="2:11" x14ac:dyDescent="0.2">
      <c r="B193" s="512">
        <f ca="1">(XCp-XcgVide)/D_ref</f>
        <v>3.261021872047897</v>
      </c>
      <c r="C193" s="513">
        <f>Cn</f>
        <v>30.648309738711607</v>
      </c>
      <c r="D193" s="187">
        <v>7</v>
      </c>
      <c r="E193" s="206">
        <f t="shared" si="4"/>
        <v>14.285714285714286</v>
      </c>
      <c r="K193" s="45"/>
    </row>
    <row r="194" spans="2:11" x14ac:dyDescent="0.2">
      <c r="B194" s="512">
        <f ca="1">MS_min</f>
        <v>2.475646121748559</v>
      </c>
      <c r="C194" s="514">
        <f>Cn</f>
        <v>30.648309738711607</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opLeftCell="A22" zoomScaleNormal="100" workbookViewId="0">
      <selection activeCell="F54" sqref="F54"/>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FX5</v>
      </c>
      <c r="D10" s="596"/>
      <c r="F10" s="5"/>
      <c r="N10" s="58"/>
    </row>
    <row r="11" spans="1:14" ht="12.75" customHeight="1" x14ac:dyDescent="0.2">
      <c r="A11" s="59"/>
      <c r="B11" s="140" t="str">
        <f>IF(Lang="Français","Masse totale",IF(Lang="English","Total Mass",""))</f>
        <v>Masse totale</v>
      </c>
      <c r="C11" s="625">
        <f ca="1">MassePlein</f>
        <v>10.106</v>
      </c>
      <c r="D11" s="625"/>
      <c r="F11" s="5"/>
      <c r="N11" s="58"/>
    </row>
    <row r="12" spans="1:14" ht="12.75" customHeight="1" x14ac:dyDescent="0.2">
      <c r="A12" s="59"/>
      <c r="B12" s="227" t="str">
        <f>IF(Lang="Français","Propulseur",IF(Lang="English","Motor",""))</f>
        <v>Propulseur</v>
      </c>
      <c r="C12" s="628" t="str">
        <f>Propu</f>
        <v>Barasinga (Pro54-5G C)</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9.1958918905979663E-3</v>
      </c>
      <c r="D15" s="630"/>
      <c r="N15" s="58"/>
    </row>
    <row r="16" spans="1:14" ht="12.75" customHeight="1" x14ac:dyDescent="0.2">
      <c r="A16" s="59"/>
      <c r="B16" s="141" t="s">
        <v>5</v>
      </c>
      <c r="C16" s="623">
        <v>0.7</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80</v>
      </c>
      <c r="D20" s="626"/>
      <c r="N20" s="58"/>
    </row>
    <row r="21" spans="1:18" ht="12.75" customHeight="1" x14ac:dyDescent="0.2">
      <c r="A21" s="59"/>
      <c r="B21" s="140" t="s">
        <v>6</v>
      </c>
      <c r="C21" s="627">
        <v>0</v>
      </c>
      <c r="D21" s="627"/>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3" t="str">
        <f>IF(Lang="Français","DescenteSousParachute",IF(Lang="English","Over Parachute",""))</f>
        <v>DescenteSousParachute</v>
      </c>
      <c r="D23" s="614"/>
      <c r="F23" s="4"/>
      <c r="G23" s="50">
        <f ca="1">TODAY()</f>
        <v>46147</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121</v>
      </c>
      <c r="E24" s="18" t="str">
        <f>IF(ABS(T_satellite-0.11-T_para)&lt;0.1,"Pb!","")</f>
        <v/>
      </c>
      <c r="F24" s="615" t="str">
        <f>IF(Lang="Français","Sortie de Rampe",IF(Lang="English","Launch-Pad Exit",""))</f>
        <v>Sortie de Rampe</v>
      </c>
      <c r="G24" s="616"/>
      <c r="H24" s="491"/>
      <c r="I24" s="491"/>
      <c r="J24" s="491"/>
      <c r="K24" s="492">
        <f ca="1">INDEX(vit_xz,MATCH("Sortie de rampe",Event,0))</f>
        <v>23.846617277505988</v>
      </c>
      <c r="L24" s="493"/>
      <c r="M24" s="500"/>
      <c r="N24" s="58"/>
    </row>
    <row r="25" spans="1:18" x14ac:dyDescent="0.2">
      <c r="A25" s="59"/>
      <c r="B25" s="466" t="str">
        <f>IF(Lang="Français","Masse",IF(Lang="English","Mass",""))</f>
        <v>Masse</v>
      </c>
      <c r="C25" s="467">
        <f ca="1">IF(Nb_sat="0 satellite",MasseVide,MasseVide-m_satellite)</f>
        <v>8.0729999999999986</v>
      </c>
      <c r="D25" s="480">
        <f>IF(RIGHT(Type_fusee,1)=".",1,0.15)</f>
        <v>1</v>
      </c>
      <c r="F25" s="619" t="str">
        <f>IF(Lang="Français","Vit max &amp; Acc max",IF(Lang="English","Max Velocity &amp; Acc",""))</f>
        <v>Vit max &amp; Acc max</v>
      </c>
      <c r="G25" s="620"/>
      <c r="H25" s="115"/>
      <c r="I25" s="115"/>
      <c r="J25" s="115"/>
      <c r="K25" s="158">
        <f ca="1">MAX(vit_xz)</f>
        <v>163.81974234244504</v>
      </c>
      <c r="L25" s="494">
        <f ca="1">MAX(acc_xz)</f>
        <v>78.733911061855395</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4.5999999999999996</v>
      </c>
      <c r="I26" s="156">
        <f ca="1">IF(T_satellite&lt;&gt;0,INDEX(pos_z,MATCH("Satellite",Event_sat,0)),"")</f>
        <v>511.69810200823588</v>
      </c>
      <c r="J26" s="154">
        <f ca="1">IF(T_satellite&lt;&gt;0,INDEX(pos_x,MATCH("Satellite",Event_sat,0)),"")</f>
        <v>122.18339983431602</v>
      </c>
      <c r="K26" s="159">
        <f ca="1">IF(T_satellite&lt;&gt;0,INDEX(vit_xz,MATCH("Satellite",Event_sat,0)),"")</f>
        <v>141.2142100077553</v>
      </c>
      <c r="L26" s="495"/>
      <c r="M26" s="485">
        <f ca="1">1/2*Rho_moyen*1*V_ouv_sat^2*S_satellite</f>
        <v>1221.4140028720083</v>
      </c>
      <c r="N26" s="58"/>
    </row>
    <row r="27" spans="1:18" x14ac:dyDescent="0.2">
      <c r="A27" s="59"/>
      <c r="B27" s="468" t="str">
        <f>IF(Lang="Français","Ouverture para",IF(Lang="English","Opening time",""))</f>
        <v>Ouverture para</v>
      </c>
      <c r="C27" s="507">
        <v>16.2</v>
      </c>
      <c r="D27" s="507">
        <v>4.5999999999999996</v>
      </c>
      <c r="F27" s="619" t="s">
        <v>15</v>
      </c>
      <c r="G27" s="620"/>
      <c r="H27" s="153">
        <f ca="1">INDEX(t,MATCH("Apogée",Event,0))</f>
        <v>15.799999999999917</v>
      </c>
      <c r="I27" s="157">
        <f ca="1">INDEX(pos_z,MATCH("Apogée",Event,0))</f>
        <v>1202.821540451642</v>
      </c>
      <c r="J27" s="155">
        <f ca="1">INDEX(pos_x,MATCH("Apogée",Event,0))</f>
        <v>459.68430152694737</v>
      </c>
      <c r="K27" s="160">
        <f ca="1">INDEX(vit_xz,MATCH("Apogée",Event,0))</f>
        <v>26.773487386833956</v>
      </c>
      <c r="L27" s="496"/>
      <c r="M27" s="500"/>
      <c r="N27" s="58"/>
    </row>
    <row r="28" spans="1:18" x14ac:dyDescent="0.2">
      <c r="A28" s="59"/>
      <c r="B28" s="534" t="s">
        <v>558</v>
      </c>
      <c r="C28" s="507" t="s">
        <v>559</v>
      </c>
      <c r="D28" s="507"/>
      <c r="F28" s="617" t="str">
        <f>IF(Lang="Français","Ouverture parachute fusée",IF(Lang="English","Rocket parachute opening",""))</f>
        <v>Ouverture parachute fusée</v>
      </c>
      <c r="G28" s="618"/>
      <c r="H28" s="152">
        <f>T_para</f>
        <v>16.2</v>
      </c>
      <c r="I28" s="156">
        <f ca="1">INDEX(pos_z,MATCH("Para",Event_para,0))</f>
        <v>1202.2534149934113</v>
      </c>
      <c r="J28" s="486">
        <f ca="1">INDEX(pos_x,MATCH("Para",Event_para,0))</f>
        <v>470.3694515576388</v>
      </c>
      <c r="K28" s="159">
        <f ca="1">INDEX(vit_xz,MATCH("Para",Event_para,0))</f>
        <v>26.871098521310067</v>
      </c>
      <c r="L28" s="495"/>
      <c r="M28" s="485">
        <f ca="1">1/2*Rho_moyen*1*V_ouverture^2*S_para</f>
        <v>255.64931373552139</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0.57805304826052195</v>
      </c>
      <c r="D29" s="17">
        <f>IF(RIGHT(Type_fusee,1)=".",0.1,0.02)</f>
        <v>0.1</v>
      </c>
      <c r="F29" s="606" t="str">
        <f>IF(Lang="Français","Impact balistique",IF(Lang="English","Balistic Impact",""))</f>
        <v>Impact balistique</v>
      </c>
      <c r="G29" s="607"/>
      <c r="H29" s="497">
        <f ca="1">INDEX(t,MATCH("Impact balistique",Event,0))</f>
        <v>32.900000000000155</v>
      </c>
      <c r="I29" s="517" t="s">
        <v>428</v>
      </c>
      <c r="J29" s="487">
        <f ca="1">INDEX(pos_x,MATCH("Impact balistique",Event,0))</f>
        <v>839.63949057922719</v>
      </c>
      <c r="K29" s="501">
        <f ca="1">K47</f>
        <v>122.6630986103612</v>
      </c>
      <c r="L29" s="498"/>
      <c r="M29" s="502">
        <f ca="1">0.5*m_vide*K29^2</f>
        <v>60734.130648046157</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14.955987226440474</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80.386095333644363</v>
      </c>
      <c r="D33" s="132">
        <f ca="1">IF(V_satellite&lt;&gt;0,Alt_sat/V_satellite,0)</f>
        <v>40.432663268243161</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96.586095333644366</v>
      </c>
      <c r="D34" s="132">
        <f ca="1">T_satellite+Dt_satellite</f>
        <v>45.032663268243162</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401.93047666822179</v>
      </c>
      <c r="D35" s="151">
        <f ca="1">IF(V_satellite&lt;&gt;0,Alt_sat*V_vent_sat/V_satellite,0)</f>
        <v>202.16331634121579</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0</v>
      </c>
      <c r="I42" s="150">
        <v>0</v>
      </c>
      <c r="J42" s="150">
        <v>0</v>
      </c>
      <c r="K42" s="150">
        <v>0</v>
      </c>
      <c r="L42" s="148" t="s">
        <v>14</v>
      </c>
      <c r="M42" s="149">
        <f>Beta_rampe</f>
        <v>80</v>
      </c>
    </row>
    <row r="43" spans="1:16" x14ac:dyDescent="0.2">
      <c r="A43" s="161"/>
      <c r="B43" s="166" t="str">
        <f>IF(Lang="Français","Bord   'a'","Side length 'a'")</f>
        <v>Bord   'a'</v>
      </c>
      <c r="D43" s="162"/>
      <c r="F43" s="620" t="str">
        <f>IF(Lang="Français","Sortie de Rampe",IF(Lang="English","Launch-Pad Exit",""))</f>
        <v>Sortie de Rampe</v>
      </c>
      <c r="G43" s="620"/>
      <c r="H43" s="115">
        <f ca="1">INDEX(t,MATCH("Sortie de rampe",Event,0))</f>
        <v>0.34000000000000014</v>
      </c>
      <c r="I43" s="115">
        <f ca="1">INDEX(pos_z,MATCH("Sortie de rampe",Event,0))</f>
        <v>3.714756812838929</v>
      </c>
      <c r="J43" s="115">
        <f ca="1">INDEX(pos_x,MATCH("Sortie de rampe",Event,0))</f>
        <v>0.65497452631368325</v>
      </c>
      <c r="K43" s="116">
        <f ca="1">INDEX(vit_xz,MATCH("Sortie de rampe",Event,0))</f>
        <v>23.846617277505988</v>
      </c>
      <c r="L43" s="116">
        <f ca="1">INDEX(acc_xz,MATCH("Sortie de rampe",Event,0))</f>
        <v>73.667807297209123</v>
      </c>
      <c r="M43" s="116">
        <f ca="1">INDEX(BetaD,MATCH("Sortie de rampe",Event,0))</f>
        <v>80</v>
      </c>
    </row>
    <row r="44" spans="1:16" x14ac:dyDescent="0.2">
      <c r="A44" s="161"/>
      <c r="B44" s="167">
        <v>340</v>
      </c>
      <c r="D44" s="162"/>
      <c r="F44" s="620" t="str">
        <f>IF(Lang="Français","Vit max &amp; Acc max",IF(Lang="English","Max Velocity &amp; Acc",""))</f>
        <v>Vit max &amp; Acc max</v>
      </c>
      <c r="G44" s="620"/>
      <c r="H44" s="115" t="s">
        <v>14</v>
      </c>
      <c r="I44" s="115" t="s">
        <v>14</v>
      </c>
      <c r="J44" s="115" t="s">
        <v>14</v>
      </c>
      <c r="K44" s="117">
        <f ca="1">MAX(vit_xz)</f>
        <v>163.81974234244504</v>
      </c>
      <c r="L44" s="118">
        <f ca="1">MAX(acc_xz)</f>
        <v>78.733911061855395</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3.5999999999999672</v>
      </c>
      <c r="I45" s="119">
        <f ca="1">INDEX(pos_z,MATCH("Fin de propulsion",Event,0))</f>
        <v>366.05596327956852</v>
      </c>
      <c r="J45" s="119">
        <f ca="1">INDEX(pos_x,MATCH("Fin de propulsion",Event,0))</f>
        <v>84.193972240617299</v>
      </c>
      <c r="K45" s="119">
        <f ca="1">INDEX(vit_xz,MATCH("Fin de propulsion",Event,0))</f>
        <v>160.21941689465626</v>
      </c>
      <c r="L45" s="116">
        <f ca="1">INDEX(acc_xz,MATCH("Fin de propulsion",Event,0))</f>
        <v>20.436409602990711</v>
      </c>
      <c r="M45" s="116">
        <f ca="1">INDEX(BetaD,MATCH("Fin de propulsion",Event,0))</f>
        <v>75.828906101534756</v>
      </c>
    </row>
    <row r="46" spans="1:16" x14ac:dyDescent="0.2">
      <c r="A46" s="161"/>
      <c r="B46" s="168">
        <v>340</v>
      </c>
      <c r="D46" s="162"/>
      <c r="F46" s="620" t="s">
        <v>15</v>
      </c>
      <c r="G46" s="620"/>
      <c r="H46" s="118">
        <f ca="1">INDEX(t,MATCH("Apogée",Event,0))</f>
        <v>15.799999999999917</v>
      </c>
      <c r="I46" s="117">
        <f ca="1">INDEX(pos_z,MATCH("Apogée",Event,0))</f>
        <v>1202.821540451642</v>
      </c>
      <c r="J46" s="120">
        <f ca="1">INDEX(pos_x,MATCH("Apogée",Event,0))</f>
        <v>459.68430152694737</v>
      </c>
      <c r="K46" s="120">
        <f ca="1">INDEX(vit_xz,MATCH("Apogée",Event,0))</f>
        <v>26.773487386833956</v>
      </c>
      <c r="L46" s="116">
        <f ca="1">INDEX(acc_xz,MATCH("Apogée",Event,0))</f>
        <v>9.8296595311724957</v>
      </c>
      <c r="M46" s="121">
        <f ca="1">INDEX(BetaD,MATCH("Apogée",Event,0))</f>
        <v>1.1578977750611623</v>
      </c>
    </row>
    <row r="47" spans="1:16" x14ac:dyDescent="0.2">
      <c r="A47" s="161"/>
      <c r="B47" s="169" t="s">
        <v>9</v>
      </c>
      <c r="D47" s="162"/>
      <c r="F47" s="635" t="str">
        <f>IF(Lang="Français","Impact balistique",IF(Lang="English","Balistic Impact",""))</f>
        <v>Impact balistique</v>
      </c>
      <c r="G47" s="635"/>
      <c r="H47" s="116">
        <f ca="1">INDEX(t,MATCH("Impact balistique",Event,0))</f>
        <v>32.900000000000155</v>
      </c>
      <c r="I47" s="148" t="s">
        <v>16</v>
      </c>
      <c r="J47" s="117">
        <f ca="1">INDEX(pos_x,MATCH("Impact balistique",Event,0))</f>
        <v>839.63949057922719</v>
      </c>
      <c r="K47" s="119">
        <f ca="1">INDEX(vit_xz,MATCH("Impact balistique",Event,0))</f>
        <v>122.6630986103612</v>
      </c>
      <c r="L47" s="116">
        <f ca="1">INDEX(acc_xz,MATCH("Impact balistique",Event,0))</f>
        <v>3.4700201556931605</v>
      </c>
      <c r="M47" s="116">
        <f ca="1">INDEX(BetaD,MATCH("Impact balistique",Event,0))</f>
        <v>-82.628238402760346</v>
      </c>
    </row>
    <row r="48" spans="1:16" x14ac:dyDescent="0.2">
      <c r="A48" s="161"/>
      <c r="B48" s="174">
        <f>(4*B44*B46+B44^2)/10^6</f>
        <v>0.57799999999999996</v>
      </c>
      <c r="D48" s="162"/>
      <c r="F48" s="618" t="str">
        <f>IF(Lang="Français","Ouverture parachute fusée",IF(Lang="English","Rocket parachute opening",""))</f>
        <v>Ouverture parachute fusée</v>
      </c>
      <c r="G48" s="618"/>
      <c r="H48" s="122">
        <f>T_para</f>
        <v>16.2</v>
      </c>
      <c r="I48" s="123">
        <f ca="1">INDEX(pos_z,MATCH("Para",Event_para,0))</f>
        <v>1202.2534149934113</v>
      </c>
      <c r="J48" s="123">
        <f ca="1">INDEX(pos_x,MATCH("Para",Event_para,0))</f>
        <v>470.3694515576388</v>
      </c>
      <c r="K48" s="123">
        <f ca="1">INDEX(vit_xz,MATCH("Para",Event_para,0))</f>
        <v>26.871098521310067</v>
      </c>
      <c r="L48" s="122">
        <f ca="1">INDEX(acc_xz,MATCH("Para",Event_para,0))</f>
        <v>9.7890962754522501</v>
      </c>
      <c r="M48" s="124">
        <f ca="1">INDEX(BetaD,MATCH("Para",Event_para,0))</f>
        <v>-7.2242606034372914</v>
      </c>
    </row>
    <row r="49" spans="1:13" x14ac:dyDescent="0.2">
      <c r="A49" s="161"/>
      <c r="D49" s="162"/>
      <c r="F49" s="636" t="str">
        <f>IF(Lang="Français","Impact fusée sous para.",IF(Lang="English","Impact of rocket with para. ",""))</f>
        <v>Impact fusée sous para.</v>
      </c>
      <c r="G49" s="636"/>
      <c r="H49" s="125">
        <f ca="1">T_para+Dt_para</f>
        <v>96.586095333644366</v>
      </c>
      <c r="I49" s="127" t="s">
        <v>16</v>
      </c>
      <c r="J49" s="126" t="str">
        <f ca="1">CONCATENATE(TEXT(X_para-Dx_para,"0")," | ",TEXT(X_para+Dx_para,"0"))</f>
        <v>68 | 872</v>
      </c>
      <c r="K49" s="126">
        <f ca="1">V_para</f>
        <v>14.955987226440474</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4.5999999999999996</v>
      </c>
      <c r="I50" s="123">
        <f ca="1">IF(T_satellite&lt;&gt;0,INDEX(pos_z,MATCH("Satellite",Event_sat,0)),"")</f>
        <v>511.69810200823588</v>
      </c>
      <c r="J50" s="129">
        <f ca="1">IF(T_satellite&lt;&gt;0,INDEX(pos_x,MATCH("Satellite",Event_sat,0)),"")</f>
        <v>122.18339983431602</v>
      </c>
      <c r="K50" s="123">
        <f ca="1">IF(T_satellite&lt;&gt;0,INDEX(vit_xz,MATCH("Satellite",Event_sat,0)),"")</f>
        <v>141.2142100077553</v>
      </c>
      <c r="L50" s="122">
        <f ca="1">IF(T_satellite&lt;&gt;0,INDEX(acc_xz,MATCH("Satellite",Event_sat,0)),"")</f>
        <v>18.109621253992149</v>
      </c>
      <c r="M50" s="124">
        <f ca="1">IF(T_satellite&lt;&gt;0,INDEX(BetaD,MATCH("Satellite",Event_sat,0)),"")</f>
        <v>74.881961227703414</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45.032663268243162</v>
      </c>
      <c r="I51" s="130" t="str">
        <f>IF(T_satellite&lt;&gt;0,"~0","")</f>
        <v>~0</v>
      </c>
      <c r="J51" s="130" t="str">
        <f ca="1">IF(T_satellite&lt;&gt;0,CONCATENATE(TEXT(X_satellite-Dx_sat,"0")," | ",TEXT(X_satellite+Dx_sat,"0")),"")</f>
        <v>-80 | 324</v>
      </c>
      <c r="K51" s="130">
        <f>IF(T_satellite&lt;&gt;0,V_satellite,"")</f>
        <v>12.655562623057198</v>
      </c>
      <c r="L51" s="128">
        <f>IF(T_satellite&lt;&gt;0,g,"")</f>
        <v>9.81</v>
      </c>
      <c r="M51" s="131" t="str">
        <f>IF(T_satellite&lt;&gt;0,"-","")</f>
        <v>-</v>
      </c>
    </row>
    <row r="52" spans="1:13" x14ac:dyDescent="0.2">
      <c r="A52" s="161"/>
      <c r="B52" s="168">
        <v>430</v>
      </c>
      <c r="D52" s="162"/>
    </row>
    <row r="53" spans="1:13" x14ac:dyDescent="0.2">
      <c r="A53" s="161"/>
      <c r="B53" s="166" t="str">
        <f>IF(Lang="Français","Rayon intérieur","Half-diameter int")</f>
        <v>Rayon intérieur</v>
      </c>
      <c r="D53" s="162"/>
    </row>
    <row r="54" spans="1:13" x14ac:dyDescent="0.2">
      <c r="A54" s="161"/>
      <c r="B54" s="168">
        <v>30</v>
      </c>
      <c r="D54" s="162"/>
    </row>
    <row r="55" spans="1:13" x14ac:dyDescent="0.2">
      <c r="A55" s="161"/>
      <c r="B55" s="169" t="s">
        <v>9</v>
      </c>
      <c r="D55" s="162"/>
    </row>
    <row r="56" spans="1:13" x14ac:dyDescent="0.2">
      <c r="A56" s="161"/>
      <c r="B56" s="174">
        <f>PI()*(B52^2-B54^2)/10^6</f>
        <v>0.57805304826052195</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Satellite sous parachute</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1202.821540451642</v>
      </c>
      <c r="C121" s="216">
        <f ca="1">MAX(Altitude_culmi,Portee_balistique)</f>
        <v>1202.821540451642</v>
      </c>
    </row>
    <row r="123" spans="2:3" x14ac:dyDescent="0.2">
      <c r="B123" s="210" t="s">
        <v>49</v>
      </c>
      <c r="C123" s="211" t="s">
        <v>45</v>
      </c>
    </row>
    <row r="124" spans="2:3" x14ac:dyDescent="0.2">
      <c r="B124" s="217">
        <f ca="1">X_para</f>
        <v>470.3694515576388</v>
      </c>
      <c r="C124" s="214">
        <f ca="1">Alt_para</f>
        <v>1202.2534149934113</v>
      </c>
    </row>
    <row r="125" spans="2:3" x14ac:dyDescent="0.2">
      <c r="B125" s="217">
        <f ca="1">X_para</f>
        <v>470.3694515576388</v>
      </c>
      <c r="C125" s="214">
        <f ca="1">Alt_para/2</f>
        <v>601.12670749670565</v>
      </c>
    </row>
    <row r="126" spans="2:3" x14ac:dyDescent="0.2">
      <c r="B126" s="217">
        <f ca="1">X_para</f>
        <v>470.3694515576388</v>
      </c>
      <c r="C126" s="214">
        <v>0</v>
      </c>
    </row>
    <row r="127" spans="2:3" x14ac:dyDescent="0.2">
      <c r="B127" s="217">
        <f ca="1">X_para+Alt_para/40</f>
        <v>500.42578693247407</v>
      </c>
      <c r="C127" s="214">
        <f ca="1">Alt_para/20</f>
        <v>60.112670749670563</v>
      </c>
    </row>
    <row r="128" spans="2:3" x14ac:dyDescent="0.2">
      <c r="B128" s="217">
        <f ca="1">X_para</f>
        <v>470.3694515576388</v>
      </c>
      <c r="C128" s="214">
        <v>0</v>
      </c>
    </row>
    <row r="129" spans="2:6" x14ac:dyDescent="0.2">
      <c r="B129" s="217">
        <f ca="1">X_para-Alt_para/40</f>
        <v>440.31311618280353</v>
      </c>
      <c r="C129" s="214">
        <f ca="1">Alt_para/20</f>
        <v>60.112670749670563</v>
      </c>
    </row>
    <row r="130" spans="2:6" x14ac:dyDescent="0.2">
      <c r="B130" s="218">
        <f ca="1">X_para</f>
        <v>470.3694515576388</v>
      </c>
      <c r="C130" s="219">
        <v>0</v>
      </c>
    </row>
    <row r="131" spans="2:6" x14ac:dyDescent="0.2">
      <c r="B131" s="210" t="s">
        <v>48</v>
      </c>
      <c r="C131" s="211" t="s">
        <v>45</v>
      </c>
    </row>
    <row r="132" spans="2:6" x14ac:dyDescent="0.2">
      <c r="B132" s="213">
        <f>T_para</f>
        <v>16.2</v>
      </c>
      <c r="C132" s="214">
        <f ca="1">Alt_para</f>
        <v>1202.2534149934113</v>
      </c>
    </row>
    <row r="133" spans="2:6" x14ac:dyDescent="0.2">
      <c r="B133" s="213">
        <f ca="1">(B132+B134)/2</f>
        <v>56.393047666822184</v>
      </c>
      <c r="C133" s="214">
        <f ca="1">(C132+C134)/2</f>
        <v>601.12670749670565</v>
      </c>
      <c r="E133" s="232">
        <v>1</v>
      </c>
      <c r="F133" s="233" t="s">
        <v>175</v>
      </c>
    </row>
    <row r="134" spans="2:6" x14ac:dyDescent="0.2">
      <c r="B134" s="213">
        <f ca="1">H49</f>
        <v>96.586095333644366</v>
      </c>
      <c r="C134" s="214">
        <f>0</f>
        <v>0</v>
      </c>
      <c r="E134" s="161">
        <v>1</v>
      </c>
      <c r="F134" s="234" t="s">
        <v>176</v>
      </c>
    </row>
    <row r="135" spans="2:6" x14ac:dyDescent="0.2">
      <c r="B135" s="213">
        <f ca="1">H49+E133*sS/2*zZ_fus-E134*sS*tT_fus</f>
        <v>95.492913893198804</v>
      </c>
      <c r="C135" s="214">
        <f ca="1">Alt_para-V_para*(H49-T_para)+E133*sS*Altitude_culmi/H49*zZ_fus+E134*sS/2*Altitude_culmi/H49*tT_fus</f>
        <v>58.021340005969222</v>
      </c>
      <c r="E135" s="161"/>
      <c r="F135" s="241" t="s">
        <v>177</v>
      </c>
    </row>
    <row r="136" spans="2:6" x14ac:dyDescent="0.2">
      <c r="B136" s="213">
        <f ca="1">H49</f>
        <v>96.586095333644366</v>
      </c>
      <c r="C136" s="214">
        <f ca="1">Alt_para-V_para*(H49-T_para)</f>
        <v>0</v>
      </c>
      <c r="E136" s="235" t="s">
        <v>172</v>
      </c>
      <c r="F136" s="236">
        <f ca="1">T_balistique/10</f>
        <v>3.2900000000000156</v>
      </c>
    </row>
    <row r="137" spans="2:6" x14ac:dyDescent="0.2">
      <c r="B137" s="213">
        <f ca="1">H49-E133*sS/2*zZ_fus-E134*sS*tT_fus</f>
        <v>92.202913893198783</v>
      </c>
      <c r="C137" s="214">
        <f ca="1">Alt_para-V_para*(H49-T_para)+E133*sS*Altitude_culmi/H49*zZ_fus-E134*sS/2*Altitude_culmi/H49*tT_fus</f>
        <v>23.92177725984406</v>
      </c>
      <c r="E137" s="235" t="s">
        <v>173</v>
      </c>
      <c r="F137" s="236">
        <f ca="1">(H49-T_para)/H49</f>
        <v>0.83227399405639946</v>
      </c>
    </row>
    <row r="138" spans="2:6" x14ac:dyDescent="0.2">
      <c r="B138" s="215">
        <f ca="1">H49</f>
        <v>96.586095333644366</v>
      </c>
      <c r="C138" s="216">
        <f ca="1">Alt_para-V_para*(H49-T_para)</f>
        <v>0</v>
      </c>
      <c r="E138" s="237" t="s">
        <v>174</v>
      </c>
      <c r="F138" s="238">
        <f ca="1">V_para*(H49-T_para)/Alt_para</f>
        <v>1</v>
      </c>
    </row>
    <row r="140" spans="2:6" x14ac:dyDescent="0.2">
      <c r="B140" s="210" t="s">
        <v>51</v>
      </c>
      <c r="C140" s="211" t="s">
        <v>46</v>
      </c>
    </row>
    <row r="141" spans="2:6" x14ac:dyDescent="0.2">
      <c r="B141" s="217">
        <f ca="1">IF(Nb_sat="1 satellite",X_satellite)</f>
        <v>122.18339983431602</v>
      </c>
      <c r="C141" s="214">
        <f ca="1">IF(Nb_sat="1 satellite",Alt_sat)</f>
        <v>511.69810200823588</v>
      </c>
    </row>
    <row r="142" spans="2:6" x14ac:dyDescent="0.2">
      <c r="B142" s="217">
        <f ca="1">IF(Nb_sat="1 satellite",X_satellite)</f>
        <v>122.18339983431602</v>
      </c>
      <c r="C142" s="214">
        <f ca="1">IF(Nb_sat="1 satellite",Alt_sat*1/4)</f>
        <v>127.92452550205897</v>
      </c>
    </row>
    <row r="143" spans="2:6" x14ac:dyDescent="0.2">
      <c r="B143" s="217">
        <f ca="1">IF(Nb_sat="1 satellite",X_satellite)</f>
        <v>122.18339983431602</v>
      </c>
      <c r="C143" s="214">
        <f>IF(Nb_sat="1 satellite",0)</f>
        <v>0</v>
      </c>
    </row>
    <row r="144" spans="2:6" x14ac:dyDescent="0.2">
      <c r="B144" s="217">
        <f ca="1">IF(Nb_sat="1 satellite",X_satellite+Alt_sat/40)</f>
        <v>134.97585238452191</v>
      </c>
      <c r="C144" s="214">
        <f ca="1">IF(Nb_sat="1 satellite",Alt_sat/20)</f>
        <v>25.584905100411795</v>
      </c>
    </row>
    <row r="145" spans="2:6" x14ac:dyDescent="0.2">
      <c r="B145" s="217">
        <f ca="1">IF(Nb_sat="1 satellite",X_satellite)</f>
        <v>122.18339983431602</v>
      </c>
      <c r="C145" s="214">
        <f>IF(Nb_sat="1 satellite",0)</f>
        <v>0</v>
      </c>
    </row>
    <row r="146" spans="2:6" x14ac:dyDescent="0.2">
      <c r="B146" s="217">
        <f ca="1">IF(Nb_sat="1 satellite",X_satellite-Alt_sat/40)</f>
        <v>109.39094728411013</v>
      </c>
      <c r="C146" s="214">
        <f ca="1">IF(Nb_sat="1 satellite",Alt_sat/20)</f>
        <v>25.584905100411795</v>
      </c>
    </row>
    <row r="147" spans="2:6" x14ac:dyDescent="0.2">
      <c r="B147" s="218">
        <f ca="1">IF(Nb_sat="1 satellite",X_satellite)</f>
        <v>122.18339983431602</v>
      </c>
      <c r="C147" s="214">
        <f>IF(Nb_sat="1 satellite",0)</f>
        <v>0</v>
      </c>
    </row>
    <row r="148" spans="2:6" x14ac:dyDescent="0.2">
      <c r="B148" s="210" t="s">
        <v>50</v>
      </c>
      <c r="C148" s="211" t="s">
        <v>46</v>
      </c>
    </row>
    <row r="149" spans="2:6" x14ac:dyDescent="0.2">
      <c r="B149" s="213">
        <f>IF(Nb_sat="1 satellite",T_satellite)</f>
        <v>4.5999999999999996</v>
      </c>
      <c r="C149" s="214">
        <f ca="1">IF(Nb_sat="1 satellite",Alt_sat)</f>
        <v>511.69810200823588</v>
      </c>
      <c r="D149" s="221"/>
    </row>
    <row r="150" spans="2:6" x14ac:dyDescent="0.2">
      <c r="B150" s="213">
        <f ca="1">(B149+B151)/2</f>
        <v>24.816331634121582</v>
      </c>
      <c r="C150" s="214">
        <f ca="1">(C149+C151)/2</f>
        <v>255.84905100411794</v>
      </c>
      <c r="D150" s="221"/>
    </row>
    <row r="151" spans="2:6" x14ac:dyDescent="0.2">
      <c r="B151" s="213">
        <f ca="1">IF(Nb_sat="1 satellite",H51)</f>
        <v>45.032663268243162</v>
      </c>
      <c r="C151" s="214">
        <f>IF(Nb_sat="1 satellite",0)</f>
        <v>0</v>
      </c>
    </row>
    <row r="152" spans="2:6" x14ac:dyDescent="0.2">
      <c r="B152" s="213">
        <f ca="1">IF(Nb_sat="1 satellite",H51+E133*sS/2*zZ_sat-E134*sS*tT_sat)</f>
        <v>43.354046734901026</v>
      </c>
      <c r="C152" s="214">
        <f ca="1">IF(Nb_sat="1 satellite",Alt_sat-V_satellite*(H51-T_satellite)+E133*sS*Altitude_culmi/H51*zZ_sat+E134*sS/2*Altitude_culmi/H51*tT_sat)</f>
        <v>99.301480863658924</v>
      </c>
      <c r="D152" s="221"/>
    </row>
    <row r="153" spans="2:6" x14ac:dyDescent="0.2">
      <c r="B153" s="213">
        <f ca="1">IF(Nb_sat="1 satellite",H51)</f>
        <v>45.032663268243162</v>
      </c>
      <c r="C153" s="214">
        <f>IF(Nb_sat="1 satellite",0)</f>
        <v>0</v>
      </c>
    </row>
    <row r="154" spans="2:6" x14ac:dyDescent="0.2">
      <c r="B154" s="213">
        <f ca="1">IF(Nb_sat="1 satellite",H51-sS/2*zZ_sat-E134*sS*tT_sat)</f>
        <v>41.051279801585274</v>
      </c>
      <c r="C154" s="214">
        <f ca="1">IF(Nb_sat="1 satellite",Alt_sat-V_satellite*(H51-T_satellite)+E133*sS*Altitude_culmi/H51*zZ_sat-E134*sS/2*Altitude_culmi/H51*tT_sat)</f>
        <v>23.71223713623673</v>
      </c>
      <c r="E154" s="239" t="s">
        <v>173</v>
      </c>
      <c r="F154" s="240">
        <f ca="1">(T_balistique-T_satellite)/T_balistique</f>
        <v>0.86018237082066928</v>
      </c>
    </row>
    <row r="155" spans="2:6" x14ac:dyDescent="0.2">
      <c r="B155" s="215">
        <f ca="1">IF(Nb_sat="1 satellite",H51)</f>
        <v>45.032663268243162</v>
      </c>
      <c r="C155" s="216">
        <f>IF(Nb_sat="1 satellite",0)</f>
        <v>0</v>
      </c>
      <c r="E155" s="237" t="s">
        <v>174</v>
      </c>
      <c r="F155" s="238">
        <f ca="1">V_satellite*(T_balistique-T_satellite)/Alt_sat</f>
        <v>0.69992915906253672</v>
      </c>
    </row>
    <row r="157" spans="2:6" x14ac:dyDescent="0.2">
      <c r="B157" s="210" t="s">
        <v>2</v>
      </c>
      <c r="C157" s="228" t="s">
        <v>29</v>
      </c>
      <c r="D157" s="211" t="s">
        <v>3</v>
      </c>
    </row>
    <row r="158" spans="2:6" x14ac:dyDescent="0.2">
      <c r="B158" s="231">
        <f>T_para/4</f>
        <v>4.05</v>
      </c>
      <c r="C158" s="82">
        <f ca="1">Alt_para/2</f>
        <v>601.12670749670565</v>
      </c>
      <c r="D158" s="214">
        <f ca="1">X_para/4</f>
        <v>117.5923628894097</v>
      </c>
    </row>
    <row r="159" spans="2:6" x14ac:dyDescent="0.2">
      <c r="B159" s="229">
        <f ca="1">Temps_culmi + (T_balistique-Temps_culmi)/2</f>
        <v>24.350000000000037</v>
      </c>
      <c r="C159" s="230">
        <f ca="1">Altitude_culmi/2</f>
        <v>601.41077022582101</v>
      </c>
      <c r="D159" s="216">
        <f ca="1">X_culmi+(Portee_balistique-X_culmi)*2/3</f>
        <v>712.98776089513387</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459.68430152694737</v>
      </c>
      <c r="E162" s="422"/>
      <c r="F162" s="423" t="s">
        <v>305</v>
      </c>
    </row>
    <row r="163" spans="2:6" x14ac:dyDescent="0.2">
      <c r="B163" s="231" t="e">
        <f ca="1">IF(AND(Altitude_culmi&gt;80, Altitude_culmi&lt;=350), 49, NA())</f>
        <v>#N/A</v>
      </c>
      <c r="C163" s="5">
        <v>23</v>
      </c>
      <c r="D163" s="82">
        <f t="shared" ca="1" si="0"/>
        <v>482.68430152694737</v>
      </c>
      <c r="E163" s="82"/>
      <c r="F163" s="214">
        <f t="shared" ref="F163:F178" ca="1" si="1">X_culmi-C162</f>
        <v>459.68430152694737</v>
      </c>
    </row>
    <row r="164" spans="2:6" x14ac:dyDescent="0.2">
      <c r="B164" s="231" t="e">
        <f ca="1">IF(AND(Altitude_culmi&gt;80, Altitude_culmi&lt;=350), 43, NA())</f>
        <v>#N/A</v>
      </c>
      <c r="C164" s="5">
        <v>23</v>
      </c>
      <c r="D164" s="82">
        <f t="shared" ca="1" si="0"/>
        <v>482.68430152694737</v>
      </c>
      <c r="E164" s="82"/>
      <c r="F164" s="214">
        <f t="shared" ca="1" si="1"/>
        <v>436.68430152694737</v>
      </c>
    </row>
    <row r="165" spans="2:6" x14ac:dyDescent="0.2">
      <c r="B165" s="231" t="e">
        <f ca="1">IF(AND(Altitude_culmi&gt;80, Altitude_culmi&lt;=350), 43, NA())</f>
        <v>#N/A</v>
      </c>
      <c r="C165" s="5">
        <v>0</v>
      </c>
      <c r="D165" s="82">
        <f t="shared" ca="1" si="0"/>
        <v>459.68430152694737</v>
      </c>
      <c r="E165" s="82"/>
      <c r="F165" s="214">
        <f t="shared" ca="1" si="1"/>
        <v>436.68430152694737</v>
      </c>
    </row>
    <row r="166" spans="2:6" x14ac:dyDescent="0.2">
      <c r="B166" s="231" t="e">
        <f ca="1">IF(AND(Altitude_culmi&gt;80, Altitude_culmi&lt;=350), 43, NA())</f>
        <v>#N/A</v>
      </c>
      <c r="C166" s="5">
        <v>23</v>
      </c>
      <c r="D166" s="82">
        <f t="shared" ca="1" si="0"/>
        <v>482.68430152694737</v>
      </c>
      <c r="E166" s="82"/>
      <c r="F166" s="214">
        <f t="shared" ca="1" si="1"/>
        <v>459.68430152694737</v>
      </c>
    </row>
    <row r="167" spans="2:6" x14ac:dyDescent="0.2">
      <c r="B167" s="231" t="e">
        <f ca="1">IF(AND(Altitude_culmi&gt;80, Altitude_culmi&lt;=350), 0.5, NA())</f>
        <v>#N/A</v>
      </c>
      <c r="C167" s="5">
        <v>23</v>
      </c>
      <c r="D167" s="82">
        <f t="shared" ca="1" si="0"/>
        <v>482.68430152694737</v>
      </c>
      <c r="E167" s="82"/>
      <c r="F167" s="214">
        <f t="shared" ca="1" si="1"/>
        <v>436.68430152694737</v>
      </c>
    </row>
    <row r="168" spans="2:6" x14ac:dyDescent="0.2">
      <c r="B168" s="231" t="e">
        <f ca="1">IF(AND(Altitude_culmi&gt;80, Altitude_culmi&lt;=350), 0.5, NA())</f>
        <v>#N/A</v>
      </c>
      <c r="C168" s="5">
        <v>8</v>
      </c>
      <c r="D168" s="82">
        <f t="shared" ca="1" si="0"/>
        <v>467.68430152694737</v>
      </c>
      <c r="E168" s="82"/>
      <c r="F168" s="214">
        <f t="shared" ca="1" si="1"/>
        <v>436.68430152694737</v>
      </c>
    </row>
    <row r="169" spans="2:6" x14ac:dyDescent="0.2">
      <c r="B169" s="231" t="e">
        <f ca="1">IF(AND(Altitude_culmi&gt;80, Altitude_culmi&lt;=350), 27, NA())</f>
        <v>#N/A</v>
      </c>
      <c r="C169" s="5">
        <v>8</v>
      </c>
      <c r="D169" s="82">
        <f t="shared" ca="1" si="0"/>
        <v>467.68430152694737</v>
      </c>
      <c r="E169" s="82"/>
      <c r="F169" s="214">
        <f t="shared" ca="1" si="1"/>
        <v>451.68430152694737</v>
      </c>
    </row>
    <row r="170" spans="2:6" x14ac:dyDescent="0.2">
      <c r="B170" s="231" t="e">
        <f ca="1">IF(AND(Altitude_culmi&gt;80, Altitude_culmi&lt;=350), 27, NA())</f>
        <v>#N/A</v>
      </c>
      <c r="C170" s="5">
        <v>23</v>
      </c>
      <c r="D170" s="82">
        <f t="shared" ca="1" si="0"/>
        <v>482.68430152694737</v>
      </c>
      <c r="E170" s="82"/>
      <c r="F170" s="214">
        <f t="shared" ca="1" si="1"/>
        <v>451.68430152694737</v>
      </c>
    </row>
    <row r="171" spans="2:6" x14ac:dyDescent="0.2">
      <c r="B171" s="231" t="e">
        <f ca="1">IF(AND(Altitude_culmi&gt;80, Altitude_culmi&lt;=350), 27, NA())</f>
        <v>#N/A</v>
      </c>
      <c r="C171" s="5">
        <v>8</v>
      </c>
      <c r="D171" s="82">
        <f t="shared" ca="1" si="0"/>
        <v>467.68430152694737</v>
      </c>
      <c r="E171" s="82"/>
      <c r="F171" s="214">
        <f t="shared" ca="1" si="1"/>
        <v>436.68430152694737</v>
      </c>
    </row>
    <row r="172" spans="2:6" x14ac:dyDescent="0.2">
      <c r="B172" s="231" t="e">
        <f ca="1">IF(AND(Altitude_culmi&gt;80, Altitude_culmi&lt;=350), 29, NA())</f>
        <v>#N/A</v>
      </c>
      <c r="C172" s="5">
        <v>7.6</v>
      </c>
      <c r="D172" s="82">
        <f t="shared" ca="1" si="0"/>
        <v>467.28430152694739</v>
      </c>
      <c r="E172" s="82"/>
      <c r="F172" s="214">
        <f t="shared" ca="1" si="1"/>
        <v>451.68430152694737</v>
      </c>
    </row>
    <row r="173" spans="2:6" x14ac:dyDescent="0.2">
      <c r="B173" s="231" t="e">
        <f ca="1">IF(AND(Altitude_culmi&gt;80, Altitude_culmi&lt;=350), 31, NA())</f>
        <v>#N/A</v>
      </c>
      <c r="C173" s="5">
        <v>6.8</v>
      </c>
      <c r="D173" s="82">
        <f t="shared" ca="1" si="0"/>
        <v>466.48430152694738</v>
      </c>
      <c r="E173" s="82"/>
      <c r="F173" s="214">
        <f t="shared" ca="1" si="1"/>
        <v>452.08430152694734</v>
      </c>
    </row>
    <row r="174" spans="2:6" x14ac:dyDescent="0.2">
      <c r="B174" s="231" t="e">
        <f ca="1">IF(AND(Altitude_culmi&gt;80, Altitude_culmi&lt;=350), 32, NA())</f>
        <v>#N/A</v>
      </c>
      <c r="C174" s="5">
        <v>6</v>
      </c>
      <c r="D174" s="82">
        <f t="shared" ca="1" si="0"/>
        <v>465.68430152694737</v>
      </c>
      <c r="E174" s="82"/>
      <c r="F174" s="214">
        <f t="shared" ca="1" si="1"/>
        <v>452.88430152694735</v>
      </c>
    </row>
    <row r="175" spans="2:6" x14ac:dyDescent="0.2">
      <c r="B175" s="231" t="e">
        <f ca="1">IF(AND(Altitude_culmi&gt;80, Altitude_culmi&lt;=350), 33, NA())</f>
        <v>#N/A</v>
      </c>
      <c r="C175" s="5">
        <v>5</v>
      </c>
      <c r="D175" s="82">
        <f t="shared" ca="1" si="0"/>
        <v>464.68430152694737</v>
      </c>
      <c r="E175" s="82"/>
      <c r="F175" s="214">
        <f t="shared" ca="1" si="1"/>
        <v>453.68430152694737</v>
      </c>
    </row>
    <row r="176" spans="2:6" x14ac:dyDescent="0.2">
      <c r="B176" s="231" t="e">
        <f ca="1">IF(AND(Altitude_culmi&gt;80, Altitude_culmi&lt;=350), 34, NA())</f>
        <v>#N/A</v>
      </c>
      <c r="C176" s="5">
        <v>3.8</v>
      </c>
      <c r="D176" s="82">
        <f t="shared" ca="1" si="0"/>
        <v>463.48430152694738</v>
      </c>
      <c r="E176" s="82"/>
      <c r="F176" s="214">
        <f t="shared" ca="1" si="1"/>
        <v>454.68430152694737</v>
      </c>
    </row>
    <row r="177" spans="2:6" x14ac:dyDescent="0.2">
      <c r="B177" s="229" t="e">
        <f ca="1">IF(AND(Altitude_culmi&gt;80, Altitude_culmi&lt;=350), 35, NA())</f>
        <v>#N/A</v>
      </c>
      <c r="C177" s="421">
        <v>0</v>
      </c>
      <c r="D177" s="230">
        <f t="shared" ca="1" si="0"/>
        <v>459.68430152694737</v>
      </c>
      <c r="E177" s="82"/>
      <c r="F177" s="214">
        <f t="shared" ca="1" si="1"/>
        <v>455.88430152694735</v>
      </c>
    </row>
    <row r="178" spans="2:6" x14ac:dyDescent="0.2">
      <c r="E178" s="230"/>
      <c r="F178" s="216">
        <f t="shared" ca="1" si="1"/>
        <v>459.68430152694737</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459.68430152694737</v>
      </c>
      <c r="E180" s="228"/>
      <c r="F180" s="211" t="s">
        <v>308</v>
      </c>
    </row>
    <row r="181" spans="2:6" x14ac:dyDescent="0.2">
      <c r="B181" s="231">
        <f ca="1">IF(Altitude_culmi&gt;350, 300, NA())</f>
        <v>300</v>
      </c>
      <c r="C181" s="5">
        <v>0</v>
      </c>
      <c r="D181" s="82">
        <f t="shared" ca="1" si="2"/>
        <v>459.68430152694737</v>
      </c>
      <c r="E181" s="82"/>
      <c r="F181" s="214">
        <f t="shared" ref="F181:F201" ca="1" si="3">X_culmi-C180</f>
        <v>459.68430152694737</v>
      </c>
    </row>
    <row r="182" spans="2:6" x14ac:dyDescent="0.2">
      <c r="B182" s="231">
        <f ca="1">IF(Altitude_culmi&gt;350, 280, NA())</f>
        <v>280</v>
      </c>
      <c r="C182" s="5">
        <v>10</v>
      </c>
      <c r="D182" s="82">
        <f t="shared" ca="1" si="2"/>
        <v>469.68430152694737</v>
      </c>
      <c r="E182" s="82"/>
      <c r="F182" s="214">
        <f t="shared" ca="1" si="3"/>
        <v>459.68430152694737</v>
      </c>
    </row>
    <row r="183" spans="2:6" x14ac:dyDescent="0.2">
      <c r="B183" s="231">
        <f ca="1">IF(Altitude_culmi&gt;350, 280, NA())</f>
        <v>280</v>
      </c>
      <c r="C183" s="5">
        <v>0</v>
      </c>
      <c r="D183" s="82">
        <f t="shared" ca="1" si="2"/>
        <v>459.68430152694737</v>
      </c>
      <c r="E183" s="82"/>
      <c r="F183" s="214">
        <f t="shared" ca="1" si="3"/>
        <v>449.68430152694737</v>
      </c>
    </row>
    <row r="184" spans="2:6" x14ac:dyDescent="0.2">
      <c r="B184" s="231">
        <f ca="1">IF(Altitude_culmi&gt;350, 280, NA())</f>
        <v>280</v>
      </c>
      <c r="C184" s="5">
        <v>10</v>
      </c>
      <c r="D184" s="82">
        <f t="shared" ca="1" si="2"/>
        <v>469.68430152694737</v>
      </c>
      <c r="E184" s="82"/>
      <c r="F184" s="214">
        <f t="shared" ca="1" si="3"/>
        <v>459.68430152694737</v>
      </c>
    </row>
    <row r="185" spans="2:6" x14ac:dyDescent="0.2">
      <c r="B185" s="231">
        <f ca="1">IF(Altitude_culmi&gt;350, 200, NA())</f>
        <v>200</v>
      </c>
      <c r="C185" s="5">
        <v>13</v>
      </c>
      <c r="D185" s="82">
        <f t="shared" ca="1" si="2"/>
        <v>472.68430152694737</v>
      </c>
      <c r="E185" s="82"/>
      <c r="F185" s="214">
        <f t="shared" ca="1" si="3"/>
        <v>449.68430152694737</v>
      </c>
    </row>
    <row r="186" spans="2:6" x14ac:dyDescent="0.2">
      <c r="B186" s="231">
        <f ca="1">IF(Altitude_culmi&gt;350, 160, NA())</f>
        <v>160</v>
      </c>
      <c r="C186" s="5">
        <v>17</v>
      </c>
      <c r="D186" s="82">
        <f t="shared" ca="1" si="2"/>
        <v>476.68430152694737</v>
      </c>
      <c r="E186" s="82"/>
      <c r="F186" s="214">
        <f t="shared" ca="1" si="3"/>
        <v>446.68430152694737</v>
      </c>
    </row>
    <row r="187" spans="2:6" x14ac:dyDescent="0.2">
      <c r="B187" s="231">
        <f ca="1">IF(Altitude_culmi&gt;350, 115, NA())</f>
        <v>115</v>
      </c>
      <c r="C187" s="5">
        <v>20</v>
      </c>
      <c r="D187" s="82">
        <f t="shared" ca="1" si="2"/>
        <v>479.68430152694737</v>
      </c>
      <c r="E187" s="82"/>
      <c r="F187" s="214">
        <f t="shared" ca="1" si="3"/>
        <v>442.68430152694737</v>
      </c>
    </row>
    <row r="188" spans="2:6" x14ac:dyDescent="0.2">
      <c r="B188" s="231">
        <f ca="1">IF(Altitude_culmi&gt;350, 90, NA())</f>
        <v>90</v>
      </c>
      <c r="C188" s="5">
        <v>25</v>
      </c>
      <c r="D188" s="82">
        <f t="shared" ca="1" si="2"/>
        <v>484.68430152694737</v>
      </c>
      <c r="E188" s="82"/>
      <c r="F188" s="214">
        <f t="shared" ca="1" si="3"/>
        <v>439.68430152694737</v>
      </c>
    </row>
    <row r="189" spans="2:6" x14ac:dyDescent="0.2">
      <c r="B189" s="231">
        <f ca="1">IF(Altitude_culmi&gt;350, 57, NA())</f>
        <v>57</v>
      </c>
      <c r="C189" s="5">
        <v>30</v>
      </c>
      <c r="D189" s="82">
        <f t="shared" ca="1" si="2"/>
        <v>489.68430152694737</v>
      </c>
      <c r="E189" s="82"/>
      <c r="F189" s="214">
        <f t="shared" ca="1" si="3"/>
        <v>434.68430152694737</v>
      </c>
    </row>
    <row r="190" spans="2:6" x14ac:dyDescent="0.2">
      <c r="B190" s="231">
        <f ca="1">IF(Altitude_culmi&gt;350, 40, NA())</f>
        <v>40</v>
      </c>
      <c r="C190" s="5">
        <v>36</v>
      </c>
      <c r="D190" s="82">
        <f t="shared" ca="1" si="2"/>
        <v>495.68430152694737</v>
      </c>
      <c r="E190" s="82"/>
      <c r="F190" s="214">
        <f t="shared" ca="1" si="3"/>
        <v>429.68430152694737</v>
      </c>
    </row>
    <row r="191" spans="2:6" x14ac:dyDescent="0.2">
      <c r="B191" s="231">
        <f ca="1">IF(Altitude_culmi&gt;350, 20, NA())</f>
        <v>20</v>
      </c>
      <c r="C191" s="5">
        <v>48</v>
      </c>
      <c r="D191" s="82">
        <f t="shared" ca="1" si="2"/>
        <v>507.68430152694737</v>
      </c>
      <c r="E191" s="82"/>
      <c r="F191" s="214">
        <f t="shared" ca="1" si="3"/>
        <v>423.68430152694737</v>
      </c>
    </row>
    <row r="192" spans="2:6" x14ac:dyDescent="0.2">
      <c r="B192" s="231">
        <f ca="1">IF(Altitude_culmi&gt;350, 0.5, NA())</f>
        <v>0.5</v>
      </c>
      <c r="C192" s="5">
        <v>62</v>
      </c>
      <c r="D192" s="82">
        <f t="shared" ca="1" si="2"/>
        <v>521.68430152694737</v>
      </c>
      <c r="E192" s="82"/>
      <c r="F192" s="214">
        <f t="shared" ca="1" si="3"/>
        <v>411.68430152694737</v>
      </c>
    </row>
    <row r="193" spans="2:6" x14ac:dyDescent="0.2">
      <c r="B193" s="231">
        <f ca="1">IF(Altitude_culmi&gt;350, 0.5, NA())</f>
        <v>0.5</v>
      </c>
      <c r="C193" s="5">
        <v>37</v>
      </c>
      <c r="D193" s="82">
        <f t="shared" ca="1" si="2"/>
        <v>496.68430152694737</v>
      </c>
      <c r="E193" s="82"/>
      <c r="F193" s="214">
        <f t="shared" ca="1" si="3"/>
        <v>397.68430152694737</v>
      </c>
    </row>
    <row r="194" spans="2:6" x14ac:dyDescent="0.2">
      <c r="B194" s="231">
        <f ca="1">IF(Altitude_culmi&gt;350, 15, NA())</f>
        <v>15</v>
      </c>
      <c r="C194" s="5">
        <v>30</v>
      </c>
      <c r="D194" s="82">
        <f t="shared" ca="1" si="2"/>
        <v>489.68430152694737</v>
      </c>
      <c r="E194" s="82"/>
      <c r="F194" s="214">
        <f t="shared" ca="1" si="3"/>
        <v>422.68430152694737</v>
      </c>
    </row>
    <row r="195" spans="2:6" x14ac:dyDescent="0.2">
      <c r="B195" s="231">
        <f ca="1">IF(Altitude_culmi&gt;350, 30, NA())</f>
        <v>30</v>
      </c>
      <c r="C195" s="5">
        <v>15</v>
      </c>
      <c r="D195" s="82">
        <f t="shared" ca="1" si="2"/>
        <v>474.68430152694737</v>
      </c>
      <c r="E195" s="82"/>
      <c r="F195" s="214">
        <f t="shared" ca="1" si="3"/>
        <v>429.68430152694737</v>
      </c>
    </row>
    <row r="196" spans="2:6" x14ac:dyDescent="0.2">
      <c r="B196" s="231">
        <f ca="1">IF(Altitude_culmi&gt;350, 37, NA())</f>
        <v>37</v>
      </c>
      <c r="C196" s="5">
        <v>0</v>
      </c>
      <c r="D196" s="82">
        <f t="shared" ca="1" si="2"/>
        <v>459.68430152694737</v>
      </c>
      <c r="E196" s="82"/>
      <c r="F196" s="214">
        <f t="shared" ca="1" si="3"/>
        <v>444.68430152694737</v>
      </c>
    </row>
    <row r="197" spans="2:6" x14ac:dyDescent="0.2">
      <c r="B197" s="231">
        <f ca="1">IF(Altitude_culmi&gt;350, 67, NA())</f>
        <v>67</v>
      </c>
      <c r="C197" s="5">
        <v>0</v>
      </c>
      <c r="D197" s="82">
        <f t="shared" ca="1" si="2"/>
        <v>459.68430152694737</v>
      </c>
      <c r="E197" s="82"/>
      <c r="F197" s="214">
        <f t="shared" ca="1" si="3"/>
        <v>459.68430152694737</v>
      </c>
    </row>
    <row r="198" spans="2:6" x14ac:dyDescent="0.2">
      <c r="B198" s="231">
        <f ca="1">IF(Altitude_culmi&gt;350, 67, NA())</f>
        <v>67</v>
      </c>
      <c r="C198" s="5">
        <v>17</v>
      </c>
      <c r="D198" s="82">
        <f t="shared" ca="1" si="2"/>
        <v>476.68430152694737</v>
      </c>
      <c r="E198" s="82"/>
      <c r="F198" s="214">
        <f t="shared" ca="1" si="3"/>
        <v>459.68430152694737</v>
      </c>
    </row>
    <row r="199" spans="2:6" x14ac:dyDescent="0.2">
      <c r="B199" s="231">
        <f ca="1">IF(Altitude_culmi&gt;350, 100, NA())</f>
        <v>100</v>
      </c>
      <c r="C199" s="5">
        <v>11</v>
      </c>
      <c r="D199" s="82">
        <f t="shared" ca="1" si="2"/>
        <v>470.68430152694737</v>
      </c>
      <c r="E199" s="82"/>
      <c r="F199" s="214">
        <f t="shared" ca="1" si="3"/>
        <v>442.68430152694737</v>
      </c>
    </row>
    <row r="200" spans="2:6" x14ac:dyDescent="0.2">
      <c r="B200" s="229">
        <f ca="1">IF(Altitude_culmi&gt;350, 100, NA())</f>
        <v>100</v>
      </c>
      <c r="C200" s="421">
        <v>0</v>
      </c>
      <c r="D200" s="230">
        <f t="shared" ca="1" si="2"/>
        <v>459.68430152694737</v>
      </c>
      <c r="E200" s="82"/>
      <c r="F200" s="214">
        <f t="shared" ca="1" si="3"/>
        <v>448.68430152694737</v>
      </c>
    </row>
    <row r="201" spans="2:6" x14ac:dyDescent="0.2">
      <c r="E201" s="230"/>
      <c r="F201" s="216">
        <f t="shared" ca="1" si="3"/>
        <v>459.68430152694737</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25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sheetProtection algorithmName="SHA-512" hashValue="TT52kldpbNfsZI03mY8g5TIIsjEeL9Q9TBJMBYh4cROlVUm3NqAv8usVb5XJtvE8tyHIClwYMgtE2emaKO5x7A==" saltValue="IfNq7E35bfDyzUo3UGtZTg==" spinCount="100000" sheet="1" objects="1" scenarios="1"/>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313" activePane="bottomRight" state="frozen"/>
      <selection pane="topRight" activeCell="D1" sqref="D1"/>
      <selection pane="bottomLeft" activeCell="A8" sqref="A8"/>
      <selection pane="bottomRight" activeCell="B324" sqref="B32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1.3962634015954636</v>
      </c>
      <c r="N4" s="349">
        <f>Beta_rampe</f>
        <v>80</v>
      </c>
      <c r="P4" s="292" t="s">
        <v>14</v>
      </c>
      <c r="Q4" s="294" t="s">
        <v>14</v>
      </c>
      <c r="R4" s="292" t="s">
        <v>14</v>
      </c>
      <c r="S4" s="351">
        <f ca="1">m_tot</f>
        <v>10.106</v>
      </c>
      <c r="T4" s="327">
        <f t="shared" ref="T4:T67" ca="1" si="1">m*g</f>
        <v>99.139859999999999</v>
      </c>
      <c r="U4" s="328">
        <f t="shared" ref="U4:U67" ca="1" si="2">IF(pos_xz&lt;L_rampe,Poids*COS(Beta),0)</f>
        <v>17.215456023154609</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0</v>
      </c>
      <c r="E5" s="307">
        <f t="shared" ref="E5:E68" ca="1" si="9">IF(AND(L4&lt;L_rampe,Poussee&lt;Poids*SIN(M4)),0,(-W4+Poussee)/m*SIN(M4)+U4/m*COS(M4)-Poids/m)</f>
        <v>0</v>
      </c>
      <c r="F5" s="304">
        <f t="shared" ref="F5:F68" ca="1" si="10">SQRT(acc_x^2+acc_z^2)</f>
        <v>0</v>
      </c>
      <c r="G5" s="306">
        <f t="shared" ref="G5:G68" ca="1" si="11">G4+acc_x*pas</f>
        <v>0</v>
      </c>
      <c r="H5" s="307">
        <f t="shared" ref="H5:H68" ca="1" si="12">H4+acc_z*pas</f>
        <v>0</v>
      </c>
      <c r="I5" s="304">
        <f t="shared" ref="I5:I68" ca="1" si="13">SQRT(vit_x^2+vit_z^2)</f>
        <v>0</v>
      </c>
      <c r="J5" s="306">
        <f t="shared" ref="J5:J68" ca="1" si="14">J4+0.5*(vit_x+G4)*pas*(K4&gt;=0)</f>
        <v>0</v>
      </c>
      <c r="K5" s="307">
        <f t="shared" ref="K5:K68" ca="1" si="15">K4+0.5*(vit_z+H4)*pas</f>
        <v>0</v>
      </c>
      <c r="L5" s="304">
        <f t="shared" ca="1" si="0"/>
        <v>0</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10.105551844906406</v>
      </c>
      <c r="T5" s="304">
        <f t="shared" ca="1" si="1"/>
        <v>99.135463598531857</v>
      </c>
      <c r="U5" s="311">
        <f t="shared" ca="1" si="2"/>
        <v>17.214692596051371</v>
      </c>
      <c r="V5" s="306">
        <f t="shared" ca="1" si="3"/>
        <v>1.2250000000000001</v>
      </c>
      <c r="W5" s="304">
        <f t="shared" ca="1" si="4"/>
        <v>0</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0</v>
      </c>
      <c r="AG5" s="306">
        <f t="shared" ref="AG5:AG68" ca="1" si="27">IF(AND(L4&lt;L_rampe,Poussee&lt;Poids*SIN(M4)),0,(-W4+Poussee)/m-Poids*SIN(M4)/m)</f>
        <v>0</v>
      </c>
      <c r="AH5" s="304">
        <f t="shared" ref="AH5:AH68" ca="1" si="28">IF(AND(L4&lt;L_rampe,Poussee&lt;Poids*SIN(M4)), g*SIN(M4), (-W4+Poussee)/m)</f>
        <v>9.6609640570497604</v>
      </c>
    </row>
    <row r="6" spans="1:248" x14ac:dyDescent="0.2">
      <c r="A6" s="347">
        <f t="shared" ca="1" si="6"/>
        <v>0.01</v>
      </c>
      <c r="B6" s="304">
        <f t="shared" ca="1" si="7"/>
        <v>0.02</v>
      </c>
      <c r="D6" s="306">
        <f t="shared" ca="1" si="8"/>
        <v>2.9262249825035664</v>
      </c>
      <c r="E6" s="307">
        <f t="shared" ca="1" si="9"/>
        <v>16.596751861446577</v>
      </c>
      <c r="F6" s="304">
        <f t="shared" ca="1" si="10"/>
        <v>16.852743545151881</v>
      </c>
      <c r="G6" s="306">
        <f t="shared" ca="1" si="11"/>
        <v>2.9262249825035665E-2</v>
      </c>
      <c r="H6" s="307">
        <f t="shared" ca="1" si="12"/>
        <v>0.16596751861446576</v>
      </c>
      <c r="I6" s="304">
        <f t="shared" ca="1" si="13"/>
        <v>0.16852743545151883</v>
      </c>
      <c r="J6" s="306">
        <f t="shared" ca="1" si="14"/>
        <v>1.4631124912517832E-4</v>
      </c>
      <c r="K6" s="307">
        <f t="shared" ca="1" si="15"/>
        <v>8.2983759307232881E-4</v>
      </c>
      <c r="L6" s="304">
        <f t="shared" ca="1" si="0"/>
        <v>8.4263717725759416E-4</v>
      </c>
      <c r="M6" s="306">
        <f t="shared" ca="1" si="16"/>
        <v>1.3962634015954636</v>
      </c>
      <c r="N6" s="304">
        <f t="shared" ca="1" si="17"/>
        <v>80</v>
      </c>
      <c r="P6" s="310">
        <f t="shared" ca="1" si="18"/>
        <v>1</v>
      </c>
      <c r="Q6" s="304">
        <f t="shared" ca="1" si="19"/>
        <v>267.89999999999998</v>
      </c>
      <c r="R6" s="306">
        <f t="shared" ca="1" si="20"/>
        <v>0.1344465280780423</v>
      </c>
      <c r="S6" s="307">
        <f t="shared" ca="1" si="21"/>
        <v>10.104207379625626</v>
      </c>
      <c r="T6" s="304">
        <f t="shared" ca="1" si="1"/>
        <v>99.122274394127388</v>
      </c>
      <c r="U6" s="311">
        <f t="shared" ca="1" si="2"/>
        <v>17.212402314741659</v>
      </c>
      <c r="V6" s="306">
        <f t="shared" ca="1" si="3"/>
        <v>1.2249998983448991</v>
      </c>
      <c r="W6" s="304">
        <f t="shared" ca="1" si="4"/>
        <v>1.1197966862122983E-4</v>
      </c>
      <c r="Y6" s="314" t="str">
        <f t="shared" ca="1" si="22"/>
        <v/>
      </c>
      <c r="Z6" s="315" t="str">
        <f t="shared" ca="1" si="23"/>
        <v/>
      </c>
      <c r="AA6" s="316" t="str">
        <f t="shared" ca="1" si="24"/>
        <v/>
      </c>
      <c r="AC6" s="310" t="e">
        <f t="shared" ca="1" si="25"/>
        <v>#N/A</v>
      </c>
      <c r="AD6" s="323" t="e">
        <f t="shared" ca="1" si="26"/>
        <v>#N/A</v>
      </c>
      <c r="AE6" s="324">
        <f t="shared" ca="1" si="5"/>
        <v>8.2983759307232881E-4</v>
      </c>
      <c r="AG6" s="306">
        <f t="shared" ca="1" si="27"/>
        <v>16.852743543627575</v>
      </c>
      <c r="AH6" s="304">
        <f t="shared" ca="1" si="28"/>
        <v>26.513707600677336</v>
      </c>
    </row>
    <row r="7" spans="1:248" x14ac:dyDescent="0.2">
      <c r="A7" s="347">
        <f t="shared" ca="1" si="6"/>
        <v>0.01</v>
      </c>
      <c r="B7" s="304">
        <f t="shared" ca="1" si="7"/>
        <v>0.03</v>
      </c>
      <c r="D7" s="306">
        <f t="shared" ca="1" si="8"/>
        <v>5.9971475861702093</v>
      </c>
      <c r="E7" s="307">
        <f t="shared" ca="1" si="9"/>
        <v>34.013690087683123</v>
      </c>
      <c r="F7" s="304">
        <f t="shared" ca="1" si="10"/>
        <v>34.538339458509874</v>
      </c>
      <c r="G7" s="306">
        <f t="shared" ca="1" si="11"/>
        <v>8.9233725686737764E-2</v>
      </c>
      <c r="H7" s="307">
        <f t="shared" ca="1" si="12"/>
        <v>0.50610441949129703</v>
      </c>
      <c r="I7" s="304">
        <f t="shared" ca="1" si="13"/>
        <v>0.51391083003626103</v>
      </c>
      <c r="J7" s="306">
        <f t="shared" ca="1" si="14"/>
        <v>7.3879112668404556E-4</v>
      </c>
      <c r="K7" s="307">
        <f t="shared" ca="1" si="15"/>
        <v>4.1901972836011431E-3</v>
      </c>
      <c r="L7" s="304">
        <f t="shared" ca="1" si="0"/>
        <v>4.2548285046950457E-3</v>
      </c>
      <c r="M7" s="306">
        <f t="shared" ca="1" si="16"/>
        <v>1.3962634015954636</v>
      </c>
      <c r="N7" s="304">
        <f t="shared" ca="1" si="17"/>
        <v>80</v>
      </c>
      <c r="P7" s="310">
        <f t="shared" ca="1" si="18"/>
        <v>1</v>
      </c>
      <c r="Q7" s="304">
        <f t="shared" ca="1" si="19"/>
        <v>446.49999999999994</v>
      </c>
      <c r="R7" s="306">
        <f t="shared" ca="1" si="20"/>
        <v>0.22407754679673716</v>
      </c>
      <c r="S7" s="307">
        <f t="shared" ca="1" si="21"/>
        <v>10.101966604157658</v>
      </c>
      <c r="T7" s="304">
        <f t="shared" ca="1" si="1"/>
        <v>99.100292386786634</v>
      </c>
      <c r="U7" s="311">
        <f t="shared" ca="1" si="2"/>
        <v>17.208585179225476</v>
      </c>
      <c r="V7" s="306">
        <f t="shared" ca="1" si="3"/>
        <v>1.2249994867009404</v>
      </c>
      <c r="W7" s="304">
        <f t="shared" ca="1" si="4"/>
        <v>1.0412939569684099E-3</v>
      </c>
      <c r="Y7" s="314" t="str">
        <f t="shared" ca="1" si="22"/>
        <v/>
      </c>
      <c r="Z7" s="315" t="str">
        <f t="shared" ca="1" si="23"/>
        <v/>
      </c>
      <c r="AA7" s="316" t="str">
        <f t="shared" ca="1" si="24"/>
        <v/>
      </c>
      <c r="AC7" s="310" t="e">
        <f t="shared" ca="1" si="25"/>
        <v>#N/A</v>
      </c>
      <c r="AD7" s="323" t="e">
        <f t="shared" ca="1" si="26"/>
        <v>#N/A</v>
      </c>
      <c r="AE7" s="324">
        <f t="shared" ca="1" si="5"/>
        <v>4.1901972836011431E-3</v>
      </c>
      <c r="AG7" s="306">
        <f t="shared" ca="1" si="27"/>
        <v>34.53833945644292</v>
      </c>
      <c r="AH7" s="304">
        <f t="shared" ca="1" si="28"/>
        <v>44.19930351349268</v>
      </c>
    </row>
    <row r="8" spans="1:248" x14ac:dyDescent="0.2">
      <c r="A8" s="347">
        <f t="shared" ca="1" si="6"/>
        <v>0.01</v>
      </c>
      <c r="B8" s="304">
        <f t="shared" ca="1" si="7"/>
        <v>0.04</v>
      </c>
      <c r="D8" s="306">
        <f t="shared" ca="1" si="8"/>
        <v>9.0703726377500828</v>
      </c>
      <c r="E8" s="307">
        <f t="shared" ca="1" si="9"/>
        <v>51.443686801705219</v>
      </c>
      <c r="F8" s="304">
        <f t="shared" ca="1" si="10"/>
        <v>52.237195287836663</v>
      </c>
      <c r="G8" s="306">
        <f t="shared" ca="1" si="11"/>
        <v>0.17993745206423861</v>
      </c>
      <c r="H8" s="307">
        <f t="shared" ca="1" si="12"/>
        <v>1.0205412875083493</v>
      </c>
      <c r="I8" s="304">
        <f t="shared" ca="1" si="13"/>
        <v>1.0362827829142822</v>
      </c>
      <c r="J8" s="306">
        <f t="shared" ca="1" si="14"/>
        <v>2.0846470154389273E-3</v>
      </c>
      <c r="K8" s="307">
        <f t="shared" ca="1" si="15"/>
        <v>1.1823425818599374E-2</v>
      </c>
      <c r="L8" s="304">
        <f t="shared" ca="1" si="0"/>
        <v>1.2005796569445139E-2</v>
      </c>
      <c r="M8" s="306">
        <f t="shared" ca="1" si="16"/>
        <v>1.3962634015954636</v>
      </c>
      <c r="N8" s="304">
        <f t="shared" ca="1" si="17"/>
        <v>80</v>
      </c>
      <c r="P8" s="310">
        <f t="shared" ca="1" si="18"/>
        <v>1</v>
      </c>
      <c r="Q8" s="304">
        <f t="shared" ca="1" si="19"/>
        <v>625.1</v>
      </c>
      <c r="R8" s="306">
        <f t="shared" ca="1" si="20"/>
        <v>0.31370856551543208</v>
      </c>
      <c r="S8" s="307">
        <f t="shared" ca="1" si="21"/>
        <v>10.098829518502503</v>
      </c>
      <c r="T8" s="304">
        <f t="shared" ca="1" si="1"/>
        <v>99.069517576509568</v>
      </c>
      <c r="U8" s="311">
        <f t="shared" ca="1" si="2"/>
        <v>17.203241189502819</v>
      </c>
      <c r="V8" s="306">
        <f t="shared" ca="1" si="3"/>
        <v>1.2249985516311936</v>
      </c>
      <c r="W8" s="304">
        <f t="shared" ca="1" si="4"/>
        <v>4.2340310831194342E-3</v>
      </c>
      <c r="Y8" s="314" t="str">
        <f t="shared" ca="1" si="22"/>
        <v/>
      </c>
      <c r="Z8" s="315" t="str">
        <f t="shared" ca="1" si="23"/>
        <v/>
      </c>
      <c r="AA8" s="316" t="str">
        <f t="shared" ca="1" si="24"/>
        <v/>
      </c>
      <c r="AC8" s="310" t="e">
        <f t="shared" ca="1" si="25"/>
        <v>#N/A</v>
      </c>
      <c r="AD8" s="323" t="e">
        <f t="shared" ca="1" si="26"/>
        <v>#N/A</v>
      </c>
      <c r="AE8" s="324">
        <f t="shared" ca="1" si="5"/>
        <v>1.1823425818599374E-2</v>
      </c>
      <c r="AG8" s="306">
        <f t="shared" ca="1" si="27"/>
        <v>52.237195285156396</v>
      </c>
      <c r="AH8" s="304">
        <f t="shared" ca="1" si="28"/>
        <v>61.898159342206156</v>
      </c>
    </row>
    <row r="9" spans="1:248" x14ac:dyDescent="0.2">
      <c r="A9" s="347">
        <f t="shared" ca="1" si="6"/>
        <v>0.01</v>
      </c>
      <c r="B9" s="304">
        <f t="shared" ca="1" si="7"/>
        <v>0.05</v>
      </c>
      <c r="D9" s="306">
        <f t="shared" ca="1" si="8"/>
        <v>12.146696017319538</v>
      </c>
      <c r="E9" s="307">
        <f t="shared" ca="1" si="9"/>
        <v>68.891255896432938</v>
      </c>
      <c r="F9" s="304">
        <f t="shared" ca="1" si="10"/>
        <v>69.953894552948029</v>
      </c>
      <c r="G9" s="306">
        <f t="shared" ca="1" si="11"/>
        <v>0.30140441223743397</v>
      </c>
      <c r="H9" s="307">
        <f t="shared" ca="1" si="12"/>
        <v>1.7094538464726785</v>
      </c>
      <c r="I9" s="304">
        <f t="shared" ca="1" si="13"/>
        <v>1.7358217284434565</v>
      </c>
      <c r="J9" s="306">
        <f t="shared" ca="1" si="14"/>
        <v>4.4913563369472897E-3</v>
      </c>
      <c r="K9" s="307">
        <f t="shared" ca="1" si="15"/>
        <v>2.5473401488504514E-2</v>
      </c>
      <c r="L9" s="304">
        <f t="shared" ca="1" si="0"/>
        <v>2.5866319126230167E-2</v>
      </c>
      <c r="M9" s="306">
        <f t="shared" ca="1" si="16"/>
        <v>1.3962634015954636</v>
      </c>
      <c r="N9" s="304">
        <f t="shared" ca="1" si="17"/>
        <v>80</v>
      </c>
      <c r="P9" s="310">
        <f t="shared" ca="1" si="18"/>
        <v>1</v>
      </c>
      <c r="Q9" s="304">
        <f t="shared" ca="1" si="19"/>
        <v>803.7</v>
      </c>
      <c r="R9" s="306">
        <f t="shared" ca="1" si="20"/>
        <v>0.40333958423412697</v>
      </c>
      <c r="S9" s="307">
        <f t="shared" ca="1" si="21"/>
        <v>10.094796122660162</v>
      </c>
      <c r="T9" s="304">
        <f t="shared" ca="1" si="1"/>
        <v>99.02994996329619</v>
      </c>
      <c r="U9" s="311">
        <f t="shared" ca="1" si="2"/>
        <v>17.196370345573687</v>
      </c>
      <c r="V9" s="306">
        <f t="shared" ca="1" si="3"/>
        <v>1.2249968795122923</v>
      </c>
      <c r="W9" s="304">
        <f t="shared" ca="1" si="4"/>
        <v>1.1879745163361679E-2</v>
      </c>
      <c r="Y9" s="314" t="str">
        <f t="shared" ca="1" si="22"/>
        <v/>
      </c>
      <c r="Z9" s="315" t="str">
        <f t="shared" ca="1" si="23"/>
        <v/>
      </c>
      <c r="AA9" s="316" t="str">
        <f t="shared" ca="1" si="24"/>
        <v/>
      </c>
      <c r="AC9" s="310" t="e">
        <f t="shared" ca="1" si="25"/>
        <v>#N/A</v>
      </c>
      <c r="AD9" s="323" t="e">
        <f t="shared" ca="1" si="26"/>
        <v>#N/A</v>
      </c>
      <c r="AE9" s="324">
        <f t="shared" ca="1" si="5"/>
        <v>2.5473401488504514E-2</v>
      </c>
      <c r="AG9" s="306">
        <f t="shared" ca="1" si="27"/>
        <v>69.953894549636857</v>
      </c>
      <c r="AH9" s="304">
        <f t="shared" ca="1" si="28"/>
        <v>79.61485860668661</v>
      </c>
    </row>
    <row r="10" spans="1:248" x14ac:dyDescent="0.2">
      <c r="A10" s="347">
        <f t="shared" ca="1" si="6"/>
        <v>0.01</v>
      </c>
      <c r="B10" s="304">
        <f t="shared" ca="1" si="7"/>
        <v>6.0000000000000005E-2</v>
      </c>
      <c r="D10" s="306">
        <f t="shared" ca="1" si="8"/>
        <v>13.671255957379648</v>
      </c>
      <c r="E10" s="307">
        <f t="shared" ca="1" si="9"/>
        <v>77.537897260913439</v>
      </c>
      <c r="F10" s="304">
        <f t="shared" ca="1" si="10"/>
        <v>78.733911061855395</v>
      </c>
      <c r="G10" s="306">
        <f t="shared" ca="1" si="11"/>
        <v>0.43811697181123044</v>
      </c>
      <c r="H10" s="307">
        <f t="shared" ca="1" si="12"/>
        <v>2.484832819081813</v>
      </c>
      <c r="I10" s="304">
        <f t="shared" ca="1" si="13"/>
        <v>2.5231608390618132</v>
      </c>
      <c r="J10" s="306">
        <f t="shared" ca="1" si="14"/>
        <v>8.1889632571906113E-3</v>
      </c>
      <c r="K10" s="307">
        <f t="shared" ca="1" si="15"/>
        <v>4.6444834816276967E-2</v>
      </c>
      <c r="L10" s="304">
        <f t="shared" ca="1" si="0"/>
        <v>4.7161231963752499E-2</v>
      </c>
      <c r="M10" s="306">
        <f t="shared" ca="1" si="16"/>
        <v>1.3962634015954636</v>
      </c>
      <c r="N10" s="304">
        <f t="shared" ca="1" si="17"/>
        <v>80</v>
      </c>
      <c r="P10" s="310">
        <f t="shared" ca="1" si="18"/>
        <v>2</v>
      </c>
      <c r="Q10" s="304">
        <f t="shared" ca="1" si="19"/>
        <v>891.94444444444446</v>
      </c>
      <c r="R10" s="306">
        <f t="shared" ca="1" si="20"/>
        <v>0.44762535944029064</v>
      </c>
      <c r="S10" s="307">
        <f t="shared" ca="1" si="21"/>
        <v>10.090319869065759</v>
      </c>
      <c r="T10" s="304">
        <f t="shared" ca="1" si="1"/>
        <v>98.986037915535107</v>
      </c>
      <c r="U10" s="311">
        <f t="shared" ca="1" si="2"/>
        <v>17.188745098502352</v>
      </c>
      <c r="V10" s="306">
        <f t="shared" ca="1" si="3"/>
        <v>1.2249943105209473</v>
      </c>
      <c r="W10" s="304">
        <f t="shared" ca="1" si="4"/>
        <v>2.5100700628457095E-2</v>
      </c>
      <c r="Y10" s="314" t="str">
        <f t="shared" ca="1" si="22"/>
        <v/>
      </c>
      <c r="Z10" s="315" t="str">
        <f t="shared" ca="1" si="23"/>
        <v/>
      </c>
      <c r="AA10" s="316" t="str">
        <f t="shared" ca="1" si="24"/>
        <v/>
      </c>
      <c r="AC10" s="310" t="e">
        <f t="shared" ca="1" si="25"/>
        <v>#N/A</v>
      </c>
      <c r="AD10" s="323" t="e">
        <f t="shared" ca="1" si="26"/>
        <v>#N/A</v>
      </c>
      <c r="AE10" s="324">
        <f t="shared" ca="1" si="5"/>
        <v>4.6444834816276967E-2</v>
      </c>
      <c r="AG10" s="306">
        <f t="shared" ca="1" si="27"/>
        <v>78.733911058228742</v>
      </c>
      <c r="AH10" s="304">
        <f t="shared" ca="1" si="28"/>
        <v>88.394875115278509</v>
      </c>
    </row>
    <row r="11" spans="1:248" x14ac:dyDescent="0.2">
      <c r="A11" s="347">
        <f t="shared" ca="1" si="6"/>
        <v>0.01</v>
      </c>
      <c r="B11" s="304">
        <f t="shared" ca="1" si="7"/>
        <v>7.0000000000000007E-2</v>
      </c>
      <c r="D11" s="306">
        <f t="shared" ca="1" si="8"/>
        <v>13.641479022532794</v>
      </c>
      <c r="E11" s="307">
        <f t="shared" ca="1" si="9"/>
        <v>77.369015493626932</v>
      </c>
      <c r="F11" s="304">
        <f t="shared" ca="1" si="10"/>
        <v>78.562424277610518</v>
      </c>
      <c r="G11" s="306">
        <f t="shared" ca="1" si="11"/>
        <v>0.57453176203655842</v>
      </c>
      <c r="H11" s="307">
        <f t="shared" ca="1" si="12"/>
        <v>3.2585229740180823</v>
      </c>
      <c r="I11" s="304">
        <f t="shared" ca="1" si="13"/>
        <v>3.3087850818378159</v>
      </c>
      <c r="J11" s="306">
        <f t="shared" ca="1" si="14"/>
        <v>1.3252206926429555E-2</v>
      </c>
      <c r="K11" s="307">
        <f t="shared" ca="1" si="15"/>
        <v>7.5161613781776437E-2</v>
      </c>
      <c r="L11" s="304">
        <f t="shared" ca="1" si="0"/>
        <v>7.6320961568246984E-2</v>
      </c>
      <c r="M11" s="306">
        <f t="shared" ca="1" si="16"/>
        <v>1.3962634015954636</v>
      </c>
      <c r="N11" s="304">
        <f t="shared" ca="1" si="17"/>
        <v>80</v>
      </c>
      <c r="P11" s="310">
        <f t="shared" ca="1" si="18"/>
        <v>2</v>
      </c>
      <c r="Q11" s="304">
        <f t="shared" ca="1" si="19"/>
        <v>889.83333333333337</v>
      </c>
      <c r="R11" s="306">
        <f t="shared" ca="1" si="20"/>
        <v>0.44656589113392309</v>
      </c>
      <c r="S11" s="307">
        <f t="shared" ca="1" si="21"/>
        <v>10.08585421015442</v>
      </c>
      <c r="T11" s="304">
        <f t="shared" ca="1" si="1"/>
        <v>98.942229801614857</v>
      </c>
      <c r="U11" s="311">
        <f t="shared" ca="1" si="2"/>
        <v>17.181137899353075</v>
      </c>
      <c r="V11" s="306">
        <f t="shared" ca="1" si="3"/>
        <v>1.2249907927369135</v>
      </c>
      <c r="W11" s="304">
        <f t="shared" ca="1" si="4"/>
        <v>4.3165009791842783E-2</v>
      </c>
      <c r="Y11" s="314" t="str">
        <f t="shared" ca="1" si="22"/>
        <v/>
      </c>
      <c r="Z11" s="315" t="str">
        <f t="shared" ca="1" si="23"/>
        <v/>
      </c>
      <c r="AA11" s="316" t="str">
        <f t="shared" ca="1" si="24"/>
        <v/>
      </c>
      <c r="AC11" s="310" t="e">
        <f t="shared" ca="1" si="25"/>
        <v>#N/A</v>
      </c>
      <c r="AD11" s="323" t="e">
        <f t="shared" ca="1" si="26"/>
        <v>#N/A</v>
      </c>
      <c r="AE11" s="324">
        <f t="shared" ca="1" si="5"/>
        <v>7.5161613781776437E-2</v>
      </c>
      <c r="AG11" s="306">
        <f t="shared" ca="1" si="27"/>
        <v>78.562424273989933</v>
      </c>
      <c r="AH11" s="304">
        <f t="shared" ca="1" si="28"/>
        <v>88.223388331039686</v>
      </c>
    </row>
    <row r="12" spans="1:248" x14ac:dyDescent="0.2">
      <c r="A12" s="347">
        <f t="shared" ca="1" si="6"/>
        <v>0.01</v>
      </c>
      <c r="B12" s="304">
        <f t="shared" ca="1" si="7"/>
        <v>0.08</v>
      </c>
      <c r="D12" s="306">
        <f t="shared" ca="1" si="8"/>
        <v>13.611576215056836</v>
      </c>
      <c r="E12" s="307">
        <f t="shared" ca="1" si="9"/>
        <v>77.199419855209229</v>
      </c>
      <c r="F12" s="304">
        <f t="shared" ca="1" si="10"/>
        <v>78.390212609988325</v>
      </c>
      <c r="G12" s="306">
        <f t="shared" ca="1" si="11"/>
        <v>0.71064752418712684</v>
      </c>
      <c r="H12" s="307">
        <f t="shared" ca="1" si="12"/>
        <v>4.0305171725701747</v>
      </c>
      <c r="I12" s="304">
        <f t="shared" ca="1" si="13"/>
        <v>4.0926872079376366</v>
      </c>
      <c r="J12" s="306">
        <f t="shared" ca="1" si="14"/>
        <v>1.967810335754798E-2</v>
      </c>
      <c r="K12" s="307">
        <f t="shared" ca="1" si="15"/>
        <v>0.11160681451471773</v>
      </c>
      <c r="L12" s="304">
        <f t="shared" ca="1" si="0"/>
        <v>0.11332832301712113</v>
      </c>
      <c r="M12" s="306">
        <f t="shared" ca="1" si="16"/>
        <v>1.3962634015954636</v>
      </c>
      <c r="N12" s="304">
        <f t="shared" ca="1" si="17"/>
        <v>80</v>
      </c>
      <c r="P12" s="310">
        <f t="shared" ca="1" si="18"/>
        <v>2</v>
      </c>
      <c r="Q12" s="304">
        <f t="shared" ca="1" si="19"/>
        <v>887.72222222222217</v>
      </c>
      <c r="R12" s="306">
        <f t="shared" ca="1" si="20"/>
        <v>0.44550642282755548</v>
      </c>
      <c r="S12" s="307">
        <f t="shared" ca="1" si="21"/>
        <v>10.081399145926143</v>
      </c>
      <c r="T12" s="304">
        <f t="shared" ca="1" si="1"/>
        <v>98.89852562153547</v>
      </c>
      <c r="U12" s="311">
        <f t="shared" ca="1" si="2"/>
        <v>17.17354874812586</v>
      </c>
      <c r="V12" s="306">
        <f t="shared" ca="1" si="3"/>
        <v>1.2249863282415152</v>
      </c>
      <c r="W12" s="304">
        <f t="shared" ca="1" si="4"/>
        <v>6.6040484550387912E-2</v>
      </c>
      <c r="Y12" s="314" t="str">
        <f t="shared" ca="1" si="22"/>
        <v/>
      </c>
      <c r="Z12" s="315" t="str">
        <f t="shared" ca="1" si="23"/>
        <v/>
      </c>
      <c r="AA12" s="316" t="str">
        <f t="shared" ca="1" si="24"/>
        <v/>
      </c>
      <c r="AC12" s="310" t="e">
        <f t="shared" ca="1" si="25"/>
        <v>#N/A</v>
      </c>
      <c r="AD12" s="323" t="e">
        <f t="shared" ca="1" si="26"/>
        <v>#N/A</v>
      </c>
      <c r="AE12" s="324">
        <f t="shared" ca="1" si="5"/>
        <v>0.11160681451471773</v>
      </c>
      <c r="AG12" s="306">
        <f t="shared" ca="1" si="27"/>
        <v>78.390212606373808</v>
      </c>
      <c r="AH12" s="304">
        <f t="shared" ca="1" si="28"/>
        <v>88.051176663423561</v>
      </c>
    </row>
    <row r="13" spans="1:248" x14ac:dyDescent="0.2">
      <c r="A13" s="347">
        <f t="shared" ca="1" si="6"/>
        <v>0.01</v>
      </c>
      <c r="B13" s="304">
        <f t="shared" ca="1" si="7"/>
        <v>0.09</v>
      </c>
      <c r="D13" s="306">
        <f t="shared" ca="1" si="8"/>
        <v>13.581548016994809</v>
      </c>
      <c r="E13" s="307">
        <f t="shared" ca="1" si="9"/>
        <v>77.02911307947285</v>
      </c>
      <c r="F13" s="304">
        <f t="shared" ca="1" si="10"/>
        <v>78.217278834974508</v>
      </c>
      <c r="G13" s="306">
        <f t="shared" ca="1" si="11"/>
        <v>0.84646300435707489</v>
      </c>
      <c r="H13" s="307">
        <f t="shared" ca="1" si="12"/>
        <v>4.8008083033649029</v>
      </c>
      <c r="I13" s="304">
        <f t="shared" ca="1" si="13"/>
        <v>4.8748599962873396</v>
      </c>
      <c r="J13" s="306">
        <f t="shared" ca="1" si="14"/>
        <v>2.7463656000268989E-2</v>
      </c>
      <c r="K13" s="307">
        <f t="shared" ca="1" si="15"/>
        <v>0.15576344189439312</v>
      </c>
      <c r="L13" s="304">
        <f t="shared" ca="1" si="0"/>
        <v>0.15816605903824338</v>
      </c>
      <c r="M13" s="306">
        <f t="shared" ca="1" si="16"/>
        <v>1.3962634015954636</v>
      </c>
      <c r="N13" s="304">
        <f t="shared" ca="1" si="17"/>
        <v>80</v>
      </c>
      <c r="P13" s="310">
        <f t="shared" ca="1" si="18"/>
        <v>2</v>
      </c>
      <c r="Q13" s="304">
        <f t="shared" ca="1" si="19"/>
        <v>885.61111111111109</v>
      </c>
      <c r="R13" s="306">
        <f t="shared" ca="1" si="20"/>
        <v>0.44444695452118799</v>
      </c>
      <c r="S13" s="307">
        <f t="shared" ca="1" si="21"/>
        <v>10.076954676380932</v>
      </c>
      <c r="T13" s="304">
        <f t="shared" ca="1" si="1"/>
        <v>98.854925375296958</v>
      </c>
      <c r="U13" s="311">
        <f t="shared" ca="1" si="2"/>
        <v>17.165977644820714</v>
      </c>
      <c r="V13" s="306">
        <f t="shared" ca="1" si="3"/>
        <v>1.2249809191269734</v>
      </c>
      <c r="W13" s="304">
        <f t="shared" ca="1" si="4"/>
        <v>9.3694806845985704E-2</v>
      </c>
      <c r="Y13" s="314" t="str">
        <f t="shared" ca="1" si="22"/>
        <v/>
      </c>
      <c r="Z13" s="315" t="str">
        <f t="shared" ca="1" si="23"/>
        <v/>
      </c>
      <c r="AA13" s="316" t="str">
        <f t="shared" ca="1" si="24"/>
        <v/>
      </c>
      <c r="AC13" s="310" t="e">
        <f t="shared" ca="1" si="25"/>
        <v>#N/A</v>
      </c>
      <c r="AD13" s="323" t="e">
        <f t="shared" ca="1" si="26"/>
        <v>#N/A</v>
      </c>
      <c r="AE13" s="324">
        <f t="shared" ca="1" si="5"/>
        <v>0.15576344189439312</v>
      </c>
      <c r="AG13" s="306">
        <f t="shared" ca="1" si="27"/>
        <v>78.217278831366002</v>
      </c>
      <c r="AH13" s="304">
        <f t="shared" ca="1" si="28"/>
        <v>87.87824288841577</v>
      </c>
    </row>
    <row r="14" spans="1:248" x14ac:dyDescent="0.2">
      <c r="A14" s="347">
        <f t="shared" ca="1" si="6"/>
        <v>0.01</v>
      </c>
      <c r="B14" s="304">
        <f t="shared" ca="1" si="7"/>
        <v>9.9999999999999992E-2</v>
      </c>
      <c r="D14" s="306">
        <f t="shared" ca="1" si="8"/>
        <v>13.551394914273301</v>
      </c>
      <c r="E14" s="307">
        <f t="shared" ca="1" si="9"/>
        <v>76.858097922255084</v>
      </c>
      <c r="F14" s="304">
        <f t="shared" ca="1" si="10"/>
        <v>78.043625750919233</v>
      </c>
      <c r="G14" s="306">
        <f t="shared" ca="1" si="11"/>
        <v>0.98197695349980796</v>
      </c>
      <c r="H14" s="307">
        <f t="shared" ca="1" si="12"/>
        <v>5.569389282587454</v>
      </c>
      <c r="I14" s="304">
        <f t="shared" ca="1" si="13"/>
        <v>5.6552962537965028</v>
      </c>
      <c r="J14" s="306">
        <f t="shared" ca="1" si="14"/>
        <v>3.6605855789553401E-2</v>
      </c>
      <c r="K14" s="307">
        <f t="shared" ca="1" si="15"/>
        <v>0.2076144298241549</v>
      </c>
      <c r="L14" s="304">
        <f t="shared" ca="1" si="0"/>
        <v>0.21081684028866035</v>
      </c>
      <c r="M14" s="306">
        <f t="shared" ca="1" si="16"/>
        <v>1.3962634015954636</v>
      </c>
      <c r="N14" s="304">
        <f t="shared" ca="1" si="17"/>
        <v>80</v>
      </c>
      <c r="P14" s="310">
        <f t="shared" ca="1" si="18"/>
        <v>2</v>
      </c>
      <c r="Q14" s="304">
        <f t="shared" ca="1" si="19"/>
        <v>883.5</v>
      </c>
      <c r="R14" s="306">
        <f t="shared" ca="1" si="20"/>
        <v>0.44338748621482044</v>
      </c>
      <c r="S14" s="307">
        <f t="shared" ca="1" si="21"/>
        <v>10.072520801518785</v>
      </c>
      <c r="T14" s="304">
        <f t="shared" ca="1" si="1"/>
        <v>98.811429062899279</v>
      </c>
      <c r="U14" s="311">
        <f t="shared" ca="1" si="2"/>
        <v>17.158424589437626</v>
      </c>
      <c r="V14" s="306">
        <f t="shared" ca="1" si="3"/>
        <v>1.2249745674963546</v>
      </c>
      <c r="W14" s="304">
        <f t="shared" ca="1" si="4"/>
        <v>0.12609553084967479</v>
      </c>
      <c r="Y14" s="314" t="str">
        <f t="shared" ca="1" si="22"/>
        <v/>
      </c>
      <c r="Z14" s="315" t="str">
        <f t="shared" ca="1" si="23"/>
        <v/>
      </c>
      <c r="AA14" s="316" t="str">
        <f t="shared" ca="1" si="24"/>
        <v/>
      </c>
      <c r="AC14" s="310" t="e">
        <f t="shared" ca="1" si="25"/>
        <v>#N/A</v>
      </c>
      <c r="AD14" s="323" t="e">
        <f t="shared" ca="1" si="26"/>
        <v>#N/A</v>
      </c>
      <c r="AE14" s="324">
        <f t="shared" ca="1" si="5"/>
        <v>0.2076144298241549</v>
      </c>
      <c r="AG14" s="306">
        <f t="shared" ca="1" si="27"/>
        <v>78.043625747316753</v>
      </c>
      <c r="AH14" s="304">
        <f t="shared" ca="1" si="28"/>
        <v>87.70458980436652</v>
      </c>
    </row>
    <row r="15" spans="1:248" x14ac:dyDescent="0.2">
      <c r="A15" s="347">
        <f t="shared" ca="1" si="6"/>
        <v>0.01</v>
      </c>
      <c r="B15" s="304">
        <f t="shared" ca="1" si="7"/>
        <v>0.10999999999999999</v>
      </c>
      <c r="D15" s="306">
        <f t="shared" ca="1" si="8"/>
        <v>13.521117396668251</v>
      </c>
      <c r="E15" s="307">
        <f t="shared" ca="1" si="9"/>
        <v>76.686377161224044</v>
      </c>
      <c r="F15" s="304">
        <f t="shared" ca="1" si="10"/>
        <v>77.869256178340308</v>
      </c>
      <c r="G15" s="306">
        <f t="shared" ca="1" si="11"/>
        <v>1.1171881274664905</v>
      </c>
      <c r="H15" s="307">
        <f t="shared" ca="1" si="12"/>
        <v>6.3362530541996946</v>
      </c>
      <c r="I15" s="304">
        <f t="shared" ca="1" si="13"/>
        <v>6.4339888155798848</v>
      </c>
      <c r="J15" s="306">
        <f t="shared" ca="1" si="14"/>
        <v>4.7101681194384896E-2</v>
      </c>
      <c r="K15" s="307">
        <f t="shared" ca="1" si="15"/>
        <v>0.26714264150809064</v>
      </c>
      <c r="L15" s="304">
        <f t="shared" ca="1" si="0"/>
        <v>0.27126326563554026</v>
      </c>
      <c r="M15" s="306">
        <f t="shared" ca="1" si="16"/>
        <v>1.3962634015954636</v>
      </c>
      <c r="N15" s="304">
        <f t="shared" ca="1" si="17"/>
        <v>80</v>
      </c>
      <c r="P15" s="310">
        <f t="shared" ca="1" si="18"/>
        <v>2</v>
      </c>
      <c r="Q15" s="304">
        <f t="shared" ca="1" si="19"/>
        <v>881.38888888888891</v>
      </c>
      <c r="R15" s="306">
        <f t="shared" ca="1" si="20"/>
        <v>0.44232801790845289</v>
      </c>
      <c r="S15" s="307">
        <f t="shared" ca="1" si="21"/>
        <v>10.0680975213397</v>
      </c>
      <c r="T15" s="304">
        <f t="shared" ca="1" si="1"/>
        <v>98.768036684342462</v>
      </c>
      <c r="U15" s="311">
        <f t="shared" ca="1" si="2"/>
        <v>17.1508895819766</v>
      </c>
      <c r="V15" s="306">
        <f t="shared" ca="1" si="3"/>
        <v>1.2249672754635215</v>
      </c>
      <c r="W15" s="304">
        <f t="shared" ca="1" si="4"/>
        <v>0.16321008515302651</v>
      </c>
      <c r="Y15" s="314" t="str">
        <f t="shared" ca="1" si="22"/>
        <v/>
      </c>
      <c r="Z15" s="315" t="str">
        <f t="shared" ca="1" si="23"/>
        <v/>
      </c>
      <c r="AA15" s="316" t="str">
        <f t="shared" ca="1" si="24"/>
        <v/>
      </c>
      <c r="AC15" s="310" t="e">
        <f t="shared" ca="1" si="25"/>
        <v>#N/A</v>
      </c>
      <c r="AD15" s="323" t="e">
        <f t="shared" ca="1" si="26"/>
        <v>#N/A</v>
      </c>
      <c r="AE15" s="324">
        <f t="shared" ca="1" si="5"/>
        <v>0.26714264150809064</v>
      </c>
      <c r="AG15" s="306">
        <f t="shared" ca="1" si="27"/>
        <v>77.869256174743839</v>
      </c>
      <c r="AH15" s="304">
        <f t="shared" ca="1" si="28"/>
        <v>87.530220231793606</v>
      </c>
    </row>
    <row r="16" spans="1:248" x14ac:dyDescent="0.2">
      <c r="A16" s="347">
        <f t="shared" ca="1" si="6"/>
        <v>0.01</v>
      </c>
      <c r="B16" s="304">
        <f t="shared" ca="1" si="7"/>
        <v>0.11999999999999998</v>
      </c>
      <c r="D16" s="306">
        <f t="shared" ca="1" si="8"/>
        <v>13.490715957770444</v>
      </c>
      <c r="E16" s="307">
        <f t="shared" ca="1" si="9"/>
        <v>76.513953595683091</v>
      </c>
      <c r="F16" s="304">
        <f t="shared" ca="1" si="10"/>
        <v>77.694172959724511</v>
      </c>
      <c r="G16" s="306">
        <f t="shared" ca="1" si="11"/>
        <v>1.252095287044195</v>
      </c>
      <c r="H16" s="307">
        <f t="shared" ca="1" si="12"/>
        <v>7.1013925901565251</v>
      </c>
      <c r="I16" s="304">
        <f t="shared" ca="1" si="13"/>
        <v>7.2109305451771126</v>
      </c>
      <c r="J16" s="306">
        <f t="shared" ca="1" si="14"/>
        <v>5.8948098266938323E-2</v>
      </c>
      <c r="K16" s="307">
        <f t="shared" ca="1" si="15"/>
        <v>0.33433086972987175</v>
      </c>
      <c r="L16" s="304">
        <f t="shared" ca="1" si="0"/>
        <v>0.33948786243932361</v>
      </c>
      <c r="M16" s="306">
        <f t="shared" ca="1" si="16"/>
        <v>1.3962634015954636</v>
      </c>
      <c r="N16" s="304">
        <f t="shared" ca="1" si="17"/>
        <v>80</v>
      </c>
      <c r="P16" s="310">
        <f t="shared" ca="1" si="18"/>
        <v>2</v>
      </c>
      <c r="Q16" s="304">
        <f t="shared" ca="1" si="19"/>
        <v>879.27777777777783</v>
      </c>
      <c r="R16" s="306">
        <f t="shared" ca="1" si="20"/>
        <v>0.44126854960208534</v>
      </c>
      <c r="S16" s="307">
        <f t="shared" ca="1" si="21"/>
        <v>10.063684835843679</v>
      </c>
      <c r="T16" s="304">
        <f t="shared" ca="1" si="1"/>
        <v>98.724748239626493</v>
      </c>
      <c r="U16" s="311">
        <f t="shared" ca="1" si="2"/>
        <v>17.143372622437639</v>
      </c>
      <c r="V16" s="306">
        <f t="shared" ca="1" si="3"/>
        <v>1.2249590451530816</v>
      </c>
      <c r="W16" s="304">
        <f t="shared" ca="1" si="4"/>
        <v>0.20500577496654218</v>
      </c>
      <c r="Y16" s="314" t="str">
        <f t="shared" ca="1" si="22"/>
        <v/>
      </c>
      <c r="Z16" s="315" t="str">
        <f t="shared" ca="1" si="23"/>
        <v/>
      </c>
      <c r="AA16" s="316" t="str">
        <f t="shared" ca="1" si="24"/>
        <v/>
      </c>
      <c r="AC16" s="310" t="e">
        <f t="shared" ca="1" si="25"/>
        <v>#N/A</v>
      </c>
      <c r="AD16" s="323" t="e">
        <f t="shared" ca="1" si="26"/>
        <v>#N/A</v>
      </c>
      <c r="AE16" s="324">
        <f t="shared" ca="1" si="5"/>
        <v>0.33433086972987175</v>
      </c>
      <c r="AG16" s="306">
        <f t="shared" ca="1" si="27"/>
        <v>77.694172956134054</v>
      </c>
      <c r="AH16" s="304">
        <f t="shared" ca="1" si="28"/>
        <v>87.355137013183807</v>
      </c>
    </row>
    <row r="17" spans="1:34" x14ac:dyDescent="0.2">
      <c r="A17" s="347">
        <f t="shared" ca="1" si="6"/>
        <v>0.01</v>
      </c>
      <c r="B17" s="304">
        <f t="shared" ca="1" si="7"/>
        <v>0.12999999999999998</v>
      </c>
      <c r="D17" s="306">
        <f t="shared" ca="1" si="8"/>
        <v>13.460191094950773</v>
      </c>
      <c r="E17" s="307">
        <f t="shared" ca="1" si="9"/>
        <v>76.34083004637364</v>
      </c>
      <c r="F17" s="304">
        <f t="shared" ca="1" si="10"/>
        <v>77.518378959327421</v>
      </c>
      <c r="G17" s="306">
        <f t="shared" ca="1" si="11"/>
        <v>1.3866971979937028</v>
      </c>
      <c r="H17" s="307">
        <f t="shared" ca="1" si="12"/>
        <v>7.8648008906202618</v>
      </c>
      <c r="I17" s="304">
        <f t="shared" ca="1" si="13"/>
        <v>7.9861143347703738</v>
      </c>
      <c r="J17" s="306">
        <f t="shared" ca="1" si="14"/>
        <v>7.2142060692127807E-2</v>
      </c>
      <c r="K17" s="307">
        <f t="shared" ca="1" si="15"/>
        <v>0.4091618371337557</v>
      </c>
      <c r="L17" s="304">
        <f t="shared" ca="1" si="0"/>
        <v>0.41547308683905948</v>
      </c>
      <c r="M17" s="306">
        <f t="shared" ca="1" si="16"/>
        <v>1.3962634015954636</v>
      </c>
      <c r="N17" s="304">
        <f t="shared" ca="1" si="17"/>
        <v>80</v>
      </c>
      <c r="P17" s="310">
        <f t="shared" ca="1" si="18"/>
        <v>2</v>
      </c>
      <c r="Q17" s="304">
        <f t="shared" ca="1" si="19"/>
        <v>877.16666666666663</v>
      </c>
      <c r="R17" s="306">
        <f t="shared" ca="1" si="20"/>
        <v>0.44020908129571773</v>
      </c>
      <c r="S17" s="307">
        <f t="shared" ca="1" si="21"/>
        <v>10.059282745030721</v>
      </c>
      <c r="T17" s="304">
        <f t="shared" ca="1" si="1"/>
        <v>98.681563728751385</v>
      </c>
      <c r="U17" s="311">
        <f t="shared" ca="1" si="2"/>
        <v>17.135873710820736</v>
      </c>
      <c r="V17" s="306">
        <f t="shared" ca="1" si="3"/>
        <v>1.2249498787003372</v>
      </c>
      <c r="W17" s="304">
        <f t="shared" ca="1" si="4"/>
        <v>0.25144978432480486</v>
      </c>
      <c r="Y17" s="314" t="str">
        <f t="shared" ca="1" si="22"/>
        <v/>
      </c>
      <c r="Z17" s="315" t="str">
        <f t="shared" ca="1" si="23"/>
        <v/>
      </c>
      <c r="AA17" s="316" t="str">
        <f t="shared" ca="1" si="24"/>
        <v/>
      </c>
      <c r="AC17" s="310" t="e">
        <f t="shared" ca="1" si="25"/>
        <v>#N/A</v>
      </c>
      <c r="AD17" s="323" t="e">
        <f t="shared" ca="1" si="26"/>
        <v>#N/A</v>
      </c>
      <c r="AE17" s="324">
        <f t="shared" ca="1" si="5"/>
        <v>0.4091618371337557</v>
      </c>
      <c r="AG17" s="306">
        <f t="shared" ca="1" si="27"/>
        <v>77.518378955742918</v>
      </c>
      <c r="AH17" s="304">
        <f t="shared" ca="1" si="28"/>
        <v>87.179343012792685</v>
      </c>
    </row>
    <row r="18" spans="1:34" x14ac:dyDescent="0.2">
      <c r="A18" s="347">
        <f t="shared" ca="1" si="6"/>
        <v>0.01</v>
      </c>
      <c r="B18" s="304">
        <f t="shared" ca="1" si="7"/>
        <v>0.13999999999999999</v>
      </c>
      <c r="D18" s="306">
        <f t="shared" ca="1" si="8"/>
        <v>13.42954330932519</v>
      </c>
      <c r="E18" s="307">
        <f t="shared" ca="1" si="9"/>
        <v>76.167009355276491</v>
      </c>
      <c r="F18" s="304">
        <f t="shared" ca="1" si="10"/>
        <v>77.341877062971633</v>
      </c>
      <c r="G18" s="306">
        <f t="shared" ca="1" si="11"/>
        <v>1.5209926310869548</v>
      </c>
      <c r="H18" s="307">
        <f t="shared" ca="1" si="12"/>
        <v>8.6264709841730269</v>
      </c>
      <c r="I18" s="304">
        <f t="shared" ca="1" si="13"/>
        <v>8.7595331054000809</v>
      </c>
      <c r="J18" s="306">
        <f t="shared" ca="1" si="14"/>
        <v>8.6680509837531103E-2</v>
      </c>
      <c r="K18" s="307">
        <f t="shared" ca="1" si="15"/>
        <v>0.49161819650772215</v>
      </c>
      <c r="L18" s="304">
        <f t="shared" ca="1" si="0"/>
        <v>0.49920132403991041</v>
      </c>
      <c r="M18" s="306">
        <f t="shared" ca="1" si="16"/>
        <v>1.3962634015954636</v>
      </c>
      <c r="N18" s="304">
        <f t="shared" ca="1" si="17"/>
        <v>80</v>
      </c>
      <c r="P18" s="310">
        <f t="shared" ca="1" si="18"/>
        <v>2</v>
      </c>
      <c r="Q18" s="304">
        <f t="shared" ca="1" si="19"/>
        <v>875.05555555555554</v>
      </c>
      <c r="R18" s="306">
        <f t="shared" ca="1" si="20"/>
        <v>0.43914961298935024</v>
      </c>
      <c r="S18" s="307">
        <f t="shared" ca="1" si="21"/>
        <v>10.054891248900828</v>
      </c>
      <c r="T18" s="304">
        <f t="shared" ca="1" si="1"/>
        <v>98.638483151717125</v>
      </c>
      <c r="U18" s="311">
        <f t="shared" ca="1" si="2"/>
        <v>17.128392847125898</v>
      </c>
      <c r="V18" s="306">
        <f t="shared" ca="1" si="3"/>
        <v>1.224939778251233</v>
      </c>
      <c r="W18" s="304">
        <f t="shared" ca="1" si="4"/>
        <v>0.30250917829812635</v>
      </c>
      <c r="Y18" s="314" t="str">
        <f t="shared" ca="1" si="22"/>
        <v/>
      </c>
      <c r="Z18" s="315" t="str">
        <f t="shared" ca="1" si="23"/>
        <v/>
      </c>
      <c r="AA18" s="316" t="str">
        <f t="shared" ca="1" si="24"/>
        <v/>
      </c>
      <c r="AC18" s="310" t="e">
        <f t="shared" ca="1" si="25"/>
        <v>#N/A</v>
      </c>
      <c r="AD18" s="323" t="e">
        <f t="shared" ca="1" si="26"/>
        <v>#N/A</v>
      </c>
      <c r="AE18" s="324">
        <f t="shared" ca="1" si="5"/>
        <v>0.49161819650772215</v>
      </c>
      <c r="AG18" s="306">
        <f t="shared" ca="1" si="27"/>
        <v>77.341877059393113</v>
      </c>
      <c r="AH18" s="304">
        <f t="shared" ca="1" si="28"/>
        <v>87.00284111644288</v>
      </c>
    </row>
    <row r="19" spans="1:34" x14ac:dyDescent="0.2">
      <c r="A19" s="347">
        <f t="shared" ca="1" si="6"/>
        <v>0.01</v>
      </c>
      <c r="B19" s="304">
        <f t="shared" ca="1" si="7"/>
        <v>0.15</v>
      </c>
      <c r="D19" s="306">
        <f t="shared" ca="1" si="8"/>
        <v>13.398773105719416</v>
      </c>
      <c r="E19" s="307">
        <f t="shared" ca="1" si="9"/>
        <v>75.992494385411803</v>
      </c>
      <c r="F19" s="304">
        <f t="shared" ca="1" si="10"/>
        <v>77.164670177843647</v>
      </c>
      <c r="G19" s="306">
        <f t="shared" ca="1" si="11"/>
        <v>1.654980362144149</v>
      </c>
      <c r="H19" s="307">
        <f t="shared" ca="1" si="12"/>
        <v>9.3863959280271452</v>
      </c>
      <c r="I19" s="304">
        <f t="shared" ca="1" si="13"/>
        <v>9.5311798071785088</v>
      </c>
      <c r="J19" s="306">
        <f t="shared" ca="1" si="14"/>
        <v>0.10256037480368663</v>
      </c>
      <c r="K19" s="307">
        <f t="shared" ca="1" si="15"/>
        <v>0.58168253106872303</v>
      </c>
      <c r="L19" s="304">
        <f t="shared" ca="1" si="0"/>
        <v>0.59065488860280213</v>
      </c>
      <c r="M19" s="306">
        <f t="shared" ca="1" si="16"/>
        <v>1.3962634015954636</v>
      </c>
      <c r="N19" s="304">
        <f t="shared" ca="1" si="17"/>
        <v>80</v>
      </c>
      <c r="P19" s="310">
        <f t="shared" ca="1" si="18"/>
        <v>2</v>
      </c>
      <c r="Q19" s="304">
        <f t="shared" ca="1" si="19"/>
        <v>872.94444444444446</v>
      </c>
      <c r="R19" s="306">
        <f t="shared" ca="1" si="20"/>
        <v>0.43809014468298269</v>
      </c>
      <c r="S19" s="307">
        <f t="shared" ca="1" si="21"/>
        <v>10.050510347453999</v>
      </c>
      <c r="T19" s="304">
        <f t="shared" ca="1" si="1"/>
        <v>98.595506508523741</v>
      </c>
      <c r="U19" s="311">
        <f t="shared" ca="1" si="2"/>
        <v>17.120930031353126</v>
      </c>
      <c r="V19" s="306">
        <f t="shared" ca="1" si="3"/>
        <v>1.2249287459623057</v>
      </c>
      <c r="W19" s="304">
        <f t="shared" ca="1" si="4"/>
        <v>0.35815090521043397</v>
      </c>
      <c r="Y19" s="314" t="str">
        <f t="shared" ca="1" si="22"/>
        <v/>
      </c>
      <c r="Z19" s="315" t="str">
        <f t="shared" ca="1" si="23"/>
        <v/>
      </c>
      <c r="AA19" s="316" t="str">
        <f t="shared" ca="1" si="24"/>
        <v/>
      </c>
      <c r="AC19" s="310" t="e">
        <f t="shared" ca="1" si="25"/>
        <v>#N/A</v>
      </c>
      <c r="AD19" s="323" t="e">
        <f t="shared" ca="1" si="26"/>
        <v>#N/A</v>
      </c>
      <c r="AE19" s="324">
        <f t="shared" ca="1" si="5"/>
        <v>0.58168253106872303</v>
      </c>
      <c r="AG19" s="306">
        <f t="shared" ca="1" si="27"/>
        <v>77.16467017427108</v>
      </c>
      <c r="AH19" s="304">
        <f t="shared" ca="1" si="28"/>
        <v>86.825634231320848</v>
      </c>
    </row>
    <row r="20" spans="1:34" x14ac:dyDescent="0.2">
      <c r="A20" s="347">
        <f t="shared" ca="1" si="6"/>
        <v>0.01</v>
      </c>
      <c r="B20" s="304">
        <f t="shared" ca="1" si="7"/>
        <v>0.16</v>
      </c>
      <c r="D20" s="306">
        <f t="shared" ca="1" si="8"/>
        <v>13.367880992633395</v>
      </c>
      <c r="E20" s="307">
        <f t="shared" ca="1" si="9"/>
        <v>75.817288020637264</v>
      </c>
      <c r="F20" s="304">
        <f t="shared" ca="1" si="10"/>
        <v>76.986761232288998</v>
      </c>
      <c r="G20" s="306">
        <f t="shared" ca="1" si="11"/>
        <v>1.788659172070483</v>
      </c>
      <c r="H20" s="307">
        <f t="shared" ca="1" si="12"/>
        <v>10.144568808233517</v>
      </c>
      <c r="I20" s="304">
        <f t="shared" ca="1" si="13"/>
        <v>10.301047419501391</v>
      </c>
      <c r="J20" s="306">
        <f t="shared" ca="1" si="14"/>
        <v>0.11977857247475979</v>
      </c>
      <c r="K20" s="307">
        <f t="shared" ca="1" si="15"/>
        <v>0.67933735475002632</v>
      </c>
      <c r="L20" s="304">
        <f t="shared" ca="1" si="0"/>
        <v>0.68981602473620052</v>
      </c>
      <c r="M20" s="306">
        <f t="shared" ca="1" si="16"/>
        <v>1.3962634015954636</v>
      </c>
      <c r="N20" s="304">
        <f t="shared" ca="1" si="17"/>
        <v>80</v>
      </c>
      <c r="P20" s="310">
        <f t="shared" ca="1" si="18"/>
        <v>2</v>
      </c>
      <c r="Q20" s="304">
        <f t="shared" ca="1" si="19"/>
        <v>870.83333333333337</v>
      </c>
      <c r="R20" s="306">
        <f t="shared" ca="1" si="20"/>
        <v>0.43703067637661513</v>
      </c>
      <c r="S20" s="307">
        <f t="shared" ca="1" si="21"/>
        <v>10.046140040690233</v>
      </c>
      <c r="T20" s="304">
        <f t="shared" ca="1" si="1"/>
        <v>98.55263379917119</v>
      </c>
      <c r="U20" s="311">
        <f t="shared" ca="1" si="2"/>
        <v>17.113485263502412</v>
      </c>
      <c r="V20" s="306">
        <f t="shared" ca="1" si="3"/>
        <v>1.2249167840006299</v>
      </c>
      <c r="W20" s="304">
        <f t="shared" ca="1" si="4"/>
        <v>0.41834179886313955</v>
      </c>
      <c r="Y20" s="314" t="str">
        <f t="shared" ca="1" si="22"/>
        <v/>
      </c>
      <c r="Z20" s="315" t="str">
        <f t="shared" ca="1" si="23"/>
        <v/>
      </c>
      <c r="AA20" s="316" t="str">
        <f t="shared" ca="1" si="24"/>
        <v/>
      </c>
      <c r="AC20" s="310" t="e">
        <f t="shared" ca="1" si="25"/>
        <v>#N/A</v>
      </c>
      <c r="AD20" s="323" t="e">
        <f t="shared" ca="1" si="26"/>
        <v>#N/A</v>
      </c>
      <c r="AE20" s="324">
        <f t="shared" ca="1" si="5"/>
        <v>0.67933735475002632</v>
      </c>
      <c r="AG20" s="306">
        <f t="shared" ca="1" si="27"/>
        <v>76.986761228722358</v>
      </c>
      <c r="AH20" s="304">
        <f t="shared" ca="1" si="28"/>
        <v>86.647725285772125</v>
      </c>
    </row>
    <row r="21" spans="1:34" x14ac:dyDescent="0.2">
      <c r="A21" s="347">
        <f t="shared" ca="1" si="6"/>
        <v>0.01</v>
      </c>
      <c r="B21" s="304">
        <f t="shared" ca="1" si="7"/>
        <v>0.17</v>
      </c>
      <c r="D21" s="306">
        <f t="shared" ca="1" si="8"/>
        <v>13.336867482205491</v>
      </c>
      <c r="E21" s="307">
        <f t="shared" ca="1" si="9"/>
        <v>75.64139316544518</v>
      </c>
      <c r="F21" s="304">
        <f t="shared" ca="1" si="10"/>
        <v>76.80815317560608</v>
      </c>
      <c r="G21" s="306">
        <f t="shared" ca="1" si="11"/>
        <v>1.9220278468925378</v>
      </c>
      <c r="H21" s="307">
        <f t="shared" ca="1" si="12"/>
        <v>10.900982739887969</v>
      </c>
      <c r="I21" s="304">
        <f t="shared" ca="1" si="13"/>
        <v>11.069128951257445</v>
      </c>
      <c r="J21" s="306">
        <f t="shared" ca="1" si="14"/>
        <v>0.13833200756957489</v>
      </c>
      <c r="K21" s="307">
        <f t="shared" ca="1" si="15"/>
        <v>0.78456511249063376</v>
      </c>
      <c r="L21" s="304">
        <f t="shared" ca="1" si="0"/>
        <v>0.79666690658999373</v>
      </c>
      <c r="M21" s="306">
        <f t="shared" ca="1" si="16"/>
        <v>1.3962634015954636</v>
      </c>
      <c r="N21" s="304">
        <f t="shared" ca="1" si="17"/>
        <v>80</v>
      </c>
      <c r="P21" s="310">
        <f t="shared" ca="1" si="18"/>
        <v>2</v>
      </c>
      <c r="Q21" s="304">
        <f t="shared" ca="1" si="19"/>
        <v>868.72222222222217</v>
      </c>
      <c r="R21" s="306">
        <f t="shared" ca="1" si="20"/>
        <v>0.43597120807024753</v>
      </c>
      <c r="S21" s="307">
        <f t="shared" ca="1" si="21"/>
        <v>10.04178032860953</v>
      </c>
      <c r="T21" s="304">
        <f t="shared" ca="1" si="1"/>
        <v>98.509865023659501</v>
      </c>
      <c r="U21" s="311">
        <f t="shared" ca="1" si="2"/>
        <v>17.106058543573759</v>
      </c>
      <c r="V21" s="306">
        <f t="shared" ca="1" si="3"/>
        <v>1.2249038945437691</v>
      </c>
      <c r="W21" s="304">
        <f t="shared" ca="1" si="4"/>
        <v>0.48304858076473195</v>
      </c>
      <c r="Y21" s="314" t="str">
        <f t="shared" ca="1" si="22"/>
        <v/>
      </c>
      <c r="Z21" s="315" t="str">
        <f t="shared" ca="1" si="23"/>
        <v/>
      </c>
      <c r="AA21" s="316" t="str">
        <f t="shared" ca="1" si="24"/>
        <v/>
      </c>
      <c r="AC21" s="310" t="e">
        <f t="shared" ca="1" si="25"/>
        <v>#N/A</v>
      </c>
      <c r="AD21" s="323" t="e">
        <f t="shared" ca="1" si="26"/>
        <v>#N/A</v>
      </c>
      <c r="AE21" s="324">
        <f t="shared" ca="1" si="5"/>
        <v>0.78456511249063376</v>
      </c>
      <c r="AG21" s="306">
        <f t="shared" ca="1" si="27"/>
        <v>76.80815317204538</v>
      </c>
      <c r="AH21" s="304">
        <f t="shared" ca="1" si="28"/>
        <v>86.469117229095147</v>
      </c>
    </row>
    <row r="22" spans="1:34" x14ac:dyDescent="0.2">
      <c r="A22" s="347">
        <f t="shared" ca="1" si="6"/>
        <v>0.01</v>
      </c>
      <c r="B22" s="304">
        <f t="shared" ca="1" si="7"/>
        <v>0.18000000000000002</v>
      </c>
      <c r="D22" s="306">
        <f t="shared" ca="1" si="8"/>
        <v>13.305733090176419</v>
      </c>
      <c r="E22" s="307">
        <f t="shared" ca="1" si="9"/>
        <v>75.46481274475795</v>
      </c>
      <c r="F22" s="304">
        <f t="shared" ca="1" si="10"/>
        <v>76.628848977838615</v>
      </c>
      <c r="G22" s="306">
        <f t="shared" ca="1" si="11"/>
        <v>2.055085177794302</v>
      </c>
      <c r="H22" s="307">
        <f t="shared" ca="1" si="12"/>
        <v>11.655630867335548</v>
      </c>
      <c r="I22" s="304">
        <f t="shared" ca="1" si="13"/>
        <v>11.835417441035826</v>
      </c>
      <c r="J22" s="306">
        <f t="shared" ca="1" si="14"/>
        <v>0.1582175726930091</v>
      </c>
      <c r="K22" s="307">
        <f t="shared" ca="1" si="15"/>
        <v>0.89734818052675136</v>
      </c>
      <c r="L22" s="304">
        <f t="shared" ca="1" si="0"/>
        <v>0.91118963855145907</v>
      </c>
      <c r="M22" s="306">
        <f t="shared" ca="1" si="16"/>
        <v>1.3962634015954636</v>
      </c>
      <c r="N22" s="304">
        <f t="shared" ca="1" si="17"/>
        <v>80</v>
      </c>
      <c r="P22" s="310">
        <f t="shared" ca="1" si="18"/>
        <v>2</v>
      </c>
      <c r="Q22" s="304">
        <f t="shared" ca="1" si="19"/>
        <v>866.61111111111109</v>
      </c>
      <c r="R22" s="306">
        <f t="shared" ca="1" si="20"/>
        <v>0.43491173976387998</v>
      </c>
      <c r="S22" s="307">
        <f t="shared" ca="1" si="21"/>
        <v>10.03743121121189</v>
      </c>
      <c r="T22" s="304">
        <f t="shared" ca="1" si="1"/>
        <v>98.467200181988645</v>
      </c>
      <c r="U22" s="311">
        <f t="shared" ca="1" si="2"/>
        <v>17.098649871567169</v>
      </c>
      <c r="V22" s="306">
        <f t="shared" ca="1" si="3"/>
        <v>1.2248900797797211</v>
      </c>
      <c r="W22" s="304">
        <f t="shared" ca="1" si="4"/>
        <v>0.5522378623658345</v>
      </c>
      <c r="Y22" s="314" t="str">
        <f t="shared" ca="1" si="22"/>
        <v/>
      </c>
      <c r="Z22" s="315" t="str">
        <f t="shared" ca="1" si="23"/>
        <v/>
      </c>
      <c r="AA22" s="316" t="str">
        <f t="shared" ca="1" si="24"/>
        <v/>
      </c>
      <c r="AC22" s="310" t="e">
        <f t="shared" ca="1" si="25"/>
        <v>#N/A</v>
      </c>
      <c r="AD22" s="323" t="e">
        <f t="shared" ca="1" si="26"/>
        <v>#N/A</v>
      </c>
      <c r="AE22" s="324">
        <f t="shared" ca="1" si="5"/>
        <v>0.89734818052675136</v>
      </c>
      <c r="AG22" s="306">
        <f t="shared" ca="1" si="27"/>
        <v>76.628848974283841</v>
      </c>
      <c r="AH22" s="304">
        <f t="shared" ca="1" si="28"/>
        <v>86.289813031333594</v>
      </c>
    </row>
    <row r="23" spans="1:34" x14ac:dyDescent="0.2">
      <c r="A23" s="347">
        <f t="shared" ca="1" si="6"/>
        <v>0.01</v>
      </c>
      <c r="B23" s="304">
        <f t="shared" ca="1" si="7"/>
        <v>0.19000000000000003</v>
      </c>
      <c r="D23" s="306">
        <f t="shared" ca="1" si="8"/>
        <v>13.274478335852955</v>
      </c>
      <c r="E23" s="307">
        <f t="shared" ca="1" si="9"/>
        <v>75.287549703722149</v>
      </c>
      <c r="F23" s="304">
        <f t="shared" ca="1" si="10"/>
        <v>76.448851629566434</v>
      </c>
      <c r="G23" s="306">
        <f t="shared" ca="1" si="11"/>
        <v>2.1878299611528313</v>
      </c>
      <c r="H23" s="307">
        <f t="shared" ca="1" si="12"/>
        <v>12.408506364372769</v>
      </c>
      <c r="I23" s="304">
        <f t="shared" ca="1" si="13"/>
        <v>12.599905957331487</v>
      </c>
      <c r="J23" s="306">
        <f t="shared" ca="1" si="14"/>
        <v>0.17943214838774477</v>
      </c>
      <c r="K23" s="307">
        <f t="shared" ca="1" si="15"/>
        <v>1.0176688666852929</v>
      </c>
      <c r="L23" s="304">
        <f t="shared" ca="1" si="0"/>
        <v>1.0333662555432948</v>
      </c>
      <c r="M23" s="306">
        <f t="shared" ca="1" si="16"/>
        <v>1.3962634015954636</v>
      </c>
      <c r="N23" s="304">
        <f t="shared" ca="1" si="17"/>
        <v>80</v>
      </c>
      <c r="P23" s="310">
        <f t="shared" ca="1" si="18"/>
        <v>2</v>
      </c>
      <c r="Q23" s="304">
        <f t="shared" ca="1" si="19"/>
        <v>864.5</v>
      </c>
      <c r="R23" s="306">
        <f t="shared" ca="1" si="20"/>
        <v>0.43385227145751248</v>
      </c>
      <c r="S23" s="307">
        <f t="shared" ca="1" si="21"/>
        <v>10.033092688497316</v>
      </c>
      <c r="T23" s="304">
        <f t="shared" ca="1" si="1"/>
        <v>98.424639274158679</v>
      </c>
      <c r="U23" s="311">
        <f t="shared" ca="1" si="2"/>
        <v>17.091259247482643</v>
      </c>
      <c r="V23" s="306">
        <f t="shared" ca="1" si="3"/>
        <v>1.2248753419068639</v>
      </c>
      <c r="W23" s="304">
        <f t="shared" ca="1" si="4"/>
        <v>0.62587614729946928</v>
      </c>
      <c r="Y23" s="314" t="str">
        <f t="shared" ca="1" si="22"/>
        <v/>
      </c>
      <c r="Z23" s="315" t="str">
        <f t="shared" ca="1" si="23"/>
        <v/>
      </c>
      <c r="AA23" s="316" t="str">
        <f t="shared" ca="1" si="24"/>
        <v/>
      </c>
      <c r="AC23" s="310" t="e">
        <f t="shared" ca="1" si="25"/>
        <v>#N/A</v>
      </c>
      <c r="AD23" s="323" t="e">
        <f t="shared" ca="1" si="26"/>
        <v>#N/A</v>
      </c>
      <c r="AE23" s="324">
        <f t="shared" ca="1" si="5"/>
        <v>1.0176688666852929</v>
      </c>
      <c r="AG23" s="306">
        <f t="shared" ca="1" si="27"/>
        <v>76.448851626017543</v>
      </c>
      <c r="AH23" s="304">
        <f t="shared" ca="1" si="28"/>
        <v>86.10981568306731</v>
      </c>
    </row>
    <row r="24" spans="1:34" x14ac:dyDescent="0.2">
      <c r="A24" s="347">
        <f t="shared" ca="1" si="6"/>
        <v>0.01</v>
      </c>
      <c r="B24" s="304">
        <f t="shared" ca="1" si="7"/>
        <v>0.20000000000000004</v>
      </c>
      <c r="D24" s="306">
        <f t="shared" ca="1" si="8"/>
        <v>13.243103742071376</v>
      </c>
      <c r="E24" s="307">
        <f t="shared" ca="1" si="9"/>
        <v>75.109607007501296</v>
      </c>
      <c r="F24" s="304">
        <f t="shared" ca="1" si="10"/>
        <v>76.268164141695138</v>
      </c>
      <c r="G24" s="306">
        <f t="shared" ca="1" si="11"/>
        <v>2.320260998573545</v>
      </c>
      <c r="H24" s="307">
        <f t="shared" ca="1" si="12"/>
        <v>13.159602434447782</v>
      </c>
      <c r="I24" s="304">
        <f t="shared" ca="1" si="13"/>
        <v>13.362587598748437</v>
      </c>
      <c r="J24" s="306">
        <f t="shared" ca="1" si="14"/>
        <v>0.20197260318637664</v>
      </c>
      <c r="K24" s="307">
        <f t="shared" ca="1" si="15"/>
        <v>1.1455094106793957</v>
      </c>
      <c r="L24" s="304">
        <f t="shared" ca="1" si="0"/>
        <v>1.1631787233236937</v>
      </c>
      <c r="M24" s="306">
        <f t="shared" ca="1" si="16"/>
        <v>1.3962634015954636</v>
      </c>
      <c r="N24" s="304">
        <f t="shared" ca="1" si="17"/>
        <v>80</v>
      </c>
      <c r="P24" s="310">
        <f t="shared" ca="1" si="18"/>
        <v>2</v>
      </c>
      <c r="Q24" s="304">
        <f t="shared" ca="1" si="19"/>
        <v>862.38888888888891</v>
      </c>
      <c r="R24" s="306">
        <f t="shared" ca="1" si="20"/>
        <v>0.43279280315114493</v>
      </c>
      <c r="S24" s="307">
        <f t="shared" ca="1" si="21"/>
        <v>10.028764760465805</v>
      </c>
      <c r="T24" s="304">
        <f t="shared" ca="1" si="1"/>
        <v>98.382182300169546</v>
      </c>
      <c r="U24" s="311">
        <f t="shared" ca="1" si="2"/>
        <v>17.08388667132018</v>
      </c>
      <c r="V24" s="306">
        <f t="shared" ca="1" si="3"/>
        <v>1.2248596831339065</v>
      </c>
      <c r="W24" s="304">
        <f t="shared" ca="1" si="4"/>
        <v>0.7039298336262737</v>
      </c>
      <c r="Y24" s="314" t="str">
        <f t="shared" ca="1" si="22"/>
        <v/>
      </c>
      <c r="Z24" s="315" t="str">
        <f t="shared" ca="1" si="23"/>
        <v/>
      </c>
      <c r="AA24" s="316" t="str">
        <f t="shared" ca="1" si="24"/>
        <v/>
      </c>
      <c r="AC24" s="310" t="e">
        <f t="shared" ca="1" si="25"/>
        <v>#N/A</v>
      </c>
      <c r="AD24" s="323" t="e">
        <f t="shared" ca="1" si="26"/>
        <v>#N/A</v>
      </c>
      <c r="AE24" s="324">
        <f t="shared" ca="1" si="5"/>
        <v>1.1455094106793957</v>
      </c>
      <c r="AG24" s="306">
        <f t="shared" ca="1" si="27"/>
        <v>76.268164138152144</v>
      </c>
      <c r="AH24" s="304">
        <f t="shared" ca="1" si="28"/>
        <v>85.929128195201912</v>
      </c>
    </row>
    <row r="25" spans="1:34" x14ac:dyDescent="0.2">
      <c r="A25" s="347">
        <f t="shared" ca="1" si="6"/>
        <v>0.01</v>
      </c>
      <c r="B25" s="304">
        <f t="shared" ca="1" si="7"/>
        <v>0.21000000000000005</v>
      </c>
      <c r="D25" s="306">
        <f t="shared" ca="1" si="8"/>
        <v>13.211609835160699</v>
      </c>
      <c r="E25" s="307">
        <f t="shared" ca="1" si="9"/>
        <v>74.930987641067262</v>
      </c>
      <c r="F25" s="304">
        <f t="shared" ca="1" si="10"/>
        <v>76.086789545244244</v>
      </c>
      <c r="G25" s="306">
        <f t="shared" ca="1" si="11"/>
        <v>2.4523770969251517</v>
      </c>
      <c r="H25" s="307">
        <f t="shared" ca="1" si="12"/>
        <v>13.908912310858454</v>
      </c>
      <c r="I25" s="304">
        <f t="shared" ca="1" si="13"/>
        <v>14.123455494200876</v>
      </c>
      <c r="J25" s="306">
        <f t="shared" ca="1" si="14"/>
        <v>0.22583579366387013</v>
      </c>
      <c r="K25" s="307">
        <f t="shared" ca="1" si="15"/>
        <v>1.280851984405927</v>
      </c>
      <c r="L25" s="304">
        <f t="shared" ca="1" si="0"/>
        <v>1.3006089387884396</v>
      </c>
      <c r="M25" s="306">
        <f t="shared" ca="1" si="16"/>
        <v>1.3962634015954636</v>
      </c>
      <c r="N25" s="304">
        <f t="shared" ca="1" si="17"/>
        <v>80</v>
      </c>
      <c r="P25" s="310">
        <f t="shared" ca="1" si="18"/>
        <v>2</v>
      </c>
      <c r="Q25" s="304">
        <f t="shared" ca="1" si="19"/>
        <v>860.27777777777783</v>
      </c>
      <c r="R25" s="306">
        <f t="shared" ca="1" si="20"/>
        <v>0.43173333484477738</v>
      </c>
      <c r="S25" s="307">
        <f t="shared" ca="1" si="21"/>
        <v>10.024447427117357</v>
      </c>
      <c r="T25" s="304">
        <f t="shared" ca="1" si="1"/>
        <v>98.339829260021276</v>
      </c>
      <c r="U25" s="311">
        <f t="shared" ca="1" si="2"/>
        <v>17.076532143079778</v>
      </c>
      <c r="V25" s="306">
        <f t="shared" ca="1" si="3"/>
        <v>1.2248431056798301</v>
      </c>
      <c r="W25" s="304">
        <f t="shared" ca="1" si="4"/>
        <v>0.78636521608440024</v>
      </c>
      <c r="Y25" s="314" t="str">
        <f t="shared" ca="1" si="22"/>
        <v/>
      </c>
      <c r="Z25" s="315" t="str">
        <f t="shared" ca="1" si="23"/>
        <v/>
      </c>
      <c r="AA25" s="316" t="str">
        <f t="shared" ca="1" si="24"/>
        <v/>
      </c>
      <c r="AC25" s="310" t="e">
        <f t="shared" ca="1" si="25"/>
        <v>#N/A</v>
      </c>
      <c r="AD25" s="323" t="e">
        <f t="shared" ca="1" si="26"/>
        <v>#N/A</v>
      </c>
      <c r="AE25" s="324">
        <f t="shared" ca="1" si="5"/>
        <v>1.280851984405927</v>
      </c>
      <c r="AG25" s="306">
        <f t="shared" ca="1" si="27"/>
        <v>76.08678954170712</v>
      </c>
      <c r="AH25" s="304">
        <f t="shared" ca="1" si="28"/>
        <v>85.747753598756887</v>
      </c>
    </row>
    <row r="26" spans="1:34" x14ac:dyDescent="0.2">
      <c r="A26" s="347">
        <f t="shared" ca="1" si="6"/>
        <v>0.01</v>
      </c>
      <c r="B26" s="304">
        <f t="shared" ca="1" si="7"/>
        <v>0.22000000000000006</v>
      </c>
      <c r="D26" s="306">
        <f t="shared" ca="1" si="8"/>
        <v>13.179997144905649</v>
      </c>
      <c r="E26" s="307">
        <f t="shared" ca="1" si="9"/>
        <v>74.751694608990348</v>
      </c>
      <c r="F26" s="304">
        <f t="shared" ca="1" si="10"/>
        <v>75.904730891134037</v>
      </c>
      <c r="G26" s="306">
        <f t="shared" ca="1" si="11"/>
        <v>2.584177068374208</v>
      </c>
      <c r="H26" s="307">
        <f t="shared" ca="1" si="12"/>
        <v>14.656429256948359</v>
      </c>
      <c r="I26" s="304">
        <f t="shared" ca="1" si="13"/>
        <v>14.882502803112214</v>
      </c>
      <c r="J26" s="306">
        <f t="shared" ca="1" si="14"/>
        <v>0.25101856449036691</v>
      </c>
      <c r="K26" s="307">
        <f t="shared" ca="1" si="15"/>
        <v>1.4236786922449611</v>
      </c>
      <c r="L26" s="304">
        <f t="shared" ca="1" si="0"/>
        <v>1.4456387302750044</v>
      </c>
      <c r="M26" s="306">
        <f t="shared" ca="1" si="16"/>
        <v>1.3962634015954636</v>
      </c>
      <c r="N26" s="304">
        <f t="shared" ca="1" si="17"/>
        <v>80</v>
      </c>
      <c r="P26" s="310">
        <f t="shared" ca="1" si="18"/>
        <v>2</v>
      </c>
      <c r="Q26" s="304">
        <f t="shared" ca="1" si="19"/>
        <v>858.16666666666663</v>
      </c>
      <c r="R26" s="306">
        <f t="shared" ca="1" si="20"/>
        <v>0.43067386653840978</v>
      </c>
      <c r="S26" s="307">
        <f t="shared" ca="1" si="21"/>
        <v>10.020140688451972</v>
      </c>
      <c r="T26" s="304">
        <f t="shared" ca="1" si="1"/>
        <v>98.297580153713852</v>
      </c>
      <c r="U26" s="311">
        <f t="shared" ca="1" si="2"/>
        <v>17.069195662761437</v>
      </c>
      <c r="V26" s="306">
        <f t="shared" ca="1" si="3"/>
        <v>1.2248256117738401</v>
      </c>
      <c r="W26" s="304">
        <f t="shared" ca="1" si="4"/>
        <v>0.87314848834385783</v>
      </c>
      <c r="Y26" s="314" t="str">
        <f t="shared" ca="1" si="22"/>
        <v/>
      </c>
      <c r="Z26" s="315" t="str">
        <f t="shared" ca="1" si="23"/>
        <v/>
      </c>
      <c r="AA26" s="316" t="str">
        <f t="shared" ca="1" si="24"/>
        <v/>
      </c>
      <c r="AC26" s="310" t="e">
        <f t="shared" ca="1" si="25"/>
        <v>#N/A</v>
      </c>
      <c r="AD26" s="323" t="e">
        <f t="shared" ca="1" si="26"/>
        <v>#N/A</v>
      </c>
      <c r="AE26" s="324">
        <f t="shared" ca="1" si="5"/>
        <v>1.4236786922449611</v>
      </c>
      <c r="AG26" s="306">
        <f t="shared" ca="1" si="27"/>
        <v>75.904730887602796</v>
      </c>
      <c r="AH26" s="304">
        <f t="shared" ca="1" si="28"/>
        <v>85.565694944652549</v>
      </c>
    </row>
    <row r="27" spans="1:34" x14ac:dyDescent="0.2">
      <c r="A27" s="347">
        <f t="shared" ca="1" si="6"/>
        <v>0.01</v>
      </c>
      <c r="B27" s="304">
        <f t="shared" ca="1" si="7"/>
        <v>0.23000000000000007</v>
      </c>
      <c r="D27" s="306">
        <f t="shared" ca="1" si="8"/>
        <v>13.14826620450944</v>
      </c>
      <c r="E27" s="307">
        <f t="shared" ca="1" si="9"/>
        <v>74.57173093522816</v>
      </c>
      <c r="F27" s="304">
        <f t="shared" ca="1" si="10"/>
        <v>75.721991249971168</v>
      </c>
      <c r="G27" s="306">
        <f t="shared" ca="1" si="11"/>
        <v>2.7156597304193024</v>
      </c>
      <c r="H27" s="307">
        <f t="shared" ca="1" si="12"/>
        <v>15.40214656630064</v>
      </c>
      <c r="I27" s="304">
        <f t="shared" ca="1" si="13"/>
        <v>15.639722715611924</v>
      </c>
      <c r="J27" s="306">
        <f t="shared" ca="1" si="14"/>
        <v>0.27751774848433447</v>
      </c>
      <c r="K27" s="307">
        <f t="shared" ca="1" si="15"/>
        <v>1.5739715713612061</v>
      </c>
      <c r="L27" s="304">
        <f t="shared" ca="1" si="0"/>
        <v>1.5982498578686246</v>
      </c>
      <c r="M27" s="306">
        <f t="shared" ca="1" si="16"/>
        <v>1.3962634015954636</v>
      </c>
      <c r="N27" s="304">
        <f t="shared" ca="1" si="17"/>
        <v>80</v>
      </c>
      <c r="P27" s="310">
        <f t="shared" ca="1" si="18"/>
        <v>2</v>
      </c>
      <c r="Q27" s="304">
        <f t="shared" ca="1" si="19"/>
        <v>856.05555555555554</v>
      </c>
      <c r="R27" s="306">
        <f t="shared" ca="1" si="20"/>
        <v>0.42961439823204223</v>
      </c>
      <c r="S27" s="307">
        <f t="shared" ca="1" si="21"/>
        <v>10.015844544469651</v>
      </c>
      <c r="T27" s="304">
        <f t="shared" ca="1" si="1"/>
        <v>98.255434981247276</v>
      </c>
      <c r="U27" s="311">
        <f t="shared" ca="1" si="2"/>
        <v>17.061877230365155</v>
      </c>
      <c r="V27" s="306">
        <f t="shared" ca="1" si="3"/>
        <v>1.2248072036553066</v>
      </c>
      <c r="W27" s="304">
        <f t="shared" ca="1" si="4"/>
        <v>0.9642457452650165</v>
      </c>
      <c r="Y27" s="314" t="str">
        <f t="shared" ca="1" si="22"/>
        <v/>
      </c>
      <c r="Z27" s="315" t="str">
        <f t="shared" ca="1" si="23"/>
        <v/>
      </c>
      <c r="AA27" s="316" t="str">
        <f t="shared" ca="1" si="24"/>
        <v/>
      </c>
      <c r="AC27" s="310" t="e">
        <f t="shared" ca="1" si="25"/>
        <v>#N/A</v>
      </c>
      <c r="AD27" s="323" t="e">
        <f t="shared" ca="1" si="26"/>
        <v>#N/A</v>
      </c>
      <c r="AE27" s="324">
        <f t="shared" ca="1" si="5"/>
        <v>1.5739715713612061</v>
      </c>
      <c r="AG27" s="306">
        <f t="shared" ca="1" si="27"/>
        <v>75.721991246445754</v>
      </c>
      <c r="AH27" s="304">
        <f t="shared" ca="1" si="28"/>
        <v>85.382955303495521</v>
      </c>
    </row>
    <row r="28" spans="1:34" x14ac:dyDescent="0.2">
      <c r="A28" s="347">
        <f t="shared" ca="1" si="6"/>
        <v>0.01</v>
      </c>
      <c r="B28" s="304">
        <f t="shared" ca="1" si="7"/>
        <v>0.24000000000000007</v>
      </c>
      <c r="D28" s="306">
        <f t="shared" ca="1" si="8"/>
        <v>13.116417550556289</v>
      </c>
      <c r="E28" s="307">
        <f t="shared" ca="1" si="9"/>
        <v>74.391099662912993</v>
      </c>
      <c r="F28" s="304">
        <f t="shared" ca="1" si="10"/>
        <v>75.538573711832782</v>
      </c>
      <c r="G28" s="306">
        <f t="shared" ca="1" si="11"/>
        <v>2.8468239059248654</v>
      </c>
      <c r="H28" s="307">
        <f t="shared" ca="1" si="12"/>
        <v>16.146057562929769</v>
      </c>
      <c r="I28" s="304">
        <f t="shared" ca="1" si="13"/>
        <v>16.395108452730248</v>
      </c>
      <c r="J28" s="306">
        <f t="shared" ca="1" si="14"/>
        <v>0.30533016666605528</v>
      </c>
      <c r="K28" s="307">
        <f t="shared" ca="1" si="15"/>
        <v>1.7317125920073582</v>
      </c>
      <c r="L28" s="304">
        <f t="shared" ca="1" si="0"/>
        <v>1.7584240137103349</v>
      </c>
      <c r="M28" s="306">
        <f t="shared" ca="1" si="16"/>
        <v>1.3962634015954636</v>
      </c>
      <c r="N28" s="304">
        <f t="shared" ca="1" si="17"/>
        <v>80</v>
      </c>
      <c r="P28" s="310">
        <f t="shared" ca="1" si="18"/>
        <v>2</v>
      </c>
      <c r="Q28" s="304">
        <f t="shared" ca="1" si="19"/>
        <v>853.94444444444446</v>
      </c>
      <c r="R28" s="306">
        <f t="shared" ca="1" si="20"/>
        <v>0.42855492992567468</v>
      </c>
      <c r="S28" s="307">
        <f t="shared" ca="1" si="21"/>
        <v>10.011558995170395</v>
      </c>
      <c r="T28" s="304">
        <f t="shared" ca="1" si="1"/>
        <v>98.213393742621577</v>
      </c>
      <c r="U28" s="311">
        <f t="shared" ca="1" si="2"/>
        <v>17.054576845890942</v>
      </c>
      <c r="V28" s="306">
        <f t="shared" ca="1" si="3"/>
        <v>1.2247878835737132</v>
      </c>
      <c r="W28" s="304">
        <f t="shared" ca="1" si="4"/>
        <v>1.0596229851610326</v>
      </c>
      <c r="Y28" s="314" t="str">
        <f t="shared" ca="1" si="22"/>
        <v/>
      </c>
      <c r="Z28" s="315" t="str">
        <f t="shared" ca="1" si="23"/>
        <v/>
      </c>
      <c r="AA28" s="316" t="str">
        <f t="shared" ca="1" si="24"/>
        <v/>
      </c>
      <c r="AC28" s="310" t="e">
        <f t="shared" ca="1" si="25"/>
        <v>#N/A</v>
      </c>
      <c r="AD28" s="323" t="e">
        <f t="shared" ca="1" si="26"/>
        <v>#N/A</v>
      </c>
      <c r="AE28" s="324">
        <f t="shared" ca="1" si="5"/>
        <v>1.7317125920073582</v>
      </c>
      <c r="AG28" s="306">
        <f t="shared" ca="1" si="27"/>
        <v>75.538573708313208</v>
      </c>
      <c r="AH28" s="304">
        <f t="shared" ca="1" si="28"/>
        <v>85.199537765362976</v>
      </c>
    </row>
    <row r="29" spans="1:34" x14ac:dyDescent="0.2">
      <c r="A29" s="347">
        <f t="shared" ca="1" si="6"/>
        <v>0.01</v>
      </c>
      <c r="B29" s="304">
        <f t="shared" ca="1" si="7"/>
        <v>0.25000000000000006</v>
      </c>
      <c r="D29" s="306">
        <f t="shared" ca="1" si="8"/>
        <v>13.084451722973752</v>
      </c>
      <c r="E29" s="307">
        <f t="shared" ca="1" si="9"/>
        <v>74.209803854138258</v>
      </c>
      <c r="F29" s="304">
        <f t="shared" ca="1" si="10"/>
        <v>75.354481386049656</v>
      </c>
      <c r="G29" s="306">
        <f t="shared" ca="1" si="11"/>
        <v>2.9776684231546029</v>
      </c>
      <c r="H29" s="307">
        <f t="shared" ca="1" si="12"/>
        <v>16.888155601471151</v>
      </c>
      <c r="I29" s="304">
        <f t="shared" ca="1" si="13"/>
        <v>17.148653266590745</v>
      </c>
      <c r="J29" s="306">
        <f t="shared" ca="1" si="14"/>
        <v>0.33445262831145262</v>
      </c>
      <c r="K29" s="307">
        <f t="shared" ca="1" si="15"/>
        <v>1.8968836578293629</v>
      </c>
      <c r="L29" s="304">
        <f t="shared" ca="1" si="0"/>
        <v>1.9261428223069395</v>
      </c>
      <c r="M29" s="306">
        <f t="shared" ca="1" si="16"/>
        <v>1.3962634015954636</v>
      </c>
      <c r="N29" s="304">
        <f t="shared" ca="1" si="17"/>
        <v>80</v>
      </c>
      <c r="P29" s="310">
        <f t="shared" ca="1" si="18"/>
        <v>2</v>
      </c>
      <c r="Q29" s="304">
        <f t="shared" ca="1" si="19"/>
        <v>851.83333333333337</v>
      </c>
      <c r="R29" s="306">
        <f t="shared" ca="1" si="20"/>
        <v>0.42749546161930718</v>
      </c>
      <c r="S29" s="307">
        <f t="shared" ca="1" si="21"/>
        <v>10.007284040554202</v>
      </c>
      <c r="T29" s="304">
        <f t="shared" ca="1" si="1"/>
        <v>98.171456437836724</v>
      </c>
      <c r="U29" s="311">
        <f t="shared" ca="1" si="2"/>
        <v>17.047294509338791</v>
      </c>
      <c r="V29" s="306">
        <f t="shared" ca="1" si="3"/>
        <v>1.2247676537886028</v>
      </c>
      <c r="W29" s="304">
        <f t="shared" ca="1" si="4"/>
        <v>1.1592461120639317</v>
      </c>
      <c r="Y29" s="314" t="str">
        <f t="shared" ca="1" si="22"/>
        <v/>
      </c>
      <c r="Z29" s="315" t="str">
        <f t="shared" ca="1" si="23"/>
        <v/>
      </c>
      <c r="AA29" s="316" t="str">
        <f t="shared" ca="1" si="24"/>
        <v/>
      </c>
      <c r="AC29" s="310" t="e">
        <f t="shared" ca="1" si="25"/>
        <v>#N/A</v>
      </c>
      <c r="AD29" s="323" t="e">
        <f t="shared" ca="1" si="26"/>
        <v>#N/A</v>
      </c>
      <c r="AE29" s="324">
        <f t="shared" ca="1" si="5"/>
        <v>1.8968836578293629</v>
      </c>
      <c r="AG29" s="306">
        <f t="shared" ca="1" si="27"/>
        <v>75.354481382535937</v>
      </c>
      <c r="AH29" s="304">
        <f t="shared" ca="1" si="28"/>
        <v>85.01544543958569</v>
      </c>
    </row>
    <row r="30" spans="1:34" x14ac:dyDescent="0.2">
      <c r="A30" s="347">
        <f t="shared" ca="1" si="6"/>
        <v>0.01</v>
      </c>
      <c r="B30" s="304">
        <f t="shared" ca="1" si="7"/>
        <v>0.26000000000000006</v>
      </c>
      <c r="D30" s="306">
        <f t="shared" ca="1" si="8"/>
        <v>13.052369264994812</v>
      </c>
      <c r="E30" s="307">
        <f t="shared" ca="1" si="9"/>
        <v>74.027846589743561</v>
      </c>
      <c r="F30" s="304">
        <f t="shared" ca="1" si="10"/>
        <v>75.169717400987935</v>
      </c>
      <c r="G30" s="306">
        <f t="shared" ca="1" si="11"/>
        <v>3.1081921158045511</v>
      </c>
      <c r="H30" s="307">
        <f t="shared" ca="1" si="12"/>
        <v>17.628434067368588</v>
      </c>
      <c r="I30" s="304">
        <f t="shared" ca="1" si="13"/>
        <v>17.900350440600626</v>
      </c>
      <c r="J30" s="306">
        <f t="shared" ca="1" si="14"/>
        <v>0.36488193100624838</v>
      </c>
      <c r="K30" s="307">
        <f t="shared" ca="1" si="15"/>
        <v>2.0694666061735614</v>
      </c>
      <c r="L30" s="304">
        <f t="shared" ca="1" si="0"/>
        <v>2.1013878408428956</v>
      </c>
      <c r="M30" s="306">
        <f t="shared" ca="1" si="16"/>
        <v>1.3962634015954636</v>
      </c>
      <c r="N30" s="304">
        <f t="shared" ca="1" si="17"/>
        <v>80</v>
      </c>
      <c r="P30" s="310">
        <f t="shared" ca="1" si="18"/>
        <v>2</v>
      </c>
      <c r="Q30" s="304">
        <f t="shared" ca="1" si="19"/>
        <v>849.72222222222217</v>
      </c>
      <c r="R30" s="306">
        <f t="shared" ca="1" si="20"/>
        <v>0.42643599331293958</v>
      </c>
      <c r="S30" s="307">
        <f t="shared" ca="1" si="21"/>
        <v>10.003019680621072</v>
      </c>
      <c r="T30" s="304">
        <f t="shared" ca="1" si="1"/>
        <v>98.129623066892719</v>
      </c>
      <c r="U30" s="311">
        <f t="shared" ca="1" si="2"/>
        <v>17.040030220708701</v>
      </c>
      <c r="V30" s="306">
        <f t="shared" ca="1" si="3"/>
        <v>1.2247465165695188</v>
      </c>
      <c r="W30" s="304">
        <f t="shared" ca="1" si="4"/>
        <v>1.2630809379940806</v>
      </c>
      <c r="Y30" s="314" t="str">
        <f t="shared" ca="1" si="22"/>
        <v/>
      </c>
      <c r="Z30" s="315" t="str">
        <f t="shared" ca="1" si="23"/>
        <v/>
      </c>
      <c r="AA30" s="316" t="str">
        <f t="shared" ca="1" si="24"/>
        <v/>
      </c>
      <c r="AC30" s="310" t="e">
        <f t="shared" ca="1" si="25"/>
        <v>#N/A</v>
      </c>
      <c r="AD30" s="323" t="e">
        <f t="shared" ca="1" si="26"/>
        <v>#N/A</v>
      </c>
      <c r="AE30" s="324">
        <f t="shared" ca="1" si="5"/>
        <v>2.0694666061735614</v>
      </c>
      <c r="AG30" s="306">
        <f t="shared" ca="1" si="27"/>
        <v>75.169717397480014</v>
      </c>
      <c r="AH30" s="304">
        <f t="shared" ca="1" si="28"/>
        <v>84.830681454529767</v>
      </c>
    </row>
    <row r="31" spans="1:34" x14ac:dyDescent="0.2">
      <c r="A31" s="347">
        <f t="shared" ca="1" si="6"/>
        <v>0.01</v>
      </c>
      <c r="B31" s="304">
        <f t="shared" ca="1" si="7"/>
        <v>0.27000000000000007</v>
      </c>
      <c r="D31" s="306">
        <f t="shared" ca="1" si="8"/>
        <v>13.020170723119803</v>
      </c>
      <c r="E31" s="307">
        <f t="shared" ca="1" si="9"/>
        <v>73.845230969098509</v>
      </c>
      <c r="F31" s="304">
        <f t="shared" ca="1" si="10"/>
        <v>74.984284903829618</v>
      </c>
      <c r="G31" s="306">
        <f t="shared" ca="1" si="11"/>
        <v>3.2383938230357492</v>
      </c>
      <c r="H31" s="307">
        <f t="shared" ca="1" si="12"/>
        <v>18.366886377059572</v>
      </c>
      <c r="I31" s="304">
        <f t="shared" ca="1" si="13"/>
        <v>18.650193289638921</v>
      </c>
      <c r="J31" s="306">
        <f t="shared" ca="1" si="14"/>
        <v>0.39661486070044988</v>
      </c>
      <c r="K31" s="307">
        <f t="shared" ca="1" si="15"/>
        <v>2.2494432083957023</v>
      </c>
      <c r="L31" s="304">
        <f t="shared" ca="1" si="0"/>
        <v>2.2841405594940931</v>
      </c>
      <c r="M31" s="306">
        <f t="shared" ca="1" si="16"/>
        <v>1.3962634015954636</v>
      </c>
      <c r="N31" s="304">
        <f t="shared" ca="1" si="17"/>
        <v>80</v>
      </c>
      <c r="P31" s="310">
        <f t="shared" ca="1" si="18"/>
        <v>2</v>
      </c>
      <c r="Q31" s="304">
        <f t="shared" ca="1" si="19"/>
        <v>847.61111111111109</v>
      </c>
      <c r="R31" s="306">
        <f t="shared" ca="1" si="20"/>
        <v>0.42537652500657203</v>
      </c>
      <c r="S31" s="307">
        <f t="shared" ca="1" si="21"/>
        <v>9.9987659153710062</v>
      </c>
      <c r="T31" s="304">
        <f t="shared" ca="1" si="1"/>
        <v>98.087893629789576</v>
      </c>
      <c r="U31" s="311">
        <f t="shared" ca="1" si="2"/>
        <v>17.032783980000673</v>
      </c>
      <c r="V31" s="306">
        <f t="shared" ca="1" si="3"/>
        <v>1.2247244741959542</v>
      </c>
      <c r="W31" s="304">
        <f t="shared" ca="1" si="4"/>
        <v>1.3710931852328094</v>
      </c>
      <c r="Y31" s="314" t="str">
        <f t="shared" ca="1" si="22"/>
        <v/>
      </c>
      <c r="Z31" s="315" t="str">
        <f t="shared" ca="1" si="23"/>
        <v/>
      </c>
      <c r="AA31" s="316" t="str">
        <f t="shared" ca="1" si="24"/>
        <v/>
      </c>
      <c r="AC31" s="310" t="e">
        <f t="shared" ca="1" si="25"/>
        <v>#N/A</v>
      </c>
      <c r="AD31" s="323" t="e">
        <f t="shared" ca="1" si="26"/>
        <v>#N/A</v>
      </c>
      <c r="AE31" s="324">
        <f t="shared" ca="1" si="5"/>
        <v>2.2494432083957023</v>
      </c>
      <c r="AG31" s="306">
        <f t="shared" ca="1" si="27"/>
        <v>74.984284900327509</v>
      </c>
      <c r="AH31" s="304">
        <f t="shared" ca="1" si="28"/>
        <v>84.645248957377262</v>
      </c>
    </row>
    <row r="32" spans="1:34" x14ac:dyDescent="0.2">
      <c r="A32" s="347">
        <f t="shared" ca="1" si="6"/>
        <v>0.01</v>
      </c>
      <c r="B32" s="304">
        <f t="shared" ca="1" si="7"/>
        <v>0.28000000000000008</v>
      </c>
      <c r="D32" s="306">
        <f t="shared" ca="1" si="8"/>
        <v>12.987856647078068</v>
      </c>
      <c r="E32" s="307">
        <f t="shared" ca="1" si="9"/>
        <v>73.66196010988557</v>
      </c>
      <c r="F32" s="304">
        <f t="shared" ca="1" si="10"/>
        <v>74.798187060352092</v>
      </c>
      <c r="G32" s="306">
        <f t="shared" ca="1" si="11"/>
        <v>3.3682723895065299</v>
      </c>
      <c r="H32" s="307">
        <f t="shared" ca="1" si="12"/>
        <v>19.103505978158427</v>
      </c>
      <c r="I32" s="304">
        <f t="shared" ca="1" si="13"/>
        <v>19.398175160242438</v>
      </c>
      <c r="J32" s="306">
        <f t="shared" ca="1" si="14"/>
        <v>0.42964819176316127</v>
      </c>
      <c r="K32" s="307">
        <f t="shared" ca="1" si="15"/>
        <v>2.4367951701717923</v>
      </c>
      <c r="L32" s="304">
        <f t="shared" ca="1" si="0"/>
        <v>2.4743824017434992</v>
      </c>
      <c r="M32" s="306">
        <f t="shared" ca="1" si="16"/>
        <v>1.3962634015954636</v>
      </c>
      <c r="N32" s="304">
        <f t="shared" ca="1" si="17"/>
        <v>80</v>
      </c>
      <c r="P32" s="310">
        <f t="shared" ca="1" si="18"/>
        <v>2</v>
      </c>
      <c r="Q32" s="304">
        <f t="shared" ca="1" si="19"/>
        <v>845.5</v>
      </c>
      <c r="R32" s="306">
        <f t="shared" ca="1" si="20"/>
        <v>0.42431705670020448</v>
      </c>
      <c r="S32" s="307">
        <f t="shared" ca="1" si="21"/>
        <v>9.994522744804005</v>
      </c>
      <c r="T32" s="304">
        <f t="shared" ca="1" si="1"/>
        <v>98.046268126527295</v>
      </c>
      <c r="U32" s="311">
        <f t="shared" ca="1" si="2"/>
        <v>17.02555578721471</v>
      </c>
      <c r="V32" s="306">
        <f t="shared" ca="1" si="3"/>
        <v>1.2247015289572938</v>
      </c>
      <c r="W32" s="304">
        <f t="shared" ca="1" si="4"/>
        <v>1.4832484885979131</v>
      </c>
      <c r="Y32" s="314" t="str">
        <f t="shared" ca="1" si="22"/>
        <v/>
      </c>
      <c r="Z32" s="315" t="str">
        <f t="shared" ca="1" si="23"/>
        <v/>
      </c>
      <c r="AA32" s="316" t="str">
        <f t="shared" ca="1" si="24"/>
        <v/>
      </c>
      <c r="AC32" s="310" t="e">
        <f t="shared" ca="1" si="25"/>
        <v>#N/A</v>
      </c>
      <c r="AD32" s="323" t="e">
        <f t="shared" ca="1" si="26"/>
        <v>#N/A</v>
      </c>
      <c r="AE32" s="324">
        <f t="shared" ca="1" si="5"/>
        <v>2.4367951701717923</v>
      </c>
      <c r="AG32" s="306">
        <f t="shared" ca="1" si="27"/>
        <v>74.798187056855753</v>
      </c>
      <c r="AH32" s="304">
        <f t="shared" ca="1" si="28"/>
        <v>84.45915111390552</v>
      </c>
    </row>
    <row r="33" spans="1:34" x14ac:dyDescent="0.2">
      <c r="A33" s="347">
        <f t="shared" ca="1" si="6"/>
        <v>0.01</v>
      </c>
      <c r="B33" s="304">
        <f t="shared" ca="1" si="7"/>
        <v>0.29000000000000009</v>
      </c>
      <c r="D33" s="306">
        <f t="shared" ca="1" si="8"/>
        <v>12.95542758978948</v>
      </c>
      <c r="E33" s="307">
        <f t="shared" ca="1" si="9"/>
        <v>73.478037147881608</v>
      </c>
      <c r="F33" s="304">
        <f t="shared" ca="1" si="10"/>
        <v>74.611427054706226</v>
      </c>
      <c r="G33" s="306">
        <f t="shared" ca="1" si="11"/>
        <v>3.4978266654044248</v>
      </c>
      <c r="H33" s="307">
        <f t="shared" ca="1" si="12"/>
        <v>19.838286349637244</v>
      </c>
      <c r="I33" s="304">
        <f t="shared" ca="1" si="13"/>
        <v>20.144289430789502</v>
      </c>
      <c r="J33" s="306">
        <f t="shared" ca="1" si="14"/>
        <v>0.46397868703771605</v>
      </c>
      <c r="K33" s="307">
        <f t="shared" ca="1" si="15"/>
        <v>2.6315041318107708</v>
      </c>
      <c r="L33" s="304">
        <f t="shared" ca="1" si="0"/>
        <v>2.6720947246986588</v>
      </c>
      <c r="M33" s="306">
        <f t="shared" ca="1" si="16"/>
        <v>1.3962634015954636</v>
      </c>
      <c r="N33" s="304">
        <f t="shared" ca="1" si="17"/>
        <v>80</v>
      </c>
      <c r="P33" s="310">
        <f t="shared" ca="1" si="18"/>
        <v>2</v>
      </c>
      <c r="Q33" s="304">
        <f t="shared" ca="1" si="19"/>
        <v>843.38888888888891</v>
      </c>
      <c r="R33" s="306">
        <f t="shared" ca="1" si="20"/>
        <v>0.42325758839383693</v>
      </c>
      <c r="S33" s="307">
        <f t="shared" ca="1" si="21"/>
        <v>9.9902901689200672</v>
      </c>
      <c r="T33" s="304">
        <f t="shared" ca="1" si="1"/>
        <v>98.004746557105861</v>
      </c>
      <c r="U33" s="311">
        <f t="shared" ca="1" si="2"/>
        <v>17.018345642350805</v>
      </c>
      <c r="V33" s="306">
        <f t="shared" ca="1" si="3"/>
        <v>1.2246776831527588</v>
      </c>
      <c r="W33" s="304">
        <f t="shared" ca="1" si="4"/>
        <v>1.5995123977217738</v>
      </c>
      <c r="Y33" s="314" t="str">
        <f t="shared" ca="1" si="22"/>
        <v/>
      </c>
      <c r="Z33" s="315" t="str">
        <f t="shared" ca="1" si="23"/>
        <v/>
      </c>
      <c r="AA33" s="316" t="str">
        <f t="shared" ca="1" si="24"/>
        <v/>
      </c>
      <c r="AC33" s="310" t="e">
        <f t="shared" ca="1" si="25"/>
        <v>#N/A</v>
      </c>
      <c r="AD33" s="323" t="e">
        <f t="shared" ca="1" si="26"/>
        <v>#N/A</v>
      </c>
      <c r="AE33" s="324">
        <f t="shared" ca="1" si="5"/>
        <v>2.6315041318107708</v>
      </c>
      <c r="AG33" s="306">
        <f t="shared" ca="1" si="27"/>
        <v>74.611427051215657</v>
      </c>
      <c r="AH33" s="304">
        <f t="shared" ca="1" si="28"/>
        <v>84.272391108265424</v>
      </c>
    </row>
    <row r="34" spans="1:34" x14ac:dyDescent="0.2">
      <c r="A34" s="347">
        <f t="shared" ca="1" si="6"/>
        <v>0.01</v>
      </c>
      <c r="B34" s="304">
        <f t="shared" ca="1" si="7"/>
        <v>0.3000000000000001</v>
      </c>
      <c r="D34" s="306">
        <f t="shared" ca="1" si="8"/>
        <v>12.92288410732572</v>
      </c>
      <c r="E34" s="307">
        <f t="shared" ca="1" si="9"/>
        <v>73.293465236738427</v>
      </c>
      <c r="F34" s="304">
        <f t="shared" ca="1" si="10"/>
        <v>74.424008089193606</v>
      </c>
      <c r="G34" s="306">
        <f t="shared" ca="1" si="11"/>
        <v>3.6270555064776819</v>
      </c>
      <c r="H34" s="307">
        <f t="shared" ca="1" si="12"/>
        <v>20.571221002004627</v>
      </c>
      <c r="I34" s="304">
        <f t="shared" ca="1" si="13"/>
        <v>20.888529511681437</v>
      </c>
      <c r="J34" s="306">
        <f t="shared" ca="1" si="14"/>
        <v>0.49960309789712659</v>
      </c>
      <c r="K34" s="307">
        <f t="shared" ca="1" si="15"/>
        <v>2.8335516685689801</v>
      </c>
      <c r="L34" s="304">
        <f t="shared" ca="1" si="0"/>
        <v>2.8772588194110131</v>
      </c>
      <c r="M34" s="306">
        <f t="shared" ca="1" si="16"/>
        <v>1.3962634015954636</v>
      </c>
      <c r="N34" s="304">
        <f t="shared" ca="1" si="17"/>
        <v>80</v>
      </c>
      <c r="P34" s="310">
        <f t="shared" ca="1" si="18"/>
        <v>2</v>
      </c>
      <c r="Q34" s="304">
        <f t="shared" ca="1" si="19"/>
        <v>841.27777777777771</v>
      </c>
      <c r="R34" s="306">
        <f t="shared" ca="1" si="20"/>
        <v>0.42219812008746938</v>
      </c>
      <c r="S34" s="307">
        <f t="shared" ca="1" si="21"/>
        <v>9.9860681877191926</v>
      </c>
      <c r="T34" s="304">
        <f t="shared" ca="1" si="1"/>
        <v>97.963328921525289</v>
      </c>
      <c r="U34" s="311">
        <f t="shared" ca="1" si="2"/>
        <v>17.011153545408966</v>
      </c>
      <c r="V34" s="306">
        <f t="shared" ca="1" si="3"/>
        <v>1.2246529390913512</v>
      </c>
      <c r="W34" s="304">
        <f t="shared" ca="1" si="4"/>
        <v>1.7198503793318534</v>
      </c>
      <c r="Y34" s="314" t="str">
        <f t="shared" ca="1" si="22"/>
        <v/>
      </c>
      <c r="Z34" s="315" t="str">
        <f t="shared" ca="1" si="23"/>
        <v/>
      </c>
      <c r="AA34" s="316" t="str">
        <f t="shared" ca="1" si="24"/>
        <v/>
      </c>
      <c r="AC34" s="310" t="e">
        <f t="shared" ca="1" si="25"/>
        <v>#N/A</v>
      </c>
      <c r="AD34" s="323" t="e">
        <f t="shared" ca="1" si="26"/>
        <v>#N/A</v>
      </c>
      <c r="AE34" s="324">
        <f t="shared" ca="1" si="5"/>
        <v>2.8335516685689801</v>
      </c>
      <c r="AG34" s="306">
        <f t="shared" ca="1" si="27"/>
        <v>74.424008085708806</v>
      </c>
      <c r="AH34" s="304">
        <f t="shared" ca="1" si="28"/>
        <v>84.084972142758573</v>
      </c>
    </row>
    <row r="35" spans="1:34" x14ac:dyDescent="0.2">
      <c r="A35" s="347">
        <f t="shared" ca="1" si="6"/>
        <v>0.01</v>
      </c>
      <c r="B35" s="304">
        <f t="shared" ca="1" si="7"/>
        <v>0.31000000000000011</v>
      </c>
      <c r="D35" s="306">
        <f t="shared" ca="1" si="8"/>
        <v>12.890226758871396</v>
      </c>
      <c r="E35" s="307">
        <f t="shared" ca="1" si="9"/>
        <v>73.108247547762218</v>
      </c>
      <c r="F35" s="304">
        <f t="shared" ca="1" si="10"/>
        <v>74.235933384042568</v>
      </c>
      <c r="G35" s="306">
        <f t="shared" ca="1" si="11"/>
        <v>3.7559577740663959</v>
      </c>
      <c r="H35" s="307">
        <f t="shared" ca="1" si="12"/>
        <v>21.302303477482248</v>
      </c>
      <c r="I35" s="304">
        <f t="shared" ca="1" si="13"/>
        <v>21.630888845521863</v>
      </c>
      <c r="J35" s="306">
        <f t="shared" ca="1" si="14"/>
        <v>0.536518164299847</v>
      </c>
      <c r="K35" s="307">
        <f t="shared" ca="1" si="15"/>
        <v>3.0429192909664144</v>
      </c>
      <c r="L35" s="304">
        <f t="shared" ca="1" si="0"/>
        <v>3.0898559111970294</v>
      </c>
      <c r="M35" s="306">
        <f t="shared" ca="1" si="16"/>
        <v>1.3962634015954636</v>
      </c>
      <c r="N35" s="304">
        <f t="shared" ca="1" si="17"/>
        <v>80</v>
      </c>
      <c r="P35" s="310">
        <f t="shared" ca="1" si="18"/>
        <v>2</v>
      </c>
      <c r="Q35" s="304">
        <f t="shared" ca="1" si="19"/>
        <v>839.16666666666663</v>
      </c>
      <c r="R35" s="306">
        <f t="shared" ca="1" si="20"/>
        <v>0.42113865178110182</v>
      </c>
      <c r="S35" s="307">
        <f t="shared" ca="1" si="21"/>
        <v>9.9818568012013813</v>
      </c>
      <c r="T35" s="304">
        <f t="shared" ca="1" si="1"/>
        <v>97.92201521978555</v>
      </c>
      <c r="U35" s="311">
        <f t="shared" ca="1" si="2"/>
        <v>17.003979496389185</v>
      </c>
      <c r="V35" s="306">
        <f t="shared" ca="1" si="3"/>
        <v>1.2246272990917961</v>
      </c>
      <c r="W35" s="304">
        <f t="shared" ca="1" si="4"/>
        <v>1.844227819533298</v>
      </c>
      <c r="Y35" s="314" t="str">
        <f t="shared" ca="1" si="22"/>
        <v/>
      </c>
      <c r="Z35" s="315" t="str">
        <f t="shared" ca="1" si="23"/>
        <v/>
      </c>
      <c r="AA35" s="316" t="str">
        <f t="shared" ca="1" si="24"/>
        <v/>
      </c>
      <c r="AC35" s="310" t="e">
        <f t="shared" ca="1" si="25"/>
        <v>#N/A</v>
      </c>
      <c r="AD35" s="323" t="e">
        <f t="shared" ca="1" si="26"/>
        <v>#N/A</v>
      </c>
      <c r="AE35" s="324">
        <f t="shared" ca="1" si="5"/>
        <v>3.0429192909664144</v>
      </c>
      <c r="AG35" s="306">
        <f t="shared" ca="1" si="27"/>
        <v>74.235933380563495</v>
      </c>
      <c r="AH35" s="304">
        <f t="shared" ca="1" si="28"/>
        <v>83.896897437613262</v>
      </c>
    </row>
    <row r="36" spans="1:34" x14ac:dyDescent="0.2">
      <c r="A36" s="347">
        <f t="shared" ca="1" si="6"/>
        <v>0.01</v>
      </c>
      <c r="B36" s="304">
        <f t="shared" ca="1" si="7"/>
        <v>0.32000000000000012</v>
      </c>
      <c r="D36" s="306">
        <f t="shared" ca="1" si="8"/>
        <v>12.857456106684962</v>
      </c>
      <c r="E36" s="307">
        <f t="shared" ca="1" si="9"/>
        <v>72.922387269691868</v>
      </c>
      <c r="F36" s="304">
        <f t="shared" ca="1" si="10"/>
        <v>74.047206177183</v>
      </c>
      <c r="G36" s="306">
        <f t="shared" ca="1" si="11"/>
        <v>3.8845323351332457</v>
      </c>
      <c r="H36" s="307">
        <f t="shared" ca="1" si="12"/>
        <v>22.031527350179168</v>
      </c>
      <c r="I36" s="304">
        <f t="shared" ca="1" si="13"/>
        <v>22.371360907293692</v>
      </c>
      <c r="J36" s="306">
        <f t="shared" ca="1" si="14"/>
        <v>0.57472061484584525</v>
      </c>
      <c r="K36" s="307">
        <f t="shared" ca="1" si="15"/>
        <v>3.2595884451047215</v>
      </c>
      <c r="L36" s="304">
        <f t="shared" ca="1" si="0"/>
        <v>3.3098671599611067</v>
      </c>
      <c r="M36" s="306">
        <f t="shared" ca="1" si="16"/>
        <v>1.3962634015954636</v>
      </c>
      <c r="N36" s="304">
        <f t="shared" ca="1" si="17"/>
        <v>80</v>
      </c>
      <c r="P36" s="310">
        <f t="shared" ca="1" si="18"/>
        <v>2</v>
      </c>
      <c r="Q36" s="304">
        <f t="shared" ca="1" si="19"/>
        <v>837.05555555555554</v>
      </c>
      <c r="R36" s="306">
        <f t="shared" ca="1" si="20"/>
        <v>0.42007918347473427</v>
      </c>
      <c r="S36" s="307">
        <f t="shared" ca="1" si="21"/>
        <v>9.9776560093666333</v>
      </c>
      <c r="T36" s="304">
        <f t="shared" ca="1" si="1"/>
        <v>97.880805451886673</v>
      </c>
      <c r="U36" s="311">
        <f t="shared" ca="1" si="2"/>
        <v>16.996823495291469</v>
      </c>
      <c r="V36" s="306">
        <f t="shared" ca="1" si="3"/>
        <v>1.2246007654824858</v>
      </c>
      <c r="W36" s="304">
        <f t="shared" ca="1" si="4"/>
        <v>1.9726100260933928</v>
      </c>
      <c r="Y36" s="314" t="str">
        <f t="shared" ca="1" si="22"/>
        <v/>
      </c>
      <c r="Z36" s="315" t="str">
        <f t="shared" ca="1" si="23"/>
        <v/>
      </c>
      <c r="AA36" s="316" t="str">
        <f t="shared" ca="1" si="24"/>
        <v/>
      </c>
      <c r="AC36" s="310" t="e">
        <f t="shared" ca="1" si="25"/>
        <v>#N/A</v>
      </c>
      <c r="AD36" s="323" t="e">
        <f t="shared" ca="1" si="26"/>
        <v>#N/A</v>
      </c>
      <c r="AE36" s="324">
        <f t="shared" ca="1" si="5"/>
        <v>3.2595884451047215</v>
      </c>
      <c r="AG36" s="306">
        <f t="shared" ca="1" si="27"/>
        <v>74.047206173709696</v>
      </c>
      <c r="AH36" s="304">
        <f t="shared" ca="1" si="28"/>
        <v>83.70817023075945</v>
      </c>
    </row>
    <row r="37" spans="1:34" x14ac:dyDescent="0.2">
      <c r="A37" s="347">
        <f t="shared" ca="1" si="6"/>
        <v>0.01</v>
      </c>
      <c r="B37" s="304">
        <f t="shared" ca="1" si="7"/>
        <v>0.33000000000000013</v>
      </c>
      <c r="D37" s="306">
        <f t="shared" ca="1" si="8"/>
        <v>12.82457271605946</v>
      </c>
      <c r="E37" s="307">
        <f t="shared" ca="1" si="9"/>
        <v>72.735887608476403</v>
      </c>
      <c r="F37" s="304">
        <f t="shared" ca="1" si="10"/>
        <v>73.857829724020505</v>
      </c>
      <c r="G37" s="306">
        <f t="shared" ca="1" si="11"/>
        <v>4.0127780622938403</v>
      </c>
      <c r="H37" s="307">
        <f t="shared" ca="1" si="12"/>
        <v>22.758886226263932</v>
      </c>
      <c r="I37" s="304">
        <f t="shared" ca="1" si="13"/>
        <v>23.109939204533898</v>
      </c>
      <c r="J37" s="306">
        <f t="shared" ca="1" si="14"/>
        <v>0.61420716683298071</v>
      </c>
      <c r="K37" s="307">
        <f t="shared" ca="1" si="15"/>
        <v>3.483540512986937</v>
      </c>
      <c r="L37" s="304">
        <f t="shared" ca="1" si="0"/>
        <v>3.5372736605202446</v>
      </c>
      <c r="M37" s="306">
        <f t="shared" ca="1" si="16"/>
        <v>1.3962634015954636</v>
      </c>
      <c r="N37" s="304">
        <f t="shared" ca="1" si="17"/>
        <v>80</v>
      </c>
      <c r="P37" s="310">
        <f t="shared" ca="1" si="18"/>
        <v>2</v>
      </c>
      <c r="Q37" s="304">
        <f t="shared" ca="1" si="19"/>
        <v>834.94444444444446</v>
      </c>
      <c r="R37" s="306">
        <f t="shared" ca="1" si="20"/>
        <v>0.41901971516836672</v>
      </c>
      <c r="S37" s="307">
        <f t="shared" ca="1" si="21"/>
        <v>9.9734658122149504</v>
      </c>
      <c r="T37" s="304">
        <f t="shared" ca="1" si="1"/>
        <v>97.839699617828671</v>
      </c>
      <c r="U37" s="311">
        <f t="shared" ca="1" si="2"/>
        <v>16.989685542115819</v>
      </c>
      <c r="V37" s="306">
        <f t="shared" ca="1" si="3"/>
        <v>1.2245733406014245</v>
      </c>
      <c r="W37" s="304">
        <f t="shared" ca="1" si="4"/>
        <v>2.1049622307276246</v>
      </c>
      <c r="Y37" s="314" t="str">
        <f t="shared" ca="1" si="22"/>
        <v/>
      </c>
      <c r="Z37" s="315" t="str">
        <f t="shared" ca="1" si="23"/>
        <v/>
      </c>
      <c r="AA37" s="316" t="str">
        <f t="shared" ca="1" si="24"/>
        <v/>
      </c>
      <c r="AC37" s="310" t="e">
        <f t="shared" ca="1" si="25"/>
        <v>#N/A</v>
      </c>
      <c r="AD37" s="323" t="e">
        <f t="shared" ca="1" si="26"/>
        <v>#N/A</v>
      </c>
      <c r="AE37" s="324">
        <f t="shared" ca="1" si="5"/>
        <v>3.483540512986937</v>
      </c>
      <c r="AG37" s="306">
        <f t="shared" ca="1" si="27"/>
        <v>73.857829720552914</v>
      </c>
      <c r="AH37" s="304">
        <f t="shared" ca="1" si="28"/>
        <v>83.518793777602681</v>
      </c>
    </row>
    <row r="38" spans="1:34" x14ac:dyDescent="0.2">
      <c r="A38" s="347">
        <f t="shared" ca="1" si="6"/>
        <v>0.01</v>
      </c>
      <c r="B38" s="304">
        <f t="shared" ca="1" si="7"/>
        <v>0.34000000000000014</v>
      </c>
      <c r="D38" s="306">
        <f t="shared" ca="1" si="8"/>
        <v>12.79157715528309</v>
      </c>
      <c r="E38" s="307">
        <f t="shared" ca="1" si="9"/>
        <v>72.548751787051287</v>
      </c>
      <c r="F38" s="304">
        <f t="shared" ca="1" si="10"/>
        <v>73.667807297209123</v>
      </c>
      <c r="G38" s="306">
        <f t="shared" ca="1" si="11"/>
        <v>4.1406938338466714</v>
      </c>
      <c r="H38" s="307">
        <f t="shared" ca="1" si="12"/>
        <v>23.484373744134444</v>
      </c>
      <c r="I38" s="304">
        <f t="shared" ca="1" si="13"/>
        <v>23.846617277505988</v>
      </c>
      <c r="J38" s="306">
        <f t="shared" ca="1" si="14"/>
        <v>0.65497452631368325</v>
      </c>
      <c r="K38" s="307">
        <f t="shared" ca="1" si="15"/>
        <v>3.714756812838929</v>
      </c>
      <c r="L38" s="304">
        <f t="shared" ca="1" si="0"/>
        <v>3.7720564429304435</v>
      </c>
      <c r="M38" s="306">
        <f t="shared" ca="1" si="16"/>
        <v>1.3962634015954636</v>
      </c>
      <c r="N38" s="304">
        <f t="shared" ca="1" si="17"/>
        <v>80</v>
      </c>
      <c r="P38" s="310">
        <f t="shared" ca="1" si="18"/>
        <v>2</v>
      </c>
      <c r="Q38" s="304">
        <f t="shared" ca="1" si="19"/>
        <v>832.83333333333326</v>
      </c>
      <c r="R38" s="306">
        <f t="shared" ca="1" si="20"/>
        <v>0.41796024686199912</v>
      </c>
      <c r="S38" s="307">
        <f t="shared" ca="1" si="21"/>
        <v>9.9692862097463308</v>
      </c>
      <c r="T38" s="304">
        <f t="shared" ca="1" si="1"/>
        <v>97.798697717611518</v>
      </c>
      <c r="U38" s="311">
        <f t="shared" ca="1" si="2"/>
        <v>16.982565636862226</v>
      </c>
      <c r="V38" s="306">
        <f t="shared" ca="1" si="3"/>
        <v>1.2245450267961679</v>
      </c>
      <c r="W38" s="304">
        <f t="shared" ca="1" si="4"/>
        <v>2.2412495913870716</v>
      </c>
      <c r="Y38" s="314" t="str">
        <f t="shared" ca="1" si="22"/>
        <v>Sortie de rampe</v>
      </c>
      <c r="Z38" s="315" t="str">
        <f t="shared" ca="1" si="23"/>
        <v/>
      </c>
      <c r="AA38" s="316" t="str">
        <f t="shared" ca="1" si="24"/>
        <v/>
      </c>
      <c r="AC38" s="310" t="e">
        <f t="shared" ca="1" si="25"/>
        <v>#N/A</v>
      </c>
      <c r="AD38" s="323" t="e">
        <f t="shared" ca="1" si="26"/>
        <v>#N/A</v>
      </c>
      <c r="AE38" s="324">
        <f t="shared" ca="1" si="5"/>
        <v>3.714756812838929</v>
      </c>
      <c r="AG38" s="306">
        <f t="shared" ca="1" si="27"/>
        <v>73.667807293747231</v>
      </c>
      <c r="AH38" s="304">
        <f t="shared" ca="1" si="28"/>
        <v>83.328771350796998</v>
      </c>
    </row>
    <row r="39" spans="1:34" x14ac:dyDescent="0.2">
      <c r="A39" s="347">
        <f t="shared" ca="1" si="6"/>
        <v>0.01</v>
      </c>
      <c r="B39" s="304">
        <f t="shared" ca="1" si="7"/>
        <v>0.35000000000000014</v>
      </c>
      <c r="D39" s="306">
        <f t="shared" ca="1" si="8"/>
        <v>12.758469995599597</v>
      </c>
      <c r="E39" s="307">
        <f t="shared" ca="1" si="9"/>
        <v>72.360983045113883</v>
      </c>
      <c r="F39" s="304">
        <f t="shared" ca="1" si="10"/>
        <v>73.47714218642335</v>
      </c>
      <c r="G39" s="306">
        <f t="shared" ca="1" si="11"/>
        <v>4.2682785338026674</v>
      </c>
      <c r="H39" s="307">
        <f t="shared" ca="1" si="12"/>
        <v>24.207983574585583</v>
      </c>
      <c r="I39" s="304">
        <f t="shared" ca="1" si="13"/>
        <v>24.581388699370223</v>
      </c>
      <c r="J39" s="306">
        <f t="shared" ca="1" si="14"/>
        <v>0.69701938815192999</v>
      </c>
      <c r="K39" s="307">
        <f t="shared" ca="1" si="15"/>
        <v>3.9532185994325291</v>
      </c>
      <c r="L39" s="304">
        <f t="shared" ca="1" si="0"/>
        <v>4.0141964728148247</v>
      </c>
      <c r="M39" s="306">
        <f t="shared" ca="1" si="16"/>
        <v>1.3962634015954636</v>
      </c>
      <c r="N39" s="304">
        <f t="shared" ca="1" si="17"/>
        <v>80</v>
      </c>
      <c r="P39" s="310">
        <f t="shared" ca="1" si="18"/>
        <v>2</v>
      </c>
      <c r="Q39" s="304">
        <f t="shared" ca="1" si="19"/>
        <v>830.72222222222217</v>
      </c>
      <c r="R39" s="306">
        <f t="shared" ca="1" si="20"/>
        <v>0.41690077855563162</v>
      </c>
      <c r="S39" s="307">
        <f t="shared" ca="1" si="21"/>
        <v>9.9651172019607746</v>
      </c>
      <c r="T39" s="304">
        <f t="shared" ca="1" si="1"/>
        <v>97.757799751235197</v>
      </c>
      <c r="U39" s="311">
        <f t="shared" ca="1" si="2"/>
        <v>0</v>
      </c>
      <c r="V39" s="306">
        <f t="shared" ca="1" si="3"/>
        <v>1.224515826423769</v>
      </c>
      <c r="W39" s="304">
        <f t="shared" ca="1" si="4"/>
        <v>2.3814371945468999</v>
      </c>
      <c r="Y39" s="314" t="str">
        <f t="shared" ca="1" si="22"/>
        <v/>
      </c>
      <c r="Z39" s="315" t="str">
        <f t="shared" ca="1" si="23"/>
        <v/>
      </c>
      <c r="AA39" s="316" t="str">
        <f t="shared" ca="1" si="24"/>
        <v/>
      </c>
      <c r="AC39" s="310" t="e">
        <f t="shared" ca="1" si="25"/>
        <v>#N/A</v>
      </c>
      <c r="AD39" s="323" t="e">
        <f t="shared" ca="1" si="26"/>
        <v>#N/A</v>
      </c>
      <c r="AE39" s="324">
        <f t="shared" ca="1" si="5"/>
        <v>3.9532185994325291</v>
      </c>
      <c r="AG39" s="306">
        <f t="shared" ca="1" si="27"/>
        <v>73.477142182967185</v>
      </c>
      <c r="AH39" s="304">
        <f t="shared" ca="1" si="28"/>
        <v>83.138106240016938</v>
      </c>
    </row>
    <row r="40" spans="1:34" x14ac:dyDescent="0.2">
      <c r="A40" s="347">
        <f t="shared" ca="1" si="6"/>
        <v>0.01</v>
      </c>
      <c r="B40" s="304">
        <f t="shared" ca="1" si="7"/>
        <v>0.36000000000000015</v>
      </c>
      <c r="D40" s="306">
        <f t="shared" ca="1" si="8"/>
        <v>14.403560967487781</v>
      </c>
      <c r="E40" s="307">
        <f t="shared" ca="1" si="9"/>
        <v>71.876653452668677</v>
      </c>
      <c r="F40" s="304">
        <f t="shared" ca="1" si="10"/>
        <v>73.30563334491535</v>
      </c>
      <c r="G40" s="306">
        <f t="shared" ca="1" si="11"/>
        <v>4.4123141434775448</v>
      </c>
      <c r="H40" s="307">
        <f t="shared" ca="1" si="12"/>
        <v>24.92675010911227</v>
      </c>
      <c r="I40" s="304">
        <f t="shared" ca="1" si="13"/>
        <v>25.314252647527649</v>
      </c>
      <c r="J40" s="306">
        <f t="shared" ca="1" si="14"/>
        <v>0.74042235153833103</v>
      </c>
      <c r="K40" s="307">
        <f t="shared" ca="1" si="15"/>
        <v>4.1988922678510185</v>
      </c>
      <c r="L40" s="304">
        <f t="shared" ca="1" si="0"/>
        <v>4.2636746517149522</v>
      </c>
      <c r="M40" s="306">
        <f t="shared" ca="1" si="16"/>
        <v>1.3955998842053938</v>
      </c>
      <c r="N40" s="304">
        <f t="shared" ca="1" si="17"/>
        <v>79.961983253915463</v>
      </c>
      <c r="P40" s="310">
        <f t="shared" ca="1" si="18"/>
        <v>2</v>
      </c>
      <c r="Q40" s="304">
        <f t="shared" ca="1" si="19"/>
        <v>828.61111111111109</v>
      </c>
      <c r="R40" s="306">
        <f t="shared" ca="1" si="20"/>
        <v>0.41584131024926407</v>
      </c>
      <c r="S40" s="307">
        <f t="shared" ca="1" si="21"/>
        <v>9.9609587888582816</v>
      </c>
      <c r="T40" s="304">
        <f t="shared" ca="1" si="1"/>
        <v>97.717005718699752</v>
      </c>
      <c r="U40" s="311">
        <f t="shared" ca="1" si="2"/>
        <v>0</v>
      </c>
      <c r="V40" s="306">
        <f t="shared" ca="1" si="3"/>
        <v>1.2244857436625365</v>
      </c>
      <c r="W40" s="304">
        <f t="shared" ca="1" si="4"/>
        <v>2.5254911728556841</v>
      </c>
      <c r="Y40" s="314" t="str">
        <f t="shared" ca="1" si="22"/>
        <v/>
      </c>
      <c r="Z40" s="315" t="str">
        <f t="shared" ca="1" si="23"/>
        <v/>
      </c>
      <c r="AA40" s="316" t="str">
        <f t="shared" ca="1" si="24"/>
        <v/>
      </c>
      <c r="AC40" s="310" t="e">
        <f t="shared" ca="1" si="25"/>
        <v>#N/A</v>
      </c>
      <c r="AD40" s="323" t="e">
        <f t="shared" ca="1" si="26"/>
        <v>#N/A</v>
      </c>
      <c r="AE40" s="324">
        <f t="shared" ca="1" si="5"/>
        <v>4.1988922678510185</v>
      </c>
      <c r="AG40" s="306">
        <f t="shared" ca="1" si="27"/>
        <v>73.285837694678591</v>
      </c>
      <c r="AH40" s="304">
        <f t="shared" ca="1" si="28"/>
        <v>82.946801751728358</v>
      </c>
    </row>
    <row r="41" spans="1:34" x14ac:dyDescent="0.2">
      <c r="A41" s="347">
        <f t="shared" ca="1" si="6"/>
        <v>0.01</v>
      </c>
      <c r="B41" s="304">
        <f t="shared" ca="1" si="7"/>
        <v>0.37000000000000016</v>
      </c>
      <c r="D41" s="306">
        <f t="shared" ca="1" si="8"/>
        <v>14.424302749273732</v>
      </c>
      <c r="E41" s="307">
        <f t="shared" ca="1" si="9"/>
        <v>71.678075970481345</v>
      </c>
      <c r="F41" s="304">
        <f t="shared" ca="1" si="10"/>
        <v>73.115026394256333</v>
      </c>
      <c r="G41" s="306">
        <f t="shared" ca="1" si="11"/>
        <v>4.5565571709702821</v>
      </c>
      <c r="H41" s="307">
        <f t="shared" ca="1" si="12"/>
        <v>25.643530868817084</v>
      </c>
      <c r="I41" s="304">
        <f t="shared" ca="1" si="13"/>
        <v>26.045208554977929</v>
      </c>
      <c r="J41" s="306">
        <f t="shared" ca="1" si="14"/>
        <v>0.7852667081105702</v>
      </c>
      <c r="K41" s="307">
        <f t="shared" ca="1" si="15"/>
        <v>4.4517436727406654</v>
      </c>
      <c r="L41" s="304">
        <f t="shared" ca="1" si="0"/>
        <v>4.5204718261098984</v>
      </c>
      <c r="M41" s="306">
        <f t="shared" ca="1" si="16"/>
        <v>1.3949433724388112</v>
      </c>
      <c r="N41" s="304">
        <f t="shared" ca="1" si="17"/>
        <v>79.924367900489599</v>
      </c>
      <c r="P41" s="310">
        <f t="shared" ca="1" si="18"/>
        <v>2</v>
      </c>
      <c r="Q41" s="304">
        <f t="shared" ca="1" si="19"/>
        <v>826.5</v>
      </c>
      <c r="R41" s="306">
        <f t="shared" ca="1" si="20"/>
        <v>0.41478184194289652</v>
      </c>
      <c r="S41" s="307">
        <f t="shared" ca="1" si="21"/>
        <v>9.9568109704388519</v>
      </c>
      <c r="T41" s="304">
        <f t="shared" ca="1" si="1"/>
        <v>97.676315620005141</v>
      </c>
      <c r="U41" s="311">
        <f t="shared" ca="1" si="2"/>
        <v>0</v>
      </c>
      <c r="V41" s="306">
        <f t="shared" ca="1" si="3"/>
        <v>1.2244547827584595</v>
      </c>
      <c r="W41" s="304">
        <f t="shared" ca="1" si="4"/>
        <v>2.6733777669942058</v>
      </c>
      <c r="Y41" s="314" t="str">
        <f t="shared" ca="1" si="22"/>
        <v/>
      </c>
      <c r="Z41" s="315" t="str">
        <f t="shared" ca="1" si="23"/>
        <v/>
      </c>
      <c r="AA41" s="316" t="str">
        <f t="shared" ca="1" si="24"/>
        <v/>
      </c>
      <c r="AC41" s="310" t="e">
        <f t="shared" ca="1" si="25"/>
        <v>#N/A</v>
      </c>
      <c r="AD41" s="323" t="e">
        <f t="shared" ca="1" si="26"/>
        <v>#N/A</v>
      </c>
      <c r="AE41" s="324">
        <f t="shared" ca="1" si="5"/>
        <v>4.4517436727406654</v>
      </c>
      <c r="AG41" s="306">
        <f t="shared" ca="1" si="27"/>
        <v>73.09502946077663</v>
      </c>
      <c r="AH41" s="304">
        <f t="shared" ca="1" si="28"/>
        <v>82.754861096938868</v>
      </c>
    </row>
    <row r="42" spans="1:34" x14ac:dyDescent="0.2">
      <c r="A42" s="347">
        <f t="shared" ca="1" si="6"/>
        <v>0.01</v>
      </c>
      <c r="B42" s="304">
        <f t="shared" ca="1" si="7"/>
        <v>0.38000000000000017</v>
      </c>
      <c r="D42" s="306">
        <f t="shared" ca="1" si="8"/>
        <v>14.44410714924404</v>
      </c>
      <c r="E42" s="307">
        <f t="shared" ca="1" si="9"/>
        <v>71.478985006912055</v>
      </c>
      <c r="F42" s="304">
        <f t="shared" ca="1" si="10"/>
        <v>72.923778899322002</v>
      </c>
      <c r="G42" s="306">
        <f t="shared" ca="1" si="11"/>
        <v>4.7009982424627221</v>
      </c>
      <c r="H42" s="307">
        <f t="shared" ca="1" si="12"/>
        <v>26.358320718886205</v>
      </c>
      <c r="I42" s="304">
        <f t="shared" ca="1" si="13"/>
        <v>26.774249860552647</v>
      </c>
      <c r="J42" s="306">
        <f t="shared" ca="1" si="14"/>
        <v>0.83155448517773523</v>
      </c>
      <c r="K42" s="307">
        <f t="shared" ca="1" si="15"/>
        <v>4.7117529306791814</v>
      </c>
      <c r="L42" s="304">
        <f t="shared" ca="1" si="0"/>
        <v>4.7845687936932269</v>
      </c>
      <c r="M42" s="306">
        <f t="shared" ca="1" si="16"/>
        <v>1.394302368483231</v>
      </c>
      <c r="N42" s="304">
        <f t="shared" ca="1" si="17"/>
        <v>79.887641079183666</v>
      </c>
      <c r="P42" s="310">
        <f t="shared" ca="1" si="18"/>
        <v>2</v>
      </c>
      <c r="Q42" s="304">
        <f t="shared" ca="1" si="19"/>
        <v>824.38888888888891</v>
      </c>
      <c r="R42" s="306">
        <f t="shared" ca="1" si="20"/>
        <v>0.41372237363652897</v>
      </c>
      <c r="S42" s="307">
        <f t="shared" ca="1" si="21"/>
        <v>9.9526737467024873</v>
      </c>
      <c r="T42" s="304">
        <f t="shared" ca="1" si="1"/>
        <v>97.635729455151406</v>
      </c>
      <c r="U42" s="311">
        <f t="shared" ca="1" si="2"/>
        <v>0</v>
      </c>
      <c r="V42" s="306">
        <f t="shared" ca="1" si="3"/>
        <v>1.2244229462127358</v>
      </c>
      <c r="W42" s="304">
        <f t="shared" ca="1" si="4"/>
        <v>2.8250620104805897</v>
      </c>
      <c r="Y42" s="314" t="str">
        <f t="shared" ca="1" si="22"/>
        <v/>
      </c>
      <c r="Z42" s="315" t="str">
        <f t="shared" ca="1" si="23"/>
        <v/>
      </c>
      <c r="AA42" s="316" t="str">
        <f t="shared" ca="1" si="24"/>
        <v/>
      </c>
      <c r="AC42" s="310" t="e">
        <f t="shared" ca="1" si="25"/>
        <v>#N/A</v>
      </c>
      <c r="AD42" s="323" t="e">
        <f t="shared" ca="1" si="26"/>
        <v>#N/A</v>
      </c>
      <c r="AE42" s="324">
        <f t="shared" ca="1" si="5"/>
        <v>4.7117529306791814</v>
      </c>
      <c r="AG42" s="306">
        <f t="shared" ca="1" si="27"/>
        <v>72.903580499174211</v>
      </c>
      <c r="AH42" s="304">
        <f t="shared" ca="1" si="28"/>
        <v>82.562287485224246</v>
      </c>
    </row>
    <row r="43" spans="1:34" x14ac:dyDescent="0.2">
      <c r="A43" s="347">
        <f t="shared" ca="1" si="6"/>
        <v>0.01</v>
      </c>
      <c r="B43" s="304">
        <f t="shared" ca="1" si="7"/>
        <v>0.39000000000000018</v>
      </c>
      <c r="D43" s="306">
        <f t="shared" ca="1" si="8"/>
        <v>14.462288293477387</v>
      </c>
      <c r="E43" s="307">
        <f t="shared" ca="1" si="9"/>
        <v>71.279507697575625</v>
      </c>
      <c r="F43" s="304">
        <f t="shared" ca="1" si="10"/>
        <v>72.731877469871463</v>
      </c>
      <c r="G43" s="306">
        <f t="shared" ca="1" si="11"/>
        <v>4.8456211253974963</v>
      </c>
      <c r="H43" s="307">
        <f t="shared" ca="1" si="12"/>
        <v>27.07111579586196</v>
      </c>
      <c r="I43" s="304">
        <f t="shared" ca="1" si="13"/>
        <v>27.501370048124247</v>
      </c>
      <c r="J43" s="306">
        <f t="shared" ca="1" si="14"/>
        <v>0.87928758201703627</v>
      </c>
      <c r="K43" s="307">
        <f t="shared" ca="1" si="15"/>
        <v>4.978900113252922</v>
      </c>
      <c r="L43" s="304">
        <f t="shared" ca="1" si="0"/>
        <v>5.055946300114285</v>
      </c>
      <c r="M43" s="306">
        <f t="shared" ca="1" si="16"/>
        <v>1.3936760611700809</v>
      </c>
      <c r="N43" s="304">
        <f t="shared" ca="1" si="17"/>
        <v>79.851756313461991</v>
      </c>
      <c r="P43" s="310">
        <f t="shared" ca="1" si="18"/>
        <v>2</v>
      </c>
      <c r="Q43" s="304">
        <f t="shared" ca="1" si="19"/>
        <v>822.27777777777771</v>
      </c>
      <c r="R43" s="306">
        <f t="shared" ca="1" si="20"/>
        <v>0.41266290533016137</v>
      </c>
      <c r="S43" s="307">
        <f t="shared" ca="1" si="21"/>
        <v>9.948547117649186</v>
      </c>
      <c r="T43" s="304">
        <f t="shared" ca="1" si="1"/>
        <v>97.595247224138518</v>
      </c>
      <c r="U43" s="311">
        <f t="shared" ca="1" si="2"/>
        <v>0</v>
      </c>
      <c r="V43" s="306">
        <f t="shared" ca="1" si="3"/>
        <v>1.2243902365336963</v>
      </c>
      <c r="W43" s="304">
        <f t="shared" ca="1" si="4"/>
        <v>2.980508870701347</v>
      </c>
      <c r="Y43" s="314" t="str">
        <f t="shared" ca="1" si="22"/>
        <v/>
      </c>
      <c r="Z43" s="315" t="str">
        <f t="shared" ca="1" si="23"/>
        <v/>
      </c>
      <c r="AA43" s="316" t="str">
        <f t="shared" ca="1" si="24"/>
        <v/>
      </c>
      <c r="AC43" s="310" t="e">
        <f t="shared" ca="1" si="25"/>
        <v>#N/A</v>
      </c>
      <c r="AD43" s="323" t="e">
        <f t="shared" ca="1" si="26"/>
        <v>#N/A</v>
      </c>
      <c r="AE43" s="324">
        <f t="shared" ca="1" si="5"/>
        <v>4.978900113252922</v>
      </c>
      <c r="AG43" s="306">
        <f t="shared" ca="1" si="27"/>
        <v>72.711479371637523</v>
      </c>
      <c r="AH43" s="304">
        <f t="shared" ca="1" si="28"/>
        <v>82.369084256891128</v>
      </c>
    </row>
    <row r="44" spans="1:34" x14ac:dyDescent="0.2">
      <c r="A44" s="347">
        <f t="shared" ca="1" si="6"/>
        <v>0.01</v>
      </c>
      <c r="B44" s="304">
        <f t="shared" ca="1" si="7"/>
        <v>0.40000000000000019</v>
      </c>
      <c r="D44" s="306">
        <f t="shared" ca="1" si="8"/>
        <v>14.47892049720596</v>
      </c>
      <c r="E44" s="307">
        <f t="shared" ca="1" si="9"/>
        <v>71.079636898053664</v>
      </c>
      <c r="F44" s="304">
        <f t="shared" ca="1" si="10"/>
        <v>72.539326715400122</v>
      </c>
      <c r="G44" s="306">
        <f t="shared" ca="1" si="11"/>
        <v>4.9904103303695564</v>
      </c>
      <c r="H44" s="307">
        <f t="shared" ca="1" si="12"/>
        <v>27.781912164842495</v>
      </c>
      <c r="I44" s="304">
        <f t="shared" ca="1" si="13"/>
        <v>28.226562645856873</v>
      </c>
      <c r="J44" s="306">
        <f t="shared" ca="1" si="14"/>
        <v>0.92846773929587156</v>
      </c>
      <c r="K44" s="307">
        <f t="shared" ca="1" si="15"/>
        <v>5.2531652530564443</v>
      </c>
      <c r="L44" s="304">
        <f t="shared" ca="1" si="0"/>
        <v>5.3345850371732535</v>
      </c>
      <c r="M44" s="306">
        <f t="shared" ca="1" si="16"/>
        <v>1.3930637020862868</v>
      </c>
      <c r="N44" s="304">
        <f t="shared" ca="1" si="17"/>
        <v>79.816670722414088</v>
      </c>
      <c r="P44" s="310">
        <f t="shared" ca="1" si="18"/>
        <v>2</v>
      </c>
      <c r="Q44" s="304">
        <f t="shared" ca="1" si="19"/>
        <v>820.16666666666663</v>
      </c>
      <c r="R44" s="306">
        <f t="shared" ca="1" si="20"/>
        <v>0.41160343702379387</v>
      </c>
      <c r="S44" s="307">
        <f t="shared" ca="1" si="21"/>
        <v>9.944431083278948</v>
      </c>
      <c r="T44" s="304">
        <f t="shared" ca="1" si="1"/>
        <v>97.554868926966478</v>
      </c>
      <c r="U44" s="311">
        <f t="shared" ca="1" si="2"/>
        <v>0</v>
      </c>
      <c r="V44" s="306">
        <f t="shared" ca="1" si="3"/>
        <v>1.2243566562360562</v>
      </c>
      <c r="W44" s="304">
        <f t="shared" ca="1" si="4"/>
        <v>3.1396832513566277</v>
      </c>
      <c r="Y44" s="314" t="str">
        <f t="shared" ca="1" si="22"/>
        <v/>
      </c>
      <c r="Z44" s="315" t="str">
        <f t="shared" ca="1" si="23"/>
        <v/>
      </c>
      <c r="AA44" s="316" t="str">
        <f t="shared" ca="1" si="24"/>
        <v/>
      </c>
      <c r="AC44" s="310" t="e">
        <f t="shared" ca="1" si="25"/>
        <v>#N/A</v>
      </c>
      <c r="AD44" s="323" t="e">
        <f t="shared" ca="1" si="26"/>
        <v>#N/A</v>
      </c>
      <c r="AE44" s="324">
        <f t="shared" ca="1" si="5"/>
        <v>5.2531652530564443</v>
      </c>
      <c r="AG44" s="306">
        <f t="shared" ca="1" si="27"/>
        <v>72.51873054830854</v>
      </c>
      <c r="AH44" s="304">
        <f t="shared" ca="1" si="28"/>
        <v>82.175254768472584</v>
      </c>
    </row>
    <row r="45" spans="1:34" x14ac:dyDescent="0.2">
      <c r="A45" s="347">
        <f t="shared" ca="1" si="6"/>
        <v>0.01</v>
      </c>
      <c r="B45" s="304">
        <f t="shared" ca="1" si="7"/>
        <v>0.4100000000000002</v>
      </c>
      <c r="D45" s="306">
        <f t="shared" ca="1" si="8"/>
        <v>14.494072419812278</v>
      </c>
      <c r="E45" s="307">
        <f t="shared" ca="1" si="9"/>
        <v>70.879366248620983</v>
      </c>
      <c r="F45" s="304">
        <f t="shared" ca="1" si="10"/>
        <v>72.346131168963794</v>
      </c>
      <c r="G45" s="306">
        <f t="shared" ca="1" si="11"/>
        <v>5.1353510545676793</v>
      </c>
      <c r="H45" s="307">
        <f t="shared" ca="1" si="12"/>
        <v>28.490705827328703</v>
      </c>
      <c r="I45" s="304">
        <f t="shared" ca="1" si="13"/>
        <v>28.949821225579807</v>
      </c>
      <c r="J45" s="306">
        <f t="shared" ca="1" si="14"/>
        <v>0.97909654622055775</v>
      </c>
      <c r="K45" s="307">
        <f t="shared" ca="1" si="15"/>
        <v>5.5345283430173007</v>
      </c>
      <c r="L45" s="304">
        <f t="shared" ca="1" si="0"/>
        <v>5.6204656414289067</v>
      </c>
      <c r="M45" s="306">
        <f t="shared" ca="1" si="16"/>
        <v>1.3924645992033575</v>
      </c>
      <c r="N45" s="304">
        <f t="shared" ca="1" si="17"/>
        <v>79.782344655728124</v>
      </c>
      <c r="P45" s="310">
        <f t="shared" ca="1" si="18"/>
        <v>2</v>
      </c>
      <c r="Q45" s="304">
        <f t="shared" ca="1" si="19"/>
        <v>818.05555555555554</v>
      </c>
      <c r="R45" s="306">
        <f t="shared" ca="1" si="20"/>
        <v>0.41054396871742632</v>
      </c>
      <c r="S45" s="307">
        <f t="shared" ca="1" si="21"/>
        <v>9.9403256435917733</v>
      </c>
      <c r="T45" s="304">
        <f t="shared" ca="1" si="1"/>
        <v>97.514594563635299</v>
      </c>
      <c r="U45" s="311">
        <f t="shared" ca="1" si="2"/>
        <v>0</v>
      </c>
      <c r="V45" s="306">
        <f t="shared" ca="1" si="3"/>
        <v>1.2243222078409761</v>
      </c>
      <c r="W45" s="304">
        <f t="shared" ca="1" si="4"/>
        <v>3.302549994901657</v>
      </c>
      <c r="Y45" s="314" t="str">
        <f t="shared" ca="1" si="22"/>
        <v/>
      </c>
      <c r="Z45" s="315" t="str">
        <f t="shared" ca="1" si="23"/>
        <v/>
      </c>
      <c r="AA45" s="316" t="str">
        <f t="shared" ca="1" si="24"/>
        <v/>
      </c>
      <c r="AC45" s="310" t="e">
        <f t="shared" ca="1" si="25"/>
        <v>#N/A</v>
      </c>
      <c r="AD45" s="323" t="e">
        <f t="shared" ca="1" si="26"/>
        <v>#N/A</v>
      </c>
      <c r="AE45" s="324">
        <f t="shared" ca="1" si="5"/>
        <v>5.5345283430173007</v>
      </c>
      <c r="AG45" s="306">
        <f t="shared" ca="1" si="27"/>
        <v>72.325338432644699</v>
      </c>
      <c r="AH45" s="304">
        <f t="shared" ca="1" si="28"/>
        <v>81.980802392480015</v>
      </c>
    </row>
    <row r="46" spans="1:34" x14ac:dyDescent="0.2">
      <c r="A46" s="347">
        <f t="shared" ca="1" si="6"/>
        <v>0.01</v>
      </c>
      <c r="B46" s="304">
        <f t="shared" ca="1" si="7"/>
        <v>0.42000000000000021</v>
      </c>
      <c r="D46" s="306">
        <f t="shared" ca="1" si="8"/>
        <v>14.507807636779155</v>
      </c>
      <c r="E46" s="307">
        <f t="shared" ca="1" si="9"/>
        <v>70.678690098664489</v>
      </c>
      <c r="F46" s="304">
        <f t="shared" ca="1" si="10"/>
        <v>72.152295296053055</v>
      </c>
      <c r="G46" s="306">
        <f t="shared" ca="1" si="11"/>
        <v>5.2804291309354712</v>
      </c>
      <c r="H46" s="307">
        <f t="shared" ca="1" si="12"/>
        <v>29.19749272831535</v>
      </c>
      <c r="I46" s="304">
        <f t="shared" ca="1" si="13"/>
        <v>29.671139402234957</v>
      </c>
      <c r="J46" s="306">
        <f t="shared" ca="1" si="14"/>
        <v>1.0311754471480734</v>
      </c>
      <c r="K46" s="307">
        <f t="shared" ca="1" si="15"/>
        <v>5.8229693357955208</v>
      </c>
      <c r="L46" s="304">
        <f t="shared" ca="1" si="0"/>
        <v>5.9135686931341178</v>
      </c>
      <c r="M46" s="306">
        <f t="shared" ca="1" si="16"/>
        <v>1.3918781112991481</v>
      </c>
      <c r="N46" s="304">
        <f t="shared" ca="1" si="17"/>
        <v>79.748741374081447</v>
      </c>
      <c r="P46" s="310">
        <f t="shared" ca="1" si="18"/>
        <v>2</v>
      </c>
      <c r="Q46" s="304">
        <f t="shared" ca="1" si="19"/>
        <v>815.94444444444434</v>
      </c>
      <c r="R46" s="306">
        <f t="shared" ca="1" si="20"/>
        <v>0.40948450041105872</v>
      </c>
      <c r="S46" s="307">
        <f t="shared" ca="1" si="21"/>
        <v>9.9362307985876619</v>
      </c>
      <c r="T46" s="304">
        <f t="shared" ca="1" si="1"/>
        <v>97.474424134144968</v>
      </c>
      <c r="U46" s="311">
        <f t="shared" ca="1" si="2"/>
        <v>0</v>
      </c>
      <c r="V46" s="306">
        <f t="shared" ca="1" si="3"/>
        <v>1.2242868938761196</v>
      </c>
      <c r="W46" s="304">
        <f t="shared" ca="1" si="4"/>
        <v>3.4690738849763996</v>
      </c>
      <c r="Y46" s="314" t="str">
        <f t="shared" ca="1" si="22"/>
        <v/>
      </c>
      <c r="Z46" s="315" t="str">
        <f t="shared" ca="1" si="23"/>
        <v/>
      </c>
      <c r="AA46" s="316" t="str">
        <f t="shared" ca="1" si="24"/>
        <v/>
      </c>
      <c r="AC46" s="310" t="e">
        <f t="shared" ca="1" si="25"/>
        <v>#N/A</v>
      </c>
      <c r="AD46" s="323" t="e">
        <f t="shared" ca="1" si="26"/>
        <v>#N/A</v>
      </c>
      <c r="AE46" s="324">
        <f t="shared" ca="1" si="5"/>
        <v>5.8229693357955208</v>
      </c>
      <c r="AG46" s="306">
        <f t="shared" ca="1" si="27"/>
        <v>72.131307369313703</v>
      </c>
      <c r="AH46" s="304">
        <f t="shared" ca="1" si="28"/>
        <v>81.785730517154633</v>
      </c>
    </row>
    <row r="47" spans="1:34" x14ac:dyDescent="0.2">
      <c r="A47" s="347">
        <f t="shared" ca="1" si="6"/>
        <v>0.01</v>
      </c>
      <c r="B47" s="304">
        <f t="shared" ca="1" si="7"/>
        <v>0.43000000000000022</v>
      </c>
      <c r="D47" s="306">
        <f t="shared" ca="1" si="8"/>
        <v>14.520185140678084</v>
      </c>
      <c r="E47" s="307">
        <f t="shared" ca="1" si="9"/>
        <v>70.477603440221586</v>
      </c>
      <c r="F47" s="304">
        <f t="shared" ca="1" si="10"/>
        <v>71.957823502359361</v>
      </c>
      <c r="G47" s="306">
        <f t="shared" ca="1" si="11"/>
        <v>5.4256309823422519</v>
      </c>
      <c r="H47" s="307">
        <f t="shared" ca="1" si="12"/>
        <v>29.902268762717565</v>
      </c>
      <c r="I47" s="304">
        <f t="shared" ca="1" si="13"/>
        <v>30.390510833389207</v>
      </c>
      <c r="J47" s="306">
        <f t="shared" ca="1" si="14"/>
        <v>1.0847057477144619</v>
      </c>
      <c r="K47" s="307">
        <f t="shared" ca="1" si="15"/>
        <v>6.1184681432506851</v>
      </c>
      <c r="L47" s="304">
        <f t="shared" ca="1" si="0"/>
        <v>6.2138747154330591</v>
      </c>
      <c r="M47" s="306">
        <f t="shared" ca="1" si="16"/>
        <v>1.3913036430564196</v>
      </c>
      <c r="N47" s="304">
        <f t="shared" ca="1" si="17"/>
        <v>79.715826768308801</v>
      </c>
      <c r="P47" s="310">
        <f t="shared" ca="1" si="18"/>
        <v>2</v>
      </c>
      <c r="Q47" s="304">
        <f t="shared" ca="1" si="19"/>
        <v>813.83333333333326</v>
      </c>
      <c r="R47" s="306">
        <f t="shared" ca="1" si="20"/>
        <v>0.40842503210469117</v>
      </c>
      <c r="S47" s="307">
        <f t="shared" ca="1" si="21"/>
        <v>9.9321465482666156</v>
      </c>
      <c r="T47" s="304">
        <f t="shared" ca="1" si="1"/>
        <v>97.434357638495499</v>
      </c>
      <c r="U47" s="311">
        <f t="shared" ca="1" si="2"/>
        <v>0</v>
      </c>
      <c r="V47" s="306">
        <f t="shared" ca="1" si="3"/>
        <v>1.2242507168756982</v>
      </c>
      <c r="W47" s="304">
        <f t="shared" ca="1" si="4"/>
        <v>3.6392196488242652</v>
      </c>
      <c r="Y47" s="314" t="str">
        <f t="shared" ca="1" si="22"/>
        <v/>
      </c>
      <c r="Z47" s="315" t="str">
        <f t="shared" ca="1" si="23"/>
        <v/>
      </c>
      <c r="AA47" s="316" t="str">
        <f t="shared" ca="1" si="24"/>
        <v/>
      </c>
      <c r="AC47" s="310" t="e">
        <f t="shared" ca="1" si="25"/>
        <v>#N/A</v>
      </c>
      <c r="AD47" s="323" t="e">
        <f t="shared" ca="1" si="26"/>
        <v>#N/A</v>
      </c>
      <c r="AE47" s="324">
        <f t="shared" ca="1" si="5"/>
        <v>6.1184681432506851</v>
      </c>
      <c r="AG47" s="306">
        <f t="shared" ca="1" si="27"/>
        <v>71.936641651098867</v>
      </c>
      <c r="AH47" s="304">
        <f t="shared" ca="1" si="28"/>
        <v>81.590042546219152</v>
      </c>
    </row>
    <row r="48" spans="1:34" x14ac:dyDescent="0.2">
      <c r="A48" s="347">
        <f t="shared" ca="1" si="6"/>
        <v>0.01</v>
      </c>
      <c r="B48" s="304">
        <f t="shared" ca="1" si="7"/>
        <v>0.44000000000000022</v>
      </c>
      <c r="D48" s="306">
        <f t="shared" ca="1" si="8"/>
        <v>14.531259781549545</v>
      </c>
      <c r="E48" s="307">
        <f t="shared" ca="1" si="9"/>
        <v>70.276101849333926</v>
      </c>
      <c r="F48" s="304">
        <f t="shared" ca="1" si="10"/>
        <v>71.762720140591341</v>
      </c>
      <c r="G48" s="306">
        <f t="shared" ca="1" si="11"/>
        <v>5.5709435801577474</v>
      </c>
      <c r="H48" s="307">
        <f t="shared" ca="1" si="12"/>
        <v>30.605029781210906</v>
      </c>
      <c r="I48" s="304">
        <f t="shared" ca="1" si="13"/>
        <v>31.1079292188038</v>
      </c>
      <c r="J48" s="306">
        <f t="shared" ca="1" si="14"/>
        <v>1.1396886205269618</v>
      </c>
      <c r="K48" s="307">
        <f t="shared" ca="1" si="15"/>
        <v>6.421004635970327</v>
      </c>
      <c r="L48" s="304">
        <f t="shared" ca="1" si="0"/>
        <v>6.5213641737684824</v>
      </c>
      <c r="M48" s="306">
        <f t="shared" ca="1" si="16"/>
        <v>1.3907406407416543</v>
      </c>
      <c r="N48" s="304">
        <f t="shared" ca="1" si="17"/>
        <v>79.683569111816652</v>
      </c>
      <c r="P48" s="310">
        <f t="shared" ca="1" si="18"/>
        <v>2</v>
      </c>
      <c r="Q48" s="304">
        <f t="shared" ca="1" si="19"/>
        <v>811.72222222222217</v>
      </c>
      <c r="R48" s="306">
        <f t="shared" ca="1" si="20"/>
        <v>0.40736556379832362</v>
      </c>
      <c r="S48" s="307">
        <f t="shared" ca="1" si="21"/>
        <v>9.9280728926286326</v>
      </c>
      <c r="T48" s="304">
        <f t="shared" ca="1" si="1"/>
        <v>97.394395076686891</v>
      </c>
      <c r="U48" s="311">
        <f t="shared" ca="1" si="2"/>
        <v>0</v>
      </c>
      <c r="V48" s="306">
        <f t="shared" ca="1" si="3"/>
        <v>1.2242136793805112</v>
      </c>
      <c r="W48" s="304">
        <f t="shared" ca="1" si="4"/>
        <v>3.812951959700571</v>
      </c>
      <c r="Y48" s="314" t="str">
        <f t="shared" ca="1" si="22"/>
        <v/>
      </c>
      <c r="Z48" s="315" t="str">
        <f t="shared" ca="1" si="23"/>
        <v/>
      </c>
      <c r="AA48" s="316" t="str">
        <f t="shared" ca="1" si="24"/>
        <v/>
      </c>
      <c r="AC48" s="310" t="e">
        <f t="shared" ca="1" si="25"/>
        <v>#N/A</v>
      </c>
      <c r="AD48" s="323" t="e">
        <f t="shared" ca="1" si="26"/>
        <v>#N/A</v>
      </c>
      <c r="AE48" s="324">
        <f t="shared" ca="1" si="5"/>
        <v>6.421004635970327</v>
      </c>
      <c r="AG48" s="306">
        <f t="shared" ca="1" si="27"/>
        <v>71.741345524957367</v>
      </c>
      <c r="AH48" s="304">
        <f t="shared" ca="1" si="28"/>
        <v>81.393741898629813</v>
      </c>
    </row>
    <row r="49" spans="1:34" x14ac:dyDescent="0.2">
      <c r="A49" s="347">
        <f t="shared" ca="1" si="6"/>
        <v>0.01</v>
      </c>
      <c r="B49" s="304">
        <f t="shared" ca="1" si="7"/>
        <v>0.45000000000000023</v>
      </c>
      <c r="D49" s="306">
        <f t="shared" ca="1" si="8"/>
        <v>14.5410826553031</v>
      </c>
      <c r="E49" s="307">
        <f t="shared" ca="1" si="9"/>
        <v>70.074181434125961</v>
      </c>
      <c r="F49" s="304">
        <f t="shared" ca="1" si="10"/>
        <v>71.566989516474422</v>
      </c>
      <c r="G49" s="306">
        <f t="shared" ca="1" si="11"/>
        <v>5.7163544067107788</v>
      </c>
      <c r="H49" s="307">
        <f t="shared" ca="1" si="12"/>
        <v>31.305771595552166</v>
      </c>
      <c r="I49" s="304">
        <f t="shared" ca="1" si="13"/>
        <v>31.823388300053821</v>
      </c>
      <c r="J49" s="306">
        <f t="shared" ca="1" si="14"/>
        <v>1.1961251104613044</v>
      </c>
      <c r="K49" s="307">
        <f t="shared" ca="1" si="15"/>
        <v>6.7305586428541426</v>
      </c>
      <c r="L49" s="304">
        <f t="shared" ca="1" si="0"/>
        <v>6.8360174754585481</v>
      </c>
      <c r="M49" s="306">
        <f t="shared" ca="1" si="16"/>
        <v>1.3901885883833176</v>
      </c>
      <c r="N49" s="304">
        <f t="shared" ca="1" si="17"/>
        <v>79.651938841613728</v>
      </c>
      <c r="P49" s="310">
        <f t="shared" ca="1" si="18"/>
        <v>2</v>
      </c>
      <c r="Q49" s="304">
        <f t="shared" ca="1" si="19"/>
        <v>809.61111111111109</v>
      </c>
      <c r="R49" s="306">
        <f t="shared" ca="1" si="20"/>
        <v>0.40630609549195612</v>
      </c>
      <c r="S49" s="307">
        <f t="shared" ca="1" si="21"/>
        <v>9.9240098316737129</v>
      </c>
      <c r="T49" s="304">
        <f t="shared" ca="1" si="1"/>
        <v>97.354536448719131</v>
      </c>
      <c r="U49" s="311">
        <f t="shared" ca="1" si="2"/>
        <v>0</v>
      </c>
      <c r="V49" s="306">
        <f t="shared" ca="1" si="3"/>
        <v>1.2241757839379772</v>
      </c>
      <c r="W49" s="304">
        <f t="shared" ca="1" si="4"/>
        <v>3.9902354392713066</v>
      </c>
      <c r="Y49" s="314" t="str">
        <f t="shared" ca="1" si="22"/>
        <v/>
      </c>
      <c r="Z49" s="315" t="str">
        <f t="shared" ca="1" si="23"/>
        <v/>
      </c>
      <c r="AA49" s="316" t="str">
        <f t="shared" ca="1" si="24"/>
        <v/>
      </c>
      <c r="AC49" s="310" t="e">
        <f t="shared" ca="1" si="25"/>
        <v>#N/A</v>
      </c>
      <c r="AD49" s="323" t="e">
        <f t="shared" ca="1" si="26"/>
        <v>#N/A</v>
      </c>
      <c r="AE49" s="324">
        <f t="shared" ca="1" si="5"/>
        <v>6.7305586428541426</v>
      </c>
      <c r="AG49" s="306">
        <f t="shared" ca="1" si="27"/>
        <v>71.545423197349294</v>
      </c>
      <c r="AH49" s="304">
        <f t="shared" ca="1" si="28"/>
        <v>81.196832008328457</v>
      </c>
    </row>
    <row r="50" spans="1:34" x14ac:dyDescent="0.2">
      <c r="A50" s="347">
        <f t="shared" ca="1" si="6"/>
        <v>0.01</v>
      </c>
      <c r="B50" s="304">
        <f t="shared" ca="1" si="7"/>
        <v>0.46000000000000024</v>
      </c>
      <c r="D50" s="306">
        <f t="shared" ca="1" si="8"/>
        <v>14.549701447361144</v>
      </c>
      <c r="E50" s="307">
        <f t="shared" ca="1" si="9"/>
        <v>69.871838788692969</v>
      </c>
      <c r="F50" s="304">
        <f t="shared" ca="1" si="10"/>
        <v>71.370635894045691</v>
      </c>
      <c r="G50" s="306">
        <f t="shared" ca="1" si="11"/>
        <v>5.8618514211843902</v>
      </c>
      <c r="H50" s="307">
        <f t="shared" ca="1" si="12"/>
        <v>32.004489983439093</v>
      </c>
      <c r="I50" s="304">
        <f t="shared" ca="1" si="13"/>
        <v>32.536881860192054</v>
      </c>
      <c r="J50" s="306">
        <f t="shared" ca="1" si="14"/>
        <v>1.2540161396007803</v>
      </c>
      <c r="K50" s="307">
        <f t="shared" ca="1" si="15"/>
        <v>7.0471099507490989</v>
      </c>
      <c r="L50" s="304">
        <f t="shared" ca="1" si="0"/>
        <v>7.1578149694111408</v>
      </c>
      <c r="M50" s="306">
        <f t="shared" ca="1" si="16"/>
        <v>1.3896470043816205</v>
      </c>
      <c r="N50" s="304">
        <f t="shared" ca="1" si="17"/>
        <v>79.620908364064675</v>
      </c>
      <c r="P50" s="310">
        <f t="shared" ca="1" si="18"/>
        <v>2</v>
      </c>
      <c r="Q50" s="304">
        <f t="shared" ca="1" si="19"/>
        <v>807.5</v>
      </c>
      <c r="R50" s="306">
        <f t="shared" ca="1" si="20"/>
        <v>0.40524662718558857</v>
      </c>
      <c r="S50" s="307">
        <f t="shared" ca="1" si="21"/>
        <v>9.9199573654018565</v>
      </c>
      <c r="T50" s="304">
        <f t="shared" ca="1" si="1"/>
        <v>97.314781754592218</v>
      </c>
      <c r="U50" s="311">
        <f t="shared" ca="1" si="2"/>
        <v>0</v>
      </c>
      <c r="V50" s="306">
        <f t="shared" ca="1" si="3"/>
        <v>1.2241370331021642</v>
      </c>
      <c r="W50" s="304">
        <f t="shared" ca="1" si="4"/>
        <v>4.1710346600027552</v>
      </c>
      <c r="Y50" s="314" t="str">
        <f t="shared" ca="1" si="22"/>
        <v/>
      </c>
      <c r="Z50" s="315" t="str">
        <f t="shared" ca="1" si="23"/>
        <v/>
      </c>
      <c r="AA50" s="316" t="str">
        <f t="shared" ca="1" si="24"/>
        <v/>
      </c>
      <c r="AC50" s="310" t="e">
        <f t="shared" ca="1" si="25"/>
        <v>#N/A</v>
      </c>
      <c r="AD50" s="323" t="e">
        <f t="shared" ca="1" si="26"/>
        <v>#N/A</v>
      </c>
      <c r="AE50" s="324">
        <f t="shared" ca="1" si="5"/>
        <v>7.0471099507490989</v>
      </c>
      <c r="AG50" s="306">
        <f t="shared" ca="1" si="27"/>
        <v>71.348878838937878</v>
      </c>
      <c r="AH50" s="304">
        <f t="shared" ca="1" si="28"/>
        <v>80.999316323994975</v>
      </c>
    </row>
    <row r="51" spans="1:34" x14ac:dyDescent="0.2">
      <c r="A51" s="347">
        <f t="shared" ca="1" si="6"/>
        <v>0.01</v>
      </c>
      <c r="B51" s="304">
        <f t="shared" ca="1" si="7"/>
        <v>0.47000000000000025</v>
      </c>
      <c r="D51" s="306">
        <f t="shared" ca="1" si="8"/>
        <v>14.557160737622132</v>
      </c>
      <c r="E51" s="307">
        <f t="shared" ca="1" si="9"/>
        <v>69.669070952024597</v>
      </c>
      <c r="F51" s="304">
        <f t="shared" ca="1" si="10"/>
        <v>71.173663500337014</v>
      </c>
      <c r="G51" s="306">
        <f t="shared" ca="1" si="11"/>
        <v>6.0074230285606118</v>
      </c>
      <c r="H51" s="307">
        <f t="shared" ca="1" si="12"/>
        <v>32.70118069295934</v>
      </c>
      <c r="I51" s="304">
        <f t="shared" ca="1" si="13"/>
        <v>33.248403723452</v>
      </c>
      <c r="J51" s="306">
        <f t="shared" ca="1" si="14"/>
        <v>1.3133625118495054</v>
      </c>
      <c r="K51" s="307">
        <f t="shared" ca="1" si="15"/>
        <v>7.3706383041310914</v>
      </c>
      <c r="L51" s="304">
        <f t="shared" ca="1" si="0"/>
        <v>7.4867369459502244</v>
      </c>
      <c r="M51" s="306">
        <f t="shared" ca="1" si="16"/>
        <v>1.3891154384924087</v>
      </c>
      <c r="N51" s="304">
        <f t="shared" ca="1" si="17"/>
        <v>79.590451882079719</v>
      </c>
      <c r="P51" s="310">
        <f t="shared" ca="1" si="18"/>
        <v>2</v>
      </c>
      <c r="Q51" s="304">
        <f t="shared" ca="1" si="19"/>
        <v>805.3888888888888</v>
      </c>
      <c r="R51" s="306">
        <f t="shared" ca="1" si="20"/>
        <v>0.40418715887922096</v>
      </c>
      <c r="S51" s="307">
        <f t="shared" ca="1" si="21"/>
        <v>9.9159154938130651</v>
      </c>
      <c r="T51" s="304">
        <f t="shared" ca="1" si="1"/>
        <v>97.275130994306167</v>
      </c>
      <c r="U51" s="311">
        <f t="shared" ca="1" si="2"/>
        <v>0</v>
      </c>
      <c r="V51" s="306">
        <f t="shared" ca="1" si="3"/>
        <v>1.2240974294338032</v>
      </c>
      <c r="W51" s="304">
        <f t="shared" ca="1" si="4"/>
        <v>4.3553141475422921</v>
      </c>
      <c r="Y51" s="314" t="str">
        <f t="shared" ca="1" si="22"/>
        <v/>
      </c>
      <c r="Z51" s="315" t="str">
        <f t="shared" ca="1" si="23"/>
        <v/>
      </c>
      <c r="AA51" s="316" t="str">
        <f t="shared" ca="1" si="24"/>
        <v/>
      </c>
      <c r="AC51" s="310" t="e">
        <f t="shared" ca="1" si="25"/>
        <v>#N/A</v>
      </c>
      <c r="AD51" s="323" t="e">
        <f t="shared" ca="1" si="26"/>
        <v>#N/A</v>
      </c>
      <c r="AE51" s="324">
        <f t="shared" ca="1" si="5"/>
        <v>7.3706383041310914</v>
      </c>
      <c r="AG51" s="306">
        <f t="shared" ca="1" si="27"/>
        <v>71.151716588743625</v>
      </c>
      <c r="AH51" s="304">
        <f t="shared" ca="1" si="28"/>
        <v>80.8011983087994</v>
      </c>
    </row>
    <row r="52" spans="1:34" x14ac:dyDescent="0.2">
      <c r="A52" s="347">
        <f t="shared" ca="1" si="6"/>
        <v>0.01</v>
      </c>
      <c r="B52" s="304">
        <f t="shared" ca="1" si="7"/>
        <v>0.48000000000000026</v>
      </c>
      <c r="D52" s="306">
        <f t="shared" ca="1" si="8"/>
        <v>14.563502271875119</v>
      </c>
      <c r="E52" s="307">
        <f t="shared" ca="1" si="9"/>
        <v>69.465875371310545</v>
      </c>
      <c r="F52" s="304">
        <f t="shared" ca="1" si="10"/>
        <v>70.976076529527617</v>
      </c>
      <c r="G52" s="306">
        <f t="shared" ca="1" si="11"/>
        <v>6.1530580512793627</v>
      </c>
      <c r="H52" s="307">
        <f t="shared" ca="1" si="12"/>
        <v>33.395839446672447</v>
      </c>
      <c r="I52" s="304">
        <f t="shared" ca="1" si="13"/>
        <v>33.957947754985682</v>
      </c>
      <c r="J52" s="306">
        <f t="shared" ca="1" si="14"/>
        <v>1.3741649172487052</v>
      </c>
      <c r="K52" s="307">
        <f t="shared" ca="1" si="15"/>
        <v>7.7011234048292501</v>
      </c>
      <c r="L52" s="304">
        <f t="shared" ca="1" si="0"/>
        <v>7.822763636733888</v>
      </c>
      <c r="M52" s="306">
        <f t="shared" ca="1" si="16"/>
        <v>1.3885934691365309</v>
      </c>
      <c r="N52" s="304">
        <f t="shared" ca="1" si="17"/>
        <v>79.560545240952763</v>
      </c>
      <c r="P52" s="310">
        <f t="shared" ca="1" si="18"/>
        <v>2</v>
      </c>
      <c r="Q52" s="304">
        <f t="shared" ca="1" si="19"/>
        <v>803.27777777777771</v>
      </c>
      <c r="R52" s="306">
        <f t="shared" ca="1" si="20"/>
        <v>0.40312769057285341</v>
      </c>
      <c r="S52" s="307">
        <f t="shared" ca="1" si="21"/>
        <v>9.9118842169073371</v>
      </c>
      <c r="T52" s="304">
        <f t="shared" ca="1" si="1"/>
        <v>97.235584167860978</v>
      </c>
      <c r="U52" s="311">
        <f t="shared" ca="1" si="2"/>
        <v>0</v>
      </c>
      <c r="V52" s="306">
        <f t="shared" ca="1" si="3"/>
        <v>1.2240569755003108</v>
      </c>
      <c r="W52" s="304">
        <f t="shared" ca="1" si="4"/>
        <v>4.5430383830908241</v>
      </c>
      <c r="Y52" s="314" t="str">
        <f t="shared" ca="1" si="22"/>
        <v/>
      </c>
      <c r="Z52" s="315" t="str">
        <f t="shared" ca="1" si="23"/>
        <v/>
      </c>
      <c r="AA52" s="316" t="str">
        <f t="shared" ca="1" si="24"/>
        <v/>
      </c>
      <c r="AC52" s="310" t="e">
        <f t="shared" ca="1" si="25"/>
        <v>#N/A</v>
      </c>
      <c r="AD52" s="323" t="e">
        <f t="shared" ca="1" si="26"/>
        <v>#N/A</v>
      </c>
      <c r="AE52" s="324">
        <f t="shared" ca="1" si="5"/>
        <v>7.7011234048292501</v>
      </c>
      <c r="AG52" s="306">
        <f t="shared" ca="1" si="27"/>
        <v>70.953940557824907</v>
      </c>
      <c r="AH52" s="304">
        <f t="shared" ca="1" si="28"/>
        <v>80.602481440154648</v>
      </c>
    </row>
    <row r="53" spans="1:34" x14ac:dyDescent="0.2">
      <c r="A53" s="347">
        <f t="shared" ca="1" si="6"/>
        <v>0.01</v>
      </c>
      <c r="B53" s="304">
        <f t="shared" ca="1" si="7"/>
        <v>0.49000000000000027</v>
      </c>
      <c r="D53" s="306">
        <f t="shared" ca="1" si="8"/>
        <v>14.568765204018034</v>
      </c>
      <c r="E53" s="307">
        <f t="shared" ca="1" si="9"/>
        <v>69.26224986906999</v>
      </c>
      <c r="F53" s="304">
        <f t="shared" ca="1" si="10"/>
        <v>70.77787914663233</v>
      </c>
      <c r="G53" s="306">
        <f t="shared" ca="1" si="11"/>
        <v>6.2987457033195433</v>
      </c>
      <c r="H53" s="307">
        <f t="shared" ca="1" si="12"/>
        <v>34.08846194536315</v>
      </c>
      <c r="I53" s="304">
        <f t="shared" ca="1" si="13"/>
        <v>34.665507860632275</v>
      </c>
      <c r="J53" s="306">
        <f t="shared" ca="1" si="14"/>
        <v>1.4364239360216997</v>
      </c>
      <c r="K53" s="307">
        <f t="shared" ca="1" si="15"/>
        <v>8.0385449117894279</v>
      </c>
      <c r="L53" s="304">
        <f t="shared" ca="1" si="0"/>
        <v>8.1658752147477589</v>
      </c>
      <c r="M53" s="306">
        <f t="shared" ca="1" si="16"/>
        <v>1.3880807009932816</v>
      </c>
      <c r="N53" s="304">
        <f t="shared" ca="1" si="17"/>
        <v>79.531165790475811</v>
      </c>
      <c r="P53" s="310">
        <f t="shared" ca="1" si="18"/>
        <v>2</v>
      </c>
      <c r="Q53" s="304">
        <f t="shared" ca="1" si="19"/>
        <v>801.16666666666663</v>
      </c>
      <c r="R53" s="306">
        <f t="shared" ca="1" si="20"/>
        <v>0.40206822226648586</v>
      </c>
      <c r="S53" s="307">
        <f t="shared" ca="1" si="21"/>
        <v>9.9078635346846724</v>
      </c>
      <c r="T53" s="304">
        <f t="shared" ca="1" si="1"/>
        <v>97.196141275256636</v>
      </c>
      <c r="U53" s="311">
        <f t="shared" ca="1" si="2"/>
        <v>0</v>
      </c>
      <c r="V53" s="306">
        <f t="shared" ca="1" si="3"/>
        <v>1.2240156738757937</v>
      </c>
      <c r="W53" s="304">
        <f t="shared" ca="1" si="4"/>
        <v>4.7341718057670192</v>
      </c>
      <c r="Y53" s="314" t="str">
        <f t="shared" ca="1" si="22"/>
        <v/>
      </c>
      <c r="Z53" s="315" t="str">
        <f t="shared" ca="1" si="23"/>
        <v/>
      </c>
      <c r="AA53" s="316" t="str">
        <f t="shared" ca="1" si="24"/>
        <v/>
      </c>
      <c r="AC53" s="310" t="e">
        <f t="shared" ca="1" si="25"/>
        <v>#N/A</v>
      </c>
      <c r="AD53" s="323" t="e">
        <f t="shared" ca="1" si="26"/>
        <v>#N/A</v>
      </c>
      <c r="AE53" s="324">
        <f t="shared" ca="1" si="5"/>
        <v>8.0385449117894279</v>
      </c>
      <c r="AG53" s="306">
        <f t="shared" ca="1" si="27"/>
        <v>70.755554832543979</v>
      </c>
      <c r="AH53" s="304">
        <f t="shared" ca="1" si="28"/>
        <v>80.403169209468643</v>
      </c>
    </row>
    <row r="54" spans="1:34" x14ac:dyDescent="0.2">
      <c r="A54" s="347">
        <f t="shared" ca="1" si="6"/>
        <v>0.01</v>
      </c>
      <c r="B54" s="304">
        <f t="shared" ca="1" si="7"/>
        <v>0.50000000000000022</v>
      </c>
      <c r="D54" s="306">
        <f t="shared" ca="1" si="8"/>
        <v>14.572986312785321</v>
      </c>
      <c r="E54" s="307">
        <f t="shared" ca="1" si="9"/>
        <v>69.058192613630069</v>
      </c>
      <c r="F54" s="304">
        <f t="shared" ca="1" si="10"/>
        <v>70.579075490784518</v>
      </c>
      <c r="G54" s="306">
        <f t="shared" ca="1" si="11"/>
        <v>6.4444755664473963</v>
      </c>
      <c r="H54" s="307">
        <f t="shared" ca="1" si="12"/>
        <v>34.779043871499454</v>
      </c>
      <c r="I54" s="304">
        <f t="shared" ca="1" si="13"/>
        <v>35.371077986714248</v>
      </c>
      <c r="J54" s="306">
        <f t="shared" ca="1" si="14"/>
        <v>1.5001400423705344</v>
      </c>
      <c r="K54" s="307">
        <f t="shared" ca="1" si="15"/>
        <v>8.3828824408737415</v>
      </c>
      <c r="L54" s="304">
        <f t="shared" ca="1" si="0"/>
        <v>8.5160517943606209</v>
      </c>
      <c r="M54" s="306">
        <f t="shared" ca="1" si="16"/>
        <v>1.3875767628425479</v>
      </c>
      <c r="N54" s="304">
        <f t="shared" ca="1" si="17"/>
        <v>79.502292261303154</v>
      </c>
      <c r="P54" s="310">
        <f t="shared" ca="1" si="18"/>
        <v>2</v>
      </c>
      <c r="Q54" s="304">
        <f t="shared" ca="1" si="19"/>
        <v>799.05555555555554</v>
      </c>
      <c r="R54" s="306">
        <f t="shared" ca="1" si="20"/>
        <v>0.40100875396011837</v>
      </c>
      <c r="S54" s="307">
        <f t="shared" ca="1" si="21"/>
        <v>9.903853447145071</v>
      </c>
      <c r="T54" s="304">
        <f t="shared" ca="1" si="1"/>
        <v>97.156802316493156</v>
      </c>
      <c r="U54" s="311">
        <f t="shared" ca="1" si="2"/>
        <v>0</v>
      </c>
      <c r="V54" s="306">
        <f t="shared" ca="1" si="3"/>
        <v>1.2239735271410583</v>
      </c>
      <c r="W54" s="304">
        <f t="shared" ca="1" si="4"/>
        <v>4.928678814963666</v>
      </c>
      <c r="Y54" s="314" t="str">
        <f t="shared" ca="1" si="22"/>
        <v/>
      </c>
      <c r="Z54" s="315" t="str">
        <f t="shared" ca="1" si="23"/>
        <v/>
      </c>
      <c r="AA54" s="316" t="str">
        <f t="shared" ca="1" si="24"/>
        <v/>
      </c>
      <c r="AC54" s="310" t="e">
        <f t="shared" ca="1" si="25"/>
        <v>#N/A</v>
      </c>
      <c r="AD54" s="323" t="e">
        <f t="shared" ca="1" si="26"/>
        <v>#N/A</v>
      </c>
      <c r="AE54" s="324">
        <f t="shared" ca="1" si="5"/>
        <v>8.3828824408737415</v>
      </c>
      <c r="AG54" s="306">
        <f t="shared" ca="1" si="27"/>
        <v>70.556563477471215</v>
      </c>
      <c r="AH54" s="304">
        <f t="shared" ca="1" si="28"/>
        <v>80.203265121896891</v>
      </c>
    </row>
    <row r="55" spans="1:34" x14ac:dyDescent="0.2">
      <c r="A55" s="347">
        <f t="shared" ca="1" si="6"/>
        <v>0.01</v>
      </c>
      <c r="B55" s="304">
        <f t="shared" ca="1" si="7"/>
        <v>0.51000000000000023</v>
      </c>
      <c r="D55" s="306">
        <f t="shared" ca="1" si="8"/>
        <v>14.584771688595843</v>
      </c>
      <c r="E55" s="307">
        <f t="shared" ca="1" si="9"/>
        <v>68.899960055462358</v>
      </c>
      <c r="F55" s="304">
        <f t="shared" ca="1" si="10"/>
        <v>70.426699914540762</v>
      </c>
      <c r="G55" s="306">
        <f t="shared" ca="1" si="11"/>
        <v>6.5903232833333547</v>
      </c>
      <c r="H55" s="307">
        <f t="shared" ca="1" si="12"/>
        <v>35.468043472054077</v>
      </c>
      <c r="I55" s="304">
        <f t="shared" ca="1" si="13"/>
        <v>36.075122573795419</v>
      </c>
      <c r="J55" s="306">
        <f t="shared" ca="1" si="14"/>
        <v>1.5653140366194382</v>
      </c>
      <c r="K55" s="307">
        <f t="shared" ca="1" si="15"/>
        <v>8.7341178775915083</v>
      </c>
      <c r="L55" s="304">
        <f t="shared" ca="1" si="0"/>
        <v>8.873275783660814</v>
      </c>
      <c r="M55" s="306">
        <f t="shared" ca="1" si="16"/>
        <v>1.3870813120865657</v>
      </c>
      <c r="N55" s="304">
        <f t="shared" ca="1" si="17"/>
        <v>79.473905024028795</v>
      </c>
      <c r="P55" s="310">
        <f t="shared" ca="1" si="18"/>
        <v>3</v>
      </c>
      <c r="Q55" s="304">
        <f t="shared" ca="1" si="19"/>
        <v>797.41</v>
      </c>
      <c r="R55" s="306">
        <f t="shared" ca="1" si="20"/>
        <v>0.40018292629604973</v>
      </c>
      <c r="S55" s="307">
        <f t="shared" ca="1" si="21"/>
        <v>9.8998516178821099</v>
      </c>
      <c r="T55" s="304">
        <f t="shared" ca="1" si="1"/>
        <v>97.117544371423506</v>
      </c>
      <c r="U55" s="311">
        <f t="shared" ca="1" si="2"/>
        <v>0</v>
      </c>
      <c r="V55" s="306">
        <f t="shared" ca="1" si="3"/>
        <v>1.2239305376005281</v>
      </c>
      <c r="W55" s="304">
        <f t="shared" ca="1" si="4"/>
        <v>5.1266574836257668</v>
      </c>
      <c r="Y55" s="314" t="str">
        <f t="shared" ca="1" si="22"/>
        <v/>
      </c>
      <c r="Z55" s="315" t="str">
        <f t="shared" ca="1" si="23"/>
        <v/>
      </c>
      <c r="AA55" s="316" t="str">
        <f t="shared" ca="1" si="24"/>
        <v/>
      </c>
      <c r="AC55" s="310" t="e">
        <f t="shared" ca="1" si="25"/>
        <v>#N/A</v>
      </c>
      <c r="AD55" s="323" t="e">
        <f t="shared" ca="1" si="26"/>
        <v>#N/A</v>
      </c>
      <c r="AE55" s="324">
        <f t="shared" ca="1" si="5"/>
        <v>8.7341178775915083</v>
      </c>
      <c r="AG55" s="306">
        <f t="shared" ca="1" si="27"/>
        <v>70.404015937490669</v>
      </c>
      <c r="AH55" s="304">
        <f t="shared" ca="1" si="28"/>
        <v>80.049818095614356</v>
      </c>
    </row>
    <row r="56" spans="1:34" x14ac:dyDescent="0.2">
      <c r="A56" s="347">
        <f t="shared" ca="1" si="6"/>
        <v>0.01</v>
      </c>
      <c r="B56" s="304">
        <f t="shared" ca="1" si="7"/>
        <v>0.52000000000000024</v>
      </c>
      <c r="D56" s="306">
        <f t="shared" ca="1" si="8"/>
        <v>14.604233527714802</v>
      </c>
      <c r="E56" s="307">
        <f t="shared" ca="1" si="9"/>
        <v>68.78759944507982</v>
      </c>
      <c r="F56" s="304">
        <f t="shared" ca="1" si="10"/>
        <v>70.320818214443264</v>
      </c>
      <c r="G56" s="306">
        <f t="shared" ca="1" si="11"/>
        <v>6.7363656186105025</v>
      </c>
      <c r="H56" s="307">
        <f t="shared" ca="1" si="12"/>
        <v>36.155919466504876</v>
      </c>
      <c r="I56" s="304">
        <f t="shared" ca="1" si="13"/>
        <v>36.778106724191005</v>
      </c>
      <c r="J56" s="306">
        <f t="shared" ca="1" si="14"/>
        <v>1.6319474811291574</v>
      </c>
      <c r="K56" s="307">
        <f t="shared" ca="1" si="15"/>
        <v>9.0922376922843036</v>
      </c>
      <c r="L56" s="304">
        <f t="shared" ca="1" si="0"/>
        <v>9.2375342399451608</v>
      </c>
      <c r="M56" s="306">
        <f t="shared" ca="1" si="16"/>
        <v>1.3865940321167793</v>
      </c>
      <c r="N56" s="304">
        <f t="shared" ca="1" si="17"/>
        <v>79.445985938318785</v>
      </c>
      <c r="P56" s="310">
        <f t="shared" ca="1" si="18"/>
        <v>3</v>
      </c>
      <c r="Q56" s="304">
        <f t="shared" ca="1" si="19"/>
        <v>796.23</v>
      </c>
      <c r="R56" s="306">
        <f t="shared" ca="1" si="20"/>
        <v>0.39959073927428013</v>
      </c>
      <c r="S56" s="307">
        <f t="shared" ca="1" si="21"/>
        <v>9.8958557104893679</v>
      </c>
      <c r="T56" s="304">
        <f t="shared" ca="1" si="1"/>
        <v>97.07834451990071</v>
      </c>
      <c r="U56" s="311">
        <f t="shared" ca="1" si="2"/>
        <v>0</v>
      </c>
      <c r="V56" s="306">
        <f t="shared" ca="1" si="3"/>
        <v>1.2238867069989248</v>
      </c>
      <c r="W56" s="304">
        <f t="shared" ca="1" si="4"/>
        <v>5.3282164196072133</v>
      </c>
      <c r="Y56" s="314" t="str">
        <f t="shared" ca="1" si="22"/>
        <v/>
      </c>
      <c r="Z56" s="315" t="str">
        <f t="shared" ca="1" si="23"/>
        <v/>
      </c>
      <c r="AA56" s="316" t="str">
        <f t="shared" ca="1" si="24"/>
        <v/>
      </c>
      <c r="AC56" s="310" t="e">
        <f t="shared" ca="1" si="25"/>
        <v>#N/A</v>
      </c>
      <c r="AD56" s="323" t="e">
        <f t="shared" ca="1" si="26"/>
        <v>#N/A</v>
      </c>
      <c r="AE56" s="324">
        <f t="shared" ca="1" si="5"/>
        <v>9.0922376922843036</v>
      </c>
      <c r="AG56" s="306">
        <f t="shared" ca="1" si="27"/>
        <v>70.297978406631941</v>
      </c>
      <c r="AH56" s="304">
        <f t="shared" ca="1" si="28"/>
        <v>79.94289383967309</v>
      </c>
    </row>
    <row r="57" spans="1:34" x14ac:dyDescent="0.2">
      <c r="A57" s="347">
        <f t="shared" ca="1" si="6"/>
        <v>0.01</v>
      </c>
      <c r="B57" s="304">
        <f t="shared" ca="1" si="7"/>
        <v>0.53000000000000025</v>
      </c>
      <c r="D57" s="306">
        <f t="shared" ca="1" si="8"/>
        <v>14.622855456141885</v>
      </c>
      <c r="E57" s="307">
        <f t="shared" ca="1" si="9"/>
        <v>68.674870652205158</v>
      </c>
      <c r="F57" s="304">
        <f t="shared" ca="1" si="10"/>
        <v>70.214427013173918</v>
      </c>
      <c r="G57" s="306">
        <f t="shared" ca="1" si="11"/>
        <v>6.8825941731719213</v>
      </c>
      <c r="H57" s="307">
        <f t="shared" ca="1" si="12"/>
        <v>36.842668173026929</v>
      </c>
      <c r="I57" s="304">
        <f t="shared" ca="1" si="13"/>
        <v>37.480025355652465</v>
      </c>
      <c r="J57" s="306">
        <f t="shared" ca="1" si="14"/>
        <v>1.7000422800880695</v>
      </c>
      <c r="K57" s="307">
        <f t="shared" ca="1" si="15"/>
        <v>9.4572306304819627</v>
      </c>
      <c r="L57" s="304">
        <f t="shared" ca="1" si="0"/>
        <v>9.6088165219351183</v>
      </c>
      <c r="M57" s="306">
        <f t="shared" ca="1" si="16"/>
        <v>1.3861146239479361</v>
      </c>
      <c r="N57" s="304">
        <f t="shared" ca="1" si="17"/>
        <v>79.418517873579958</v>
      </c>
      <c r="P57" s="310">
        <f t="shared" ca="1" si="18"/>
        <v>3</v>
      </c>
      <c r="Q57" s="304">
        <f t="shared" ca="1" si="19"/>
        <v>795.05</v>
      </c>
      <c r="R57" s="306">
        <f t="shared" ca="1" si="20"/>
        <v>0.39899855225251041</v>
      </c>
      <c r="S57" s="307">
        <f t="shared" ca="1" si="21"/>
        <v>9.8918657249668431</v>
      </c>
      <c r="T57" s="304">
        <f t="shared" ca="1" si="1"/>
        <v>97.039202761924741</v>
      </c>
      <c r="U57" s="311">
        <f t="shared" ca="1" si="2"/>
        <v>0</v>
      </c>
      <c r="V57" s="306">
        <f t="shared" ca="1" si="3"/>
        <v>1.2238420368040162</v>
      </c>
      <c r="W57" s="304">
        <f t="shared" ca="1" si="4"/>
        <v>5.5333357079612044</v>
      </c>
      <c r="Y57" s="314" t="str">
        <f t="shared" ca="1" si="22"/>
        <v/>
      </c>
      <c r="Z57" s="315" t="str">
        <f t="shared" ca="1" si="23"/>
        <v/>
      </c>
      <c r="AA57" s="316" t="str">
        <f t="shared" ca="1" si="24"/>
        <v/>
      </c>
      <c r="AC57" s="310" t="e">
        <f t="shared" ca="1" si="25"/>
        <v>#N/A</v>
      </c>
      <c r="AD57" s="323" t="e">
        <f t="shared" ca="1" si="26"/>
        <v>#N/A</v>
      </c>
      <c r="AE57" s="324">
        <f t="shared" ca="1" si="5"/>
        <v>9.4572306304819627</v>
      </c>
      <c r="AG57" s="306">
        <f t="shared" ca="1" si="27"/>
        <v>70.191432440333642</v>
      </c>
      <c r="AH57" s="304">
        <f t="shared" ca="1" si="28"/>
        <v>79.835473462519104</v>
      </c>
    </row>
    <row r="58" spans="1:34" x14ac:dyDescent="0.2">
      <c r="A58" s="347">
        <f t="shared" ca="1" si="6"/>
        <v>0.01</v>
      </c>
      <c r="B58" s="304">
        <f t="shared" ca="1" si="7"/>
        <v>0.54000000000000026</v>
      </c>
      <c r="D58" s="306">
        <f t="shared" ca="1" si="8"/>
        <v>14.640663256028796</v>
      </c>
      <c r="E58" s="307">
        <f t="shared" ca="1" si="9"/>
        <v>68.56177154472671</v>
      </c>
      <c r="F58" s="304">
        <f t="shared" ca="1" si="10"/>
        <v>70.10752839693987</v>
      </c>
      <c r="G58" s="306">
        <f t="shared" ca="1" si="11"/>
        <v>7.0290008057322098</v>
      </c>
      <c r="H58" s="307">
        <f t="shared" ca="1" si="12"/>
        <v>37.528285888474194</v>
      </c>
      <c r="I58" s="304">
        <f t="shared" ca="1" si="13"/>
        <v>38.180873406118351</v>
      </c>
      <c r="J58" s="306">
        <f t="shared" ca="1" si="14"/>
        <v>1.7696002549825902</v>
      </c>
      <c r="K58" s="307">
        <f t="shared" ca="1" si="15"/>
        <v>9.8290854007894684</v>
      </c>
      <c r="L58" s="304">
        <f t="shared" ca="1" si="0"/>
        <v>9.9871119388163017</v>
      </c>
      <c r="M58" s="306">
        <f t="shared" ca="1" si="16"/>
        <v>1.3856428049204796</v>
      </c>
      <c r="N58" s="304">
        <f t="shared" ca="1" si="17"/>
        <v>79.391484634612738</v>
      </c>
      <c r="P58" s="310">
        <f t="shared" ca="1" si="18"/>
        <v>3</v>
      </c>
      <c r="Q58" s="304">
        <f t="shared" ca="1" si="19"/>
        <v>793.87</v>
      </c>
      <c r="R58" s="306">
        <f t="shared" ca="1" si="20"/>
        <v>0.3984063652307408</v>
      </c>
      <c r="S58" s="307">
        <f t="shared" ca="1" si="21"/>
        <v>9.8878816613145357</v>
      </c>
      <c r="T58" s="304">
        <f t="shared" ca="1" si="1"/>
        <v>97.000119097495599</v>
      </c>
      <c r="U58" s="311">
        <f t="shared" ca="1" si="2"/>
        <v>0</v>
      </c>
      <c r="V58" s="306">
        <f t="shared" ca="1" si="3"/>
        <v>1.223796528489616</v>
      </c>
      <c r="W58" s="304">
        <f t="shared" ca="1" si="4"/>
        <v>5.7419953431891386</v>
      </c>
      <c r="Y58" s="314" t="str">
        <f t="shared" ca="1" si="22"/>
        <v/>
      </c>
      <c r="Z58" s="315" t="str">
        <f t="shared" ca="1" si="23"/>
        <v/>
      </c>
      <c r="AA58" s="316" t="str">
        <f t="shared" ca="1" si="24"/>
        <v/>
      </c>
      <c r="AC58" s="310" t="e">
        <f t="shared" ca="1" si="25"/>
        <v>#N/A</v>
      </c>
      <c r="AD58" s="323" t="e">
        <f t="shared" ca="1" si="26"/>
        <v>#N/A</v>
      </c>
      <c r="AE58" s="324">
        <f t="shared" ca="1" si="5"/>
        <v>9.8290854007894684</v>
      </c>
      <c r="AG58" s="306">
        <f t="shared" ca="1" si="27"/>
        <v>70.084380068286492</v>
      </c>
      <c r="AH58" s="304">
        <f t="shared" ca="1" si="28"/>
        <v>79.727558570642728</v>
      </c>
    </row>
    <row r="59" spans="1:34" x14ac:dyDescent="0.2">
      <c r="A59" s="347">
        <f t="shared" ca="1" si="6"/>
        <v>0.01</v>
      </c>
      <c r="B59" s="304">
        <f t="shared" ca="1" si="7"/>
        <v>0.55000000000000027</v>
      </c>
      <c r="D59" s="306">
        <f t="shared" ca="1" si="8"/>
        <v>14.657681322796318</v>
      </c>
      <c r="E59" s="307">
        <f t="shared" ca="1" si="9"/>
        <v>68.448300197583691</v>
      </c>
      <c r="F59" s="304">
        <f t="shared" ca="1" si="10"/>
        <v>70.000124440597872</v>
      </c>
      <c r="G59" s="306">
        <f t="shared" ca="1" si="11"/>
        <v>7.1755776189601725</v>
      </c>
      <c r="H59" s="307">
        <f t="shared" ca="1" si="12"/>
        <v>38.212768890450029</v>
      </c>
      <c r="I59" s="304">
        <f t="shared" ca="1" si="13"/>
        <v>38.8806458336364</v>
      </c>
      <c r="J59" s="306">
        <f t="shared" ca="1" si="14"/>
        <v>1.8406231471060521</v>
      </c>
      <c r="K59" s="307">
        <f t="shared" ca="1" si="15"/>
        <v>10.207790674684089</v>
      </c>
      <c r="L59" s="304">
        <f t="shared" ca="1" si="0"/>
        <v>10.372409750286096</v>
      </c>
      <c r="M59" s="306">
        <f t="shared" ca="1" si="16"/>
        <v>1.3851783075209136</v>
      </c>
      <c r="N59" s="304">
        <f t="shared" ca="1" si="17"/>
        <v>79.364870894022815</v>
      </c>
      <c r="P59" s="310">
        <f t="shared" ca="1" si="18"/>
        <v>3</v>
      </c>
      <c r="Q59" s="304">
        <f t="shared" ca="1" si="19"/>
        <v>792.68999999999994</v>
      </c>
      <c r="R59" s="306">
        <f t="shared" ca="1" si="20"/>
        <v>0.39781417820897108</v>
      </c>
      <c r="S59" s="307">
        <f t="shared" ca="1" si="21"/>
        <v>9.8839035195324456</v>
      </c>
      <c r="T59" s="304">
        <f t="shared" ca="1" si="1"/>
        <v>96.961093526613297</v>
      </c>
      <c r="U59" s="311">
        <f t="shared" ca="1" si="2"/>
        <v>0</v>
      </c>
      <c r="V59" s="306">
        <f t="shared" ca="1" si="3"/>
        <v>1.2237501835355937</v>
      </c>
      <c r="W59" s="304">
        <f t="shared" ca="1" si="4"/>
        <v>5.9541752303949549</v>
      </c>
      <c r="Y59" s="314" t="str">
        <f t="shared" ca="1" si="22"/>
        <v/>
      </c>
      <c r="Z59" s="315" t="str">
        <f t="shared" ca="1" si="23"/>
        <v/>
      </c>
      <c r="AA59" s="316" t="str">
        <f t="shared" ca="1" si="24"/>
        <v/>
      </c>
      <c r="AC59" s="310" t="e">
        <f t="shared" ca="1" si="25"/>
        <v>#N/A</v>
      </c>
      <c r="AD59" s="323" t="e">
        <f t="shared" ca="1" si="26"/>
        <v>#N/A</v>
      </c>
      <c r="AE59" s="324">
        <f t="shared" ca="1" si="5"/>
        <v>10.207790674684089</v>
      </c>
      <c r="AG59" s="306">
        <f t="shared" ca="1" si="27"/>
        <v>69.97682331161613</v>
      </c>
      <c r="AH59" s="304">
        <f t="shared" ca="1" si="28"/>
        <v>79.619150784065639</v>
      </c>
    </row>
    <row r="60" spans="1:34" x14ac:dyDescent="0.2">
      <c r="A60" s="347">
        <f t="shared" ca="1" si="6"/>
        <v>0.01</v>
      </c>
      <c r="B60" s="304">
        <f t="shared" ca="1" si="7"/>
        <v>0.56000000000000028</v>
      </c>
      <c r="D60" s="306">
        <f t="shared" ca="1" si="8"/>
        <v>14.67393276535768</v>
      </c>
      <c r="E60" s="307">
        <f t="shared" ca="1" si="9"/>
        <v>68.334454879142157</v>
      </c>
      <c r="F60" s="304">
        <f t="shared" ca="1" si="10"/>
        <v>69.892217209298451</v>
      </c>
      <c r="G60" s="306">
        <f t="shared" ca="1" si="11"/>
        <v>7.322316946613749</v>
      </c>
      <c r="H60" s="307">
        <f t="shared" ca="1" si="12"/>
        <v>38.896113439241454</v>
      </c>
      <c r="I60" s="304">
        <f t="shared" ca="1" si="13"/>
        <v>39.579337616299327</v>
      </c>
      <c r="J60" s="306">
        <f t="shared" ca="1" si="14"/>
        <v>1.9131126199339217</v>
      </c>
      <c r="K60" s="307">
        <f t="shared" ca="1" si="15"/>
        <v>10.593335086332546</v>
      </c>
      <c r="L60" s="304">
        <f t="shared" ca="1" si="0"/>
        <v>10.764699166622103</v>
      </c>
      <c r="M60" s="306">
        <f t="shared" ca="1" si="16"/>
        <v>1.3847208783074409</v>
      </c>
      <c r="N60" s="304">
        <f t="shared" ca="1" si="17"/>
        <v>79.338662130664829</v>
      </c>
      <c r="P60" s="310">
        <f t="shared" ca="1" si="18"/>
        <v>3</v>
      </c>
      <c r="Q60" s="304">
        <f t="shared" ca="1" si="19"/>
        <v>791.51</v>
      </c>
      <c r="R60" s="306">
        <f t="shared" ca="1" si="20"/>
        <v>0.39722199118720147</v>
      </c>
      <c r="S60" s="307">
        <f t="shared" ca="1" si="21"/>
        <v>9.8799312996205728</v>
      </c>
      <c r="T60" s="304">
        <f t="shared" ca="1" si="1"/>
        <v>96.922126049277821</v>
      </c>
      <c r="U60" s="311">
        <f t="shared" ca="1" si="2"/>
        <v>0</v>
      </c>
      <c r="V60" s="306">
        <f t="shared" ca="1" si="3"/>
        <v>1.2237030034278888</v>
      </c>
      <c r="W60" s="304">
        <f t="shared" ca="1" si="4"/>
        <v>6.1698551864410751</v>
      </c>
      <c r="Y60" s="314" t="str">
        <f t="shared" ca="1" si="22"/>
        <v/>
      </c>
      <c r="Z60" s="315" t="str">
        <f t="shared" ca="1" si="23"/>
        <v/>
      </c>
      <c r="AA60" s="316" t="str">
        <f t="shared" ca="1" si="24"/>
        <v/>
      </c>
      <c r="AC60" s="310" t="e">
        <f t="shared" ca="1" si="25"/>
        <v>#N/A</v>
      </c>
      <c r="AD60" s="323" t="e">
        <f t="shared" ca="1" si="26"/>
        <v>#N/A</v>
      </c>
      <c r="AE60" s="324">
        <f t="shared" ca="1" si="5"/>
        <v>10.593335086332546</v>
      </c>
      <c r="AG60" s="306">
        <f t="shared" ca="1" si="27"/>
        <v>69.868764184329407</v>
      </c>
      <c r="AH60" s="304">
        <f t="shared" ca="1" si="28"/>
        <v>79.510251736241671</v>
      </c>
    </row>
    <row r="61" spans="1:34" x14ac:dyDescent="0.2">
      <c r="A61" s="347">
        <f t="shared" ca="1" si="6"/>
        <v>0.01</v>
      </c>
      <c r="B61" s="304">
        <f t="shared" ca="1" si="7"/>
        <v>0.57000000000000028</v>
      </c>
      <c r="D61" s="306">
        <f t="shared" ca="1" si="8"/>
        <v>14.689439497410014</v>
      </c>
      <c r="E61" s="307">
        <f t="shared" ca="1" si="9"/>
        <v>68.220234038744181</v>
      </c>
      <c r="F61" s="304">
        <f t="shared" ca="1" si="10"/>
        <v>69.783808759977404</v>
      </c>
      <c r="G61" s="306">
        <f t="shared" ca="1" si="11"/>
        <v>7.4692113415878492</v>
      </c>
      <c r="H61" s="307">
        <f t="shared" ca="1" si="12"/>
        <v>39.578315779628895</v>
      </c>
      <c r="I61" s="304">
        <f t="shared" ca="1" si="13"/>
        <v>40.276943752193091</v>
      </c>
      <c r="J61" s="306">
        <f t="shared" ca="1" si="14"/>
        <v>1.9870702613749296</v>
      </c>
      <c r="K61" s="307">
        <f t="shared" ca="1" si="15"/>
        <v>10.985707232426899</v>
      </c>
      <c r="L61" s="304">
        <f t="shared" ca="1" si="0"/>
        <v>11.163969348768264</v>
      </c>
      <c r="M61" s="306">
        <f t="shared" ca="1" si="16"/>
        <v>1.3842702769297635</v>
      </c>
      <c r="N61" s="304">
        <f t="shared" ca="1" si="17"/>
        <v>79.312844573481129</v>
      </c>
      <c r="P61" s="310">
        <f t="shared" ca="1" si="18"/>
        <v>3</v>
      </c>
      <c r="Q61" s="304">
        <f t="shared" ca="1" si="19"/>
        <v>790.32999999999993</v>
      </c>
      <c r="R61" s="306">
        <f t="shared" ca="1" si="20"/>
        <v>0.39662980416543181</v>
      </c>
      <c r="S61" s="307">
        <f t="shared" ca="1" si="21"/>
        <v>9.8759650015789191</v>
      </c>
      <c r="T61" s="304">
        <f t="shared" ca="1" si="1"/>
        <v>96.883216665489201</v>
      </c>
      <c r="U61" s="311">
        <f t="shared" ca="1" si="2"/>
        <v>0</v>
      </c>
      <c r="V61" s="306">
        <f t="shared" ca="1" si="3"/>
        <v>1.2236549896585196</v>
      </c>
      <c r="W61" s="304">
        <f t="shared" ca="1" si="4"/>
        <v>6.3890149411059731</v>
      </c>
      <c r="Y61" s="314" t="str">
        <f t="shared" ca="1" si="22"/>
        <v/>
      </c>
      <c r="Z61" s="315" t="str">
        <f t="shared" ca="1" si="23"/>
        <v/>
      </c>
      <c r="AA61" s="316" t="str">
        <f t="shared" ca="1" si="24"/>
        <v/>
      </c>
      <c r="AC61" s="310" t="e">
        <f t="shared" ca="1" si="25"/>
        <v>#N/A</v>
      </c>
      <c r="AD61" s="323" t="e">
        <f t="shared" ca="1" si="26"/>
        <v>#N/A</v>
      </c>
      <c r="AE61" s="324">
        <f t="shared" ca="1" si="5"/>
        <v>10.985707232426899</v>
      </c>
      <c r="AG61" s="306">
        <f t="shared" ca="1" si="27"/>
        <v>69.760204694625656</v>
      </c>
      <c r="AH61" s="304">
        <f t="shared" ca="1" si="28"/>
        <v>79.400863073956955</v>
      </c>
    </row>
    <row r="62" spans="1:34" x14ac:dyDescent="0.2">
      <c r="A62" s="347">
        <f t="shared" ca="1" si="6"/>
        <v>0.01</v>
      </c>
      <c r="B62" s="304">
        <f t="shared" ca="1" si="7"/>
        <v>0.58000000000000029</v>
      </c>
      <c r="D62" s="306">
        <f t="shared" ca="1" si="8"/>
        <v>14.704222320736076</v>
      </c>
      <c r="E62" s="307">
        <f t="shared" ca="1" si="9"/>
        <v>68.105636295309523</v>
      </c>
      <c r="F62" s="304">
        <f t="shared" ca="1" si="10"/>
        <v>69.674901142711462</v>
      </c>
      <c r="G62" s="306">
        <f t="shared" ca="1" si="11"/>
        <v>7.6162535647952101</v>
      </c>
      <c r="H62" s="307">
        <f t="shared" ca="1" si="12"/>
        <v>40.259372142581988</v>
      </c>
      <c r="I62" s="304">
        <f t="shared" ca="1" si="13"/>
        <v>40.973459259356687</v>
      </c>
      <c r="J62" s="306">
        <f t="shared" ca="1" si="14"/>
        <v>2.0624975859068448</v>
      </c>
      <c r="K62" s="307">
        <f t="shared" ca="1" si="15"/>
        <v>11.384895672037953</v>
      </c>
      <c r="L62" s="304">
        <f t="shared" ca="1" si="0"/>
        <v>11.570209408435963</v>
      </c>
      <c r="M62" s="306">
        <f t="shared" ca="1" si="16"/>
        <v>1.3838262752332675</v>
      </c>
      <c r="N62" s="304">
        <f t="shared" ca="1" si="17"/>
        <v>79.287405150175275</v>
      </c>
      <c r="P62" s="310">
        <f t="shared" ca="1" si="18"/>
        <v>3</v>
      </c>
      <c r="Q62" s="304">
        <f t="shared" ca="1" si="19"/>
        <v>789.15</v>
      </c>
      <c r="R62" s="306">
        <f t="shared" ca="1" si="20"/>
        <v>0.39603761714366215</v>
      </c>
      <c r="S62" s="307">
        <f t="shared" ca="1" si="21"/>
        <v>9.8720046254074827</v>
      </c>
      <c r="T62" s="304">
        <f t="shared" ca="1" si="1"/>
        <v>96.844365375247406</v>
      </c>
      <c r="U62" s="311">
        <f t="shared" ca="1" si="2"/>
        <v>0</v>
      </c>
      <c r="V62" s="306">
        <f t="shared" ca="1" si="3"/>
        <v>1.2236061437255887</v>
      </c>
      <c r="W62" s="304">
        <f t="shared" ca="1" si="4"/>
        <v>6.6116341382435424</v>
      </c>
      <c r="Y62" s="314" t="str">
        <f t="shared" ca="1" si="22"/>
        <v/>
      </c>
      <c r="Z62" s="315" t="str">
        <f t="shared" ca="1" si="23"/>
        <v/>
      </c>
      <c r="AA62" s="316" t="str">
        <f t="shared" ca="1" si="24"/>
        <v/>
      </c>
      <c r="AC62" s="310" t="e">
        <f t="shared" ca="1" si="25"/>
        <v>#N/A</v>
      </c>
      <c r="AD62" s="323" t="e">
        <f t="shared" ca="1" si="26"/>
        <v>#N/A</v>
      </c>
      <c r="AE62" s="324">
        <f t="shared" ca="1" si="5"/>
        <v>11.384895672037953</v>
      </c>
      <c r="AG62" s="306">
        <f t="shared" ca="1" si="27"/>
        <v>69.651146846086988</v>
      </c>
      <c r="AH62" s="304">
        <f t="shared" ca="1" si="28"/>
        <v>79.290986457229735</v>
      </c>
    </row>
    <row r="63" spans="1:34" x14ac:dyDescent="0.2">
      <c r="A63" s="347">
        <f t="shared" ca="1" si="6"/>
        <v>0.01</v>
      </c>
      <c r="B63" s="304">
        <f t="shared" ca="1" si="7"/>
        <v>0.5900000000000003</v>
      </c>
      <c r="D63" s="306">
        <f t="shared" ca="1" si="8"/>
        <v>14.718301001344447</v>
      </c>
      <c r="E63" s="307">
        <f t="shared" ca="1" si="9"/>
        <v>67.990660426882243</v>
      </c>
      <c r="F63" s="304">
        <f t="shared" ca="1" si="10"/>
        <v>69.565496401950497</v>
      </c>
      <c r="G63" s="306">
        <f t="shared" ca="1" si="11"/>
        <v>7.7634365748086545</v>
      </c>
      <c r="H63" s="307">
        <f t="shared" ca="1" si="12"/>
        <v>40.93927874685081</v>
      </c>
      <c r="I63" s="304">
        <f t="shared" ca="1" si="13"/>
        <v>41.668879175752103</v>
      </c>
      <c r="J63" s="306">
        <f t="shared" ca="1" si="14"/>
        <v>2.1393960366048641</v>
      </c>
      <c r="K63" s="307">
        <f t="shared" ca="1" si="15"/>
        <v>11.790888926485117</v>
      </c>
      <c r="L63" s="304">
        <f t="shared" ca="1" si="0"/>
        <v>11.983408408218004</v>
      </c>
      <c r="M63" s="306">
        <f t="shared" ca="1" si="16"/>
        <v>1.3833886564389948</v>
      </c>
      <c r="N63" s="304">
        <f t="shared" ca="1" si="17"/>
        <v>79.26233144022784</v>
      </c>
      <c r="P63" s="310">
        <f t="shared" ca="1" si="18"/>
        <v>3</v>
      </c>
      <c r="Q63" s="304">
        <f t="shared" ca="1" si="19"/>
        <v>787.96999999999991</v>
      </c>
      <c r="R63" s="306">
        <f t="shared" ca="1" si="20"/>
        <v>0.39544543012189248</v>
      </c>
      <c r="S63" s="307">
        <f t="shared" ca="1" si="21"/>
        <v>9.8680501711062636</v>
      </c>
      <c r="T63" s="304">
        <f t="shared" ca="1" si="1"/>
        <v>96.805572178552453</v>
      </c>
      <c r="U63" s="311">
        <f t="shared" ca="1" si="2"/>
        <v>0</v>
      </c>
      <c r="V63" s="306">
        <f t="shared" ca="1" si="3"/>
        <v>1.2235564671332904</v>
      </c>
      <c r="W63" s="304">
        <f t="shared" ca="1" si="4"/>
        <v>6.8376923369442091</v>
      </c>
      <c r="Y63" s="314" t="str">
        <f t="shared" ca="1" si="22"/>
        <v/>
      </c>
      <c r="Z63" s="315" t="str">
        <f t="shared" ca="1" si="23"/>
        <v/>
      </c>
      <c r="AA63" s="316" t="str">
        <f t="shared" ca="1" si="24"/>
        <v/>
      </c>
      <c r="AC63" s="310" t="e">
        <f t="shared" ca="1" si="25"/>
        <v>#N/A</v>
      </c>
      <c r="AD63" s="323" t="e">
        <f t="shared" ca="1" si="26"/>
        <v>#N/A</v>
      </c>
      <c r="AE63" s="324">
        <f t="shared" ca="1" si="5"/>
        <v>11.790888926485117</v>
      </c>
      <c r="AG63" s="306">
        <f t="shared" ca="1" si="27"/>
        <v>69.541592638759539</v>
      </c>
      <c r="AH63" s="304">
        <f t="shared" ca="1" si="28"/>
        <v>79.180623559209337</v>
      </c>
    </row>
    <row r="64" spans="1:34" x14ac:dyDescent="0.2">
      <c r="A64" s="347">
        <f t="shared" ca="1" si="6"/>
        <v>0.01</v>
      </c>
      <c r="B64" s="304">
        <f t="shared" ca="1" si="7"/>
        <v>0.60000000000000031</v>
      </c>
      <c r="D64" s="306">
        <f t="shared" ca="1" si="8"/>
        <v>14.731694339177444</v>
      </c>
      <c r="E64" s="307">
        <f t="shared" ca="1" si="9"/>
        <v>67.875305361028765</v>
      </c>
      <c r="F64" s="304">
        <f t="shared" ca="1" si="10"/>
        <v>69.455596577639824</v>
      </c>
      <c r="G64" s="306">
        <f t="shared" ca="1" si="11"/>
        <v>7.9107535182004289</v>
      </c>
      <c r="H64" s="307">
        <f t="shared" ca="1" si="12"/>
        <v>41.618031800461097</v>
      </c>
      <c r="I64" s="304">
        <f t="shared" ca="1" si="13"/>
        <v>42.363198559243749</v>
      </c>
      <c r="J64" s="306">
        <f t="shared" ca="1" si="14"/>
        <v>2.2177669870699095</v>
      </c>
      <c r="K64" s="307">
        <f t="shared" ca="1" si="15"/>
        <v>12.203675479221676</v>
      </c>
      <c r="L64" s="304">
        <f t="shared" ca="1" si="0"/>
        <v>12.403555361713574</v>
      </c>
      <c r="M64" s="306">
        <f t="shared" ca="1" si="16"/>
        <v>1.3829572143918023</v>
      </c>
      <c r="N64" s="304">
        <f t="shared" ca="1" si="17"/>
        <v>79.23761163181922</v>
      </c>
      <c r="P64" s="310">
        <f t="shared" ca="1" si="18"/>
        <v>3</v>
      </c>
      <c r="Q64" s="304">
        <f t="shared" ca="1" si="19"/>
        <v>786.79</v>
      </c>
      <c r="R64" s="306">
        <f t="shared" ca="1" si="20"/>
        <v>0.39485324310012287</v>
      </c>
      <c r="S64" s="307">
        <f t="shared" ca="1" si="21"/>
        <v>9.8641016386752618</v>
      </c>
      <c r="T64" s="304">
        <f t="shared" ca="1" si="1"/>
        <v>96.766837075404325</v>
      </c>
      <c r="U64" s="311">
        <f t="shared" ca="1" si="2"/>
        <v>0</v>
      </c>
      <c r="V64" s="306">
        <f t="shared" ca="1" si="3"/>
        <v>1.2235059613919119</v>
      </c>
      <c r="W64" s="304">
        <f t="shared" ca="1" si="4"/>
        <v>7.067169012697895</v>
      </c>
      <c r="Y64" s="314" t="str">
        <f t="shared" ca="1" si="22"/>
        <v/>
      </c>
      <c r="Z64" s="315" t="str">
        <f t="shared" ca="1" si="23"/>
        <v/>
      </c>
      <c r="AA64" s="316" t="str">
        <f t="shared" ca="1" si="24"/>
        <v/>
      </c>
      <c r="AC64" s="310" t="e">
        <f t="shared" ca="1" si="25"/>
        <v>#N/A</v>
      </c>
      <c r="AD64" s="323" t="e">
        <f t="shared" ca="1" si="26"/>
        <v>#N/A</v>
      </c>
      <c r="AE64" s="324">
        <f t="shared" ca="1" si="5"/>
        <v>12.203675479221676</v>
      </c>
      <c r="AG64" s="306">
        <f t="shared" ca="1" si="27"/>
        <v>69.431544070136994</v>
      </c>
      <c r="AH64" s="304">
        <f t="shared" ca="1" si="28"/>
        <v>79.069776066074937</v>
      </c>
    </row>
    <row r="65" spans="1:34" x14ac:dyDescent="0.2">
      <c r="A65" s="347">
        <f t="shared" ca="1" si="6"/>
        <v>0.01</v>
      </c>
      <c r="B65" s="304">
        <f t="shared" ca="1" si="7"/>
        <v>0.61000000000000032</v>
      </c>
      <c r="D65" s="306">
        <f t="shared" ca="1" si="8"/>
        <v>14.744420232030491</v>
      </c>
      <c r="E65" s="307">
        <f t="shared" ca="1" si="9"/>
        <v>67.759570166003499</v>
      </c>
      <c r="F65" s="304">
        <f t="shared" ca="1" si="10"/>
        <v>69.345203706242444</v>
      </c>
      <c r="G65" s="306">
        <f t="shared" ca="1" si="11"/>
        <v>8.0581977205207345</v>
      </c>
      <c r="H65" s="307">
        <f t="shared" ca="1" si="12"/>
        <v>42.295627502121128</v>
      </c>
      <c r="I65" s="304">
        <f t="shared" ca="1" si="13"/>
        <v>43.056412487586456</v>
      </c>
      <c r="J65" s="306">
        <f t="shared" ca="1" si="14"/>
        <v>2.2976117432635155</v>
      </c>
      <c r="K65" s="307">
        <f t="shared" ca="1" si="15"/>
        <v>12.623243775734588</v>
      </c>
      <c r="L65" s="304">
        <f t="shared" ca="1" si="0"/>
        <v>12.830639233662694</v>
      </c>
      <c r="M65" s="306">
        <f t="shared" ca="1" si="16"/>
        <v>1.3825317528699903</v>
      </c>
      <c r="N65" s="304">
        <f t="shared" ca="1" si="17"/>
        <v>79.213234482274189</v>
      </c>
      <c r="P65" s="310">
        <f t="shared" ca="1" si="18"/>
        <v>3</v>
      </c>
      <c r="Q65" s="304">
        <f t="shared" ca="1" si="19"/>
        <v>785.61</v>
      </c>
      <c r="R65" s="306">
        <f t="shared" ca="1" si="20"/>
        <v>0.39426105607835321</v>
      </c>
      <c r="S65" s="307">
        <f t="shared" ca="1" si="21"/>
        <v>9.8601590281144791</v>
      </c>
      <c r="T65" s="304">
        <f t="shared" ca="1" si="1"/>
        <v>96.728160065803038</v>
      </c>
      <c r="U65" s="311">
        <f t="shared" ca="1" si="2"/>
        <v>0</v>
      </c>
      <c r="V65" s="306">
        <f t="shared" ca="1" si="3"/>
        <v>1.2234546280178353</v>
      </c>
      <c r="W65" s="304">
        <f t="shared" ca="1" si="4"/>
        <v>7.3000435585588646</v>
      </c>
      <c r="Y65" s="314" t="str">
        <f t="shared" ca="1" si="22"/>
        <v/>
      </c>
      <c r="Z65" s="315" t="str">
        <f t="shared" ca="1" si="23"/>
        <v/>
      </c>
      <c r="AA65" s="316" t="str">
        <f t="shared" ca="1" si="24"/>
        <v/>
      </c>
      <c r="AC65" s="310" t="e">
        <f t="shared" ca="1" si="25"/>
        <v>#N/A</v>
      </c>
      <c r="AD65" s="323" t="e">
        <f t="shared" ca="1" si="26"/>
        <v>#N/A</v>
      </c>
      <c r="AE65" s="324">
        <f t="shared" ca="1" si="5"/>
        <v>12.623243775734588</v>
      </c>
      <c r="AG65" s="306">
        <f t="shared" ca="1" si="27"/>
        <v>69.32100313605531</v>
      </c>
      <c r="AH65" s="304">
        <f t="shared" ca="1" si="28"/>
        <v>78.958445676933451</v>
      </c>
    </row>
    <row r="66" spans="1:34" x14ac:dyDescent="0.2">
      <c r="A66" s="347">
        <f t="shared" ca="1" si="6"/>
        <v>0.01</v>
      </c>
      <c r="B66" s="304">
        <f t="shared" ca="1" si="7"/>
        <v>0.62000000000000033</v>
      </c>
      <c r="D66" s="306">
        <f t="shared" ca="1" si="8"/>
        <v>14.756495734252983</v>
      </c>
      <c r="E66" s="307">
        <f t="shared" ca="1" si="9"/>
        <v>67.643454042608312</v>
      </c>
      <c r="F66" s="304">
        <f t="shared" ca="1" si="10"/>
        <v>69.234319821671448</v>
      </c>
      <c r="G66" s="306">
        <f t="shared" ca="1" si="11"/>
        <v>8.2057626778632642</v>
      </c>
      <c r="H66" s="307">
        <f t="shared" ca="1" si="12"/>
        <v>42.972062042547215</v>
      </c>
      <c r="I66" s="304">
        <f t="shared" ca="1" si="13"/>
        <v>43.748516058421231</v>
      </c>
      <c r="J66" s="306">
        <f t="shared" ca="1" si="14"/>
        <v>2.3789315452554356</v>
      </c>
      <c r="K66" s="307">
        <f t="shared" ca="1" si="15"/>
        <v>13.04958222345793</v>
      </c>
      <c r="L66" s="304">
        <f t="shared" ca="1" si="0"/>
        <v>13.264648940088865</v>
      </c>
      <c r="M66" s="306">
        <f t="shared" ca="1" si="16"/>
        <v>1.3821120849504451</v>
      </c>
      <c r="N66" s="304">
        <f t="shared" ca="1" si="17"/>
        <v>79.189189281687206</v>
      </c>
      <c r="P66" s="310">
        <f t="shared" ca="1" si="18"/>
        <v>3</v>
      </c>
      <c r="Q66" s="304">
        <f t="shared" ca="1" si="19"/>
        <v>784.43</v>
      </c>
      <c r="R66" s="306">
        <f t="shared" ca="1" si="20"/>
        <v>0.39366886905658355</v>
      </c>
      <c r="S66" s="307">
        <f t="shared" ca="1" si="21"/>
        <v>9.8562223394239137</v>
      </c>
      <c r="T66" s="304">
        <f t="shared" ca="1" si="1"/>
        <v>96.689541149748592</v>
      </c>
      <c r="U66" s="311">
        <f t="shared" ca="1" si="2"/>
        <v>0</v>
      </c>
      <c r="V66" s="306">
        <f t="shared" ca="1" si="3"/>
        <v>1.2234024685335376</v>
      </c>
      <c r="W66" s="304">
        <f t="shared" ca="1" si="4"/>
        <v>7.5362952863124333</v>
      </c>
      <c r="Y66" s="314" t="str">
        <f t="shared" ca="1" si="22"/>
        <v/>
      </c>
      <c r="Z66" s="315" t="str">
        <f t="shared" ca="1" si="23"/>
        <v/>
      </c>
      <c r="AA66" s="316" t="str">
        <f t="shared" ca="1" si="24"/>
        <v/>
      </c>
      <c r="AC66" s="310" t="e">
        <f t="shared" ca="1" si="25"/>
        <v>#N/A</v>
      </c>
      <c r="AD66" s="323" t="e">
        <f t="shared" ca="1" si="26"/>
        <v>#N/A</v>
      </c>
      <c r="AE66" s="324">
        <f t="shared" ca="1" si="5"/>
        <v>13.04958222345793</v>
      </c>
      <c r="AG66" s="306">
        <f t="shared" ca="1" si="27"/>
        <v>69.209971831507858</v>
      </c>
      <c r="AH66" s="304">
        <f t="shared" ca="1" si="28"/>
        <v>78.846634103717221</v>
      </c>
    </row>
    <row r="67" spans="1:34" x14ac:dyDescent="0.2">
      <c r="A67" s="347">
        <f t="shared" ca="1" si="6"/>
        <v>0.01</v>
      </c>
      <c r="B67" s="304">
        <f t="shared" ca="1" si="7"/>
        <v>0.63000000000000034</v>
      </c>
      <c r="D67" s="306">
        <f t="shared" ca="1" si="8"/>
        <v>14.76793711073527</v>
      </c>
      <c r="E67" s="307">
        <f t="shared" ca="1" si="9"/>
        <v>67.526956316679687</v>
      </c>
      <c r="F67" s="304">
        <f t="shared" ca="1" si="10"/>
        <v>69.122946956140396</v>
      </c>
      <c r="G67" s="306">
        <f t="shared" ca="1" si="11"/>
        <v>8.3534420489706172</v>
      </c>
      <c r="H67" s="307">
        <f t="shared" ca="1" si="12"/>
        <v>43.647331605714015</v>
      </c>
      <c r="I67" s="304">
        <f t="shared" ca="1" si="13"/>
        <v>44.439504389278149</v>
      </c>
      <c r="J67" s="306">
        <f t="shared" ca="1" si="14"/>
        <v>2.461727568889605</v>
      </c>
      <c r="K67" s="307">
        <f t="shared" ca="1" si="15"/>
        <v>13.482679191699237</v>
      </c>
      <c r="L67" s="304">
        <f t="shared" ca="1" si="0"/>
        <v>13.705573348448825</v>
      </c>
      <c r="M67" s="306">
        <f t="shared" ca="1" si="16"/>
        <v>1.3816980324239996</v>
      </c>
      <c r="N67" s="304">
        <f t="shared" ca="1" si="17"/>
        <v>79.165465819425151</v>
      </c>
      <c r="P67" s="310">
        <f t="shared" ca="1" si="18"/>
        <v>3</v>
      </c>
      <c r="Q67" s="304">
        <f t="shared" ca="1" si="19"/>
        <v>783.25</v>
      </c>
      <c r="R67" s="306">
        <f t="shared" ca="1" si="20"/>
        <v>0.39307668203481394</v>
      </c>
      <c r="S67" s="307">
        <f t="shared" ca="1" si="21"/>
        <v>9.8522915726035656</v>
      </c>
      <c r="T67" s="304">
        <f t="shared" ca="1" si="1"/>
        <v>96.650980327240987</v>
      </c>
      <c r="U67" s="311">
        <f t="shared" ca="1" si="2"/>
        <v>0</v>
      </c>
      <c r="V67" s="306">
        <f t="shared" ca="1" si="3"/>
        <v>1.2233494844675881</v>
      </c>
      <c r="W67" s="304">
        <f t="shared" ca="1" si="4"/>
        <v>7.7759034276435806</v>
      </c>
      <c r="Y67" s="314" t="str">
        <f t="shared" ca="1" si="22"/>
        <v/>
      </c>
      <c r="Z67" s="315" t="str">
        <f t="shared" ca="1" si="23"/>
        <v/>
      </c>
      <c r="AA67" s="316" t="str">
        <f t="shared" ca="1" si="24"/>
        <v/>
      </c>
      <c r="AC67" s="310" t="e">
        <f t="shared" ca="1" si="25"/>
        <v>#N/A</v>
      </c>
      <c r="AD67" s="323" t="e">
        <f t="shared" ca="1" si="26"/>
        <v>#N/A</v>
      </c>
      <c r="AE67" s="324">
        <f t="shared" ca="1" si="5"/>
        <v>13.482679191699237</v>
      </c>
      <c r="AG67" s="306">
        <f t="shared" ca="1" si="27"/>
        <v>69.098452151387747</v>
      </c>
      <c r="AH67" s="304">
        <f t="shared" ca="1" si="28"/>
        <v>78.734343071080829</v>
      </c>
    </row>
    <row r="68" spans="1:34" x14ac:dyDescent="0.2">
      <c r="A68" s="347">
        <f t="shared" ca="1" si="6"/>
        <v>0.01</v>
      </c>
      <c r="B68" s="304">
        <f t="shared" ca="1" si="7"/>
        <v>0.64000000000000035</v>
      </c>
      <c r="D68" s="306">
        <f t="shared" ca="1" si="8"/>
        <v>14.778759886631045</v>
      </c>
      <c r="E68" s="307">
        <f t="shared" ca="1" si="9"/>
        <v>67.410076432145544</v>
      </c>
      <c r="F68" s="304">
        <f t="shared" ca="1" si="10"/>
        <v>69.011087140939892</v>
      </c>
      <c r="G68" s="306">
        <f t="shared" ca="1" si="11"/>
        <v>8.5012296478369276</v>
      </c>
      <c r="H68" s="307">
        <f t="shared" ca="1" si="12"/>
        <v>44.321432370035474</v>
      </c>
      <c r="I68" s="304">
        <f t="shared" ca="1" si="13"/>
        <v>45.129372617585652</v>
      </c>
      <c r="J68" s="306">
        <f t="shared" ca="1" si="14"/>
        <v>2.5460009273736426</v>
      </c>
      <c r="K68" s="307">
        <f t="shared" ca="1" si="15"/>
        <v>13.922523011577985</v>
      </c>
      <c r="L68" s="304">
        <f t="shared" ref="L68:L131" ca="1" si="29">SQRT(pos_x^2+pos_z^2)</f>
        <v>14.153401277788529</v>
      </c>
      <c r="M68" s="306">
        <f t="shared" ca="1" si="16"/>
        <v>1.3812894252563046</v>
      </c>
      <c r="N68" s="304">
        <f t="shared" ca="1" si="17"/>
        <v>79.142054353237427</v>
      </c>
      <c r="P68" s="310">
        <f t="shared" ca="1" si="18"/>
        <v>3</v>
      </c>
      <c r="Q68" s="304">
        <f t="shared" ca="1" si="19"/>
        <v>782.06999999999994</v>
      </c>
      <c r="R68" s="306">
        <f t="shared" ca="1" si="20"/>
        <v>0.39248449501304422</v>
      </c>
      <c r="S68" s="307">
        <f t="shared" ca="1" si="21"/>
        <v>9.8483667276534348</v>
      </c>
      <c r="T68" s="304">
        <f t="shared" ref="T68:T131" ca="1" si="30">m*g</f>
        <v>96.612477598280194</v>
      </c>
      <c r="U68" s="311">
        <f t="shared" ref="U68:U131" ca="1" si="31">IF(pos_xz&lt;L_rampe,Poids*COS(Beta),0)</f>
        <v>0</v>
      </c>
      <c r="V68" s="306">
        <f t="shared" ref="V68:V131" ca="1" si="32">Rho_moyen*(20000-Alt_rampe-pos_z)/(20000+Alt_rampe+pos_z)</f>
        <v>1.2232956773546444</v>
      </c>
      <c r="W68" s="304">
        <f t="shared" ref="W68:W131" ca="1" si="33">1/2*Rho*Sref*Cx*vit_xz^2</f>
        <v>8.0188471353074373</v>
      </c>
      <c r="Y68" s="314" t="str">
        <f t="shared" ca="1" si="22"/>
        <v/>
      </c>
      <c r="Z68" s="315" t="str">
        <f t="shared" ca="1" si="23"/>
        <v/>
      </c>
      <c r="AA68" s="316" t="str">
        <f t="shared" ca="1" si="24"/>
        <v/>
      </c>
      <c r="AC68" s="310" t="e">
        <f t="shared" ca="1" si="25"/>
        <v>#N/A</v>
      </c>
      <c r="AD68" s="323" t="e">
        <f t="shared" ca="1" si="26"/>
        <v>#N/A</v>
      </c>
      <c r="AE68" s="324">
        <f t="shared" ref="AE68:AE131" ca="1" si="34">IF(t&lt;T_para, pos_z, NA())</f>
        <v>13.922523011577985</v>
      </c>
      <c r="AG68" s="306">
        <f t="shared" ca="1" si="27"/>
        <v>68.986446091164552</v>
      </c>
      <c r="AH68" s="304">
        <f t="shared" ca="1" si="28"/>
        <v>78.621574316297526</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14.788978893214319</v>
      </c>
      <c r="E69" s="307">
        <f t="shared" ref="E69:E132" ca="1" si="38">IF(AND(L68&lt;L_rampe,Poussee&lt;Poids*SIN(M68)),0,(-W68+Poussee)/m*SIN(M68)+U68/m*COS(M68)-Poids/m)</f>
        <v>67.292813944599132</v>
      </c>
      <c r="F69" s="304">
        <f t="shared" ref="F69:F132" ca="1" si="39">SQRT(acc_x^2+acc_z^2)</f>
        <v>68.898742407146841</v>
      </c>
      <c r="G69" s="306">
        <f t="shared" ref="G69:G132" ca="1" si="40">G68+acc_x*pas</f>
        <v>8.6491194367690714</v>
      </c>
      <c r="H69" s="307">
        <f t="shared" ref="H69:H132" ca="1" si="41">H68+acc_z*pas</f>
        <v>44.994360509481467</v>
      </c>
      <c r="I69" s="304">
        <f t="shared" ref="I69:I132" ca="1" si="42">SQRT(vit_x^2+vit_z^2)</f>
        <v>45.818115900685854</v>
      </c>
      <c r="J69" s="306">
        <f t="shared" ref="J69:J132" ca="1" si="43">J68+0.5*(vit_x+G68)*pas*(K68&gt;=0)</f>
        <v>2.6317526727966727</v>
      </c>
      <c r="K69" s="307">
        <f t="shared" ref="K69:K132" ca="1" si="44">K68+0.5*(vit_z+H68)*pas</f>
        <v>14.369101975975569</v>
      </c>
      <c r="L69" s="304">
        <f t="shared" ca="1" si="29"/>
        <v>14.608121498904554</v>
      </c>
      <c r="M69" s="306">
        <f t="shared" ref="M69:M132" ca="1" si="45">IF(AND(L68&gt;L_rampe,G69&gt;0),ATAN2(G69,H69),$M$4)</f>
        <v>1.3808861010900046</v>
      </c>
      <c r="N69" s="304">
        <f t="shared" ref="N69:N132" ca="1" si="46">DEGREES(Beta)</f>
        <v>79.118945580732813</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9.8444478045735213</v>
      </c>
      <c r="T69" s="304">
        <f t="shared" ca="1" si="30"/>
        <v>96.574032962866255</v>
      </c>
      <c r="U69" s="311">
        <f t="shared" ca="1" si="31"/>
        <v>0</v>
      </c>
      <c r="V69" s="306">
        <f t="shared" ca="1" si="32"/>
        <v>1.2232410487354477</v>
      </c>
      <c r="W69" s="304">
        <f t="shared" ca="1" si="33"/>
        <v>8.265105484301662</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14.369101975975569</v>
      </c>
      <c r="AG69" s="306">
        <f t="shared" ref="AG69:AG132" ca="1" si="56">IF(AND(L68&lt;L_rampe,Poussee&lt;Poids*SIN(M68)),0,(-W68+Poussee)/m-Poids*SIN(M68)/m)</f>
        <v>68.873955647501404</v>
      </c>
      <c r="AH69" s="304">
        <f t="shared" ref="AH69:AH132" ca="1" si="57">IF(AND(L68&lt;L_rampe,Poussee&lt;Poids*SIN(M68)), g*SIN(M68), (-W68+Poussee)/m)</f>
        <v>78.508329589155124</v>
      </c>
    </row>
    <row r="70" spans="1:34" x14ac:dyDescent="0.2">
      <c r="A70" s="347">
        <f t="shared" ca="1" si="35"/>
        <v>0.01</v>
      </c>
      <c r="B70" s="304">
        <f t="shared" ca="1" si="36"/>
        <v>0.66000000000000036</v>
      </c>
      <c r="D70" s="306">
        <f t="shared" ca="1" si="37"/>
        <v>14.798608310227793</v>
      </c>
      <c r="E70" s="307">
        <f t="shared" ca="1" si="38"/>
        <v>67.175168515343259</v>
      </c>
      <c r="F70" s="304">
        <f t="shared" ca="1" si="39"/>
        <v>68.785914786272244</v>
      </c>
      <c r="G70" s="306">
        <f t="shared" ca="1" si="40"/>
        <v>8.7971055198713497</v>
      </c>
      <c r="H70" s="307">
        <f t="shared" ca="1" si="41"/>
        <v>45.666112194634898</v>
      </c>
      <c r="I70" s="304">
        <f t="shared" ca="1" si="42"/>
        <v>46.505729415855129</v>
      </c>
      <c r="J70" s="306">
        <f t="shared" ca="1" si="43"/>
        <v>2.7189837975798747</v>
      </c>
      <c r="K70" s="307">
        <f t="shared" ca="1" si="44"/>
        <v>14.822404339496151</v>
      </c>
      <c r="L70" s="304">
        <f t="shared" ca="1" si="29"/>
        <v>15.069722734510288</v>
      </c>
      <c r="M70" s="306">
        <f t="shared" ca="1" si="45"/>
        <v>1.3804879047844669</v>
      </c>
      <c r="N70" s="304">
        <f t="shared" ca="1" si="46"/>
        <v>79.096130613007801</v>
      </c>
      <c r="P70" s="310">
        <f t="shared" ca="1" si="47"/>
        <v>3</v>
      </c>
      <c r="Q70" s="304">
        <f t="shared" ca="1" si="48"/>
        <v>779.70999999999992</v>
      </c>
      <c r="R70" s="306">
        <f t="shared" ca="1" si="49"/>
        <v>0.39130012096950489</v>
      </c>
      <c r="S70" s="307">
        <f t="shared" ca="1" si="50"/>
        <v>9.8405348033638269</v>
      </c>
      <c r="T70" s="304">
        <f t="shared" ca="1" si="30"/>
        <v>96.535646420999143</v>
      </c>
      <c r="U70" s="311">
        <f t="shared" ca="1" si="31"/>
        <v>0</v>
      </c>
      <c r="V70" s="306">
        <f t="shared" ca="1" si="32"/>
        <v>1.2231856001568175</v>
      </c>
      <c r="W70" s="304">
        <f t="shared" ca="1" si="33"/>
        <v>8.5146574730406979</v>
      </c>
      <c r="Y70" s="314" t="str">
        <f t="shared" ca="1" si="51"/>
        <v/>
      </c>
      <c r="Z70" s="315" t="str">
        <f t="shared" ca="1" si="52"/>
        <v/>
      </c>
      <c r="AA70" s="316" t="str">
        <f t="shared" ca="1" si="53"/>
        <v/>
      </c>
      <c r="AC70" s="310" t="e">
        <f t="shared" ca="1" si="54"/>
        <v>#N/A</v>
      </c>
      <c r="AD70" s="323" t="e">
        <f t="shared" ca="1" si="55"/>
        <v>#N/A</v>
      </c>
      <c r="AE70" s="324">
        <f t="shared" ca="1" si="34"/>
        <v>14.822404339496151</v>
      </c>
      <c r="AG70" s="306">
        <f t="shared" ca="1" si="56"/>
        <v>68.760982818817453</v>
      </c>
      <c r="AH70" s="304">
        <f t="shared" ca="1" si="57"/>
        <v>78.394610651851195</v>
      </c>
    </row>
    <row r="71" spans="1:34" x14ac:dyDescent="0.2">
      <c r="A71" s="347">
        <f t="shared" ca="1" si="35"/>
        <v>0.01</v>
      </c>
      <c r="B71" s="304">
        <f t="shared" ca="1" si="36"/>
        <v>0.67000000000000037</v>
      </c>
      <c r="D71" s="306">
        <f t="shared" ca="1" si="37"/>
        <v>14.807661705040829</v>
      </c>
      <c r="E71" s="307">
        <f t="shared" ca="1" si="38"/>
        <v>67.057139905863281</v>
      </c>
      <c r="F71" s="304">
        <f t="shared" ca="1" si="39"/>
        <v>68.67260631085334</v>
      </c>
      <c r="G71" s="306">
        <f t="shared" ca="1" si="40"/>
        <v>8.9451821369217583</v>
      </c>
      <c r="H71" s="307">
        <f t="shared" ca="1" si="41"/>
        <v>46.336683593693529</v>
      </c>
      <c r="I71" s="304">
        <f t="shared" ca="1" si="42"/>
        <v>47.192208360329687</v>
      </c>
      <c r="J71" s="306">
        <f t="shared" ca="1" si="43"/>
        <v>2.8076952358638403</v>
      </c>
      <c r="K71" s="307">
        <f t="shared" ca="1" si="44"/>
        <v>15.282418318437793</v>
      </c>
      <c r="L71" s="304">
        <f t="shared" ca="1" si="29"/>
        <v>15.538193659406344</v>
      </c>
      <c r="M71" s="306">
        <f t="shared" ca="1" si="45"/>
        <v>1.3800946879896978</v>
      </c>
      <c r="N71" s="304">
        <f t="shared" ca="1" si="46"/>
        <v>79.073600950233867</v>
      </c>
      <c r="P71" s="310">
        <f t="shared" ca="1" si="47"/>
        <v>3</v>
      </c>
      <c r="Q71" s="304">
        <f t="shared" ca="1" si="48"/>
        <v>778.53</v>
      </c>
      <c r="R71" s="306">
        <f t="shared" ca="1" si="49"/>
        <v>0.39070793394773529</v>
      </c>
      <c r="S71" s="307">
        <f t="shared" ca="1" si="50"/>
        <v>9.8366277240243498</v>
      </c>
      <c r="T71" s="304">
        <f t="shared" ca="1" si="30"/>
        <v>96.497317972678871</v>
      </c>
      <c r="U71" s="311">
        <f t="shared" ca="1" si="31"/>
        <v>0</v>
      </c>
      <c r="V71" s="306">
        <f t="shared" ca="1" si="32"/>
        <v>1.2231293331716415</v>
      </c>
      <c r="W71" s="304">
        <f t="shared" ca="1" si="33"/>
        <v>8.7674820245318283</v>
      </c>
      <c r="Y71" s="314" t="str">
        <f t="shared" ca="1" si="51"/>
        <v/>
      </c>
      <c r="Z71" s="315" t="str">
        <f t="shared" ca="1" si="52"/>
        <v/>
      </c>
      <c r="AA71" s="316" t="str">
        <f t="shared" ca="1" si="53"/>
        <v/>
      </c>
      <c r="AC71" s="310" t="e">
        <f t="shared" ca="1" si="54"/>
        <v>#N/A</v>
      </c>
      <c r="AD71" s="323" t="e">
        <f t="shared" ca="1" si="55"/>
        <v>#N/A</v>
      </c>
      <c r="AE71" s="324">
        <f t="shared" ca="1" si="34"/>
        <v>15.282418318437793</v>
      </c>
      <c r="AG71" s="306">
        <f t="shared" ca="1" si="56"/>
        <v>68.647529605800969</v>
      </c>
      <c r="AH71" s="304">
        <f t="shared" ca="1" si="57"/>
        <v>78.280419278887948</v>
      </c>
    </row>
    <row r="72" spans="1:34" x14ac:dyDescent="0.2">
      <c r="A72" s="347">
        <f t="shared" ca="1" si="35"/>
        <v>0.01</v>
      </c>
      <c r="B72" s="304">
        <f t="shared" ca="1" si="36"/>
        <v>0.68000000000000038</v>
      </c>
      <c r="D72" s="306">
        <f t="shared" ca="1" si="37"/>
        <v>14.816152068902509</v>
      </c>
      <c r="E72" s="307">
        <f t="shared" ca="1" si="38"/>
        <v>66.938727972691012</v>
      </c>
      <c r="F72" s="304">
        <f t="shared" ca="1" si="39"/>
        <v>68.558819014994498</v>
      </c>
      <c r="G72" s="306">
        <f t="shared" ca="1" si="40"/>
        <v>9.0933436576107827</v>
      </c>
      <c r="H72" s="307">
        <f t="shared" ca="1" si="41"/>
        <v>47.006070873420441</v>
      </c>
      <c r="I72" s="304">
        <f t="shared" ca="1" si="42"/>
        <v>47.877547951335558</v>
      </c>
      <c r="J72" s="306">
        <f t="shared" ca="1" si="43"/>
        <v>2.8978878648365032</v>
      </c>
      <c r="K72" s="307">
        <f t="shared" ca="1" si="44"/>
        <v>15.749132090773363</v>
      </c>
      <c r="L72" s="304">
        <f t="shared" ca="1" si="29"/>
        <v>16.013522900654749</v>
      </c>
      <c r="M72" s="306">
        <f t="shared" ca="1" si="45"/>
        <v>1.3797063087514356</v>
      </c>
      <c r="N72" s="304">
        <f t="shared" ca="1" si="46"/>
        <v>79.051348459030933</v>
      </c>
      <c r="P72" s="310">
        <f t="shared" ca="1" si="47"/>
        <v>3</v>
      </c>
      <c r="Q72" s="304">
        <f t="shared" ca="1" si="48"/>
        <v>777.34999999999991</v>
      </c>
      <c r="R72" s="306">
        <f t="shared" ca="1" si="49"/>
        <v>0.39011574692596562</v>
      </c>
      <c r="S72" s="307">
        <f t="shared" ca="1" si="50"/>
        <v>9.83272656655509</v>
      </c>
      <c r="T72" s="304">
        <f t="shared" ca="1" si="30"/>
        <v>96.459047617905441</v>
      </c>
      <c r="U72" s="311">
        <f t="shared" ca="1" si="31"/>
        <v>0</v>
      </c>
      <c r="V72" s="306">
        <f t="shared" ca="1" si="32"/>
        <v>1.2230722493388706</v>
      </c>
      <c r="W72" s="304">
        <f t="shared" ca="1" si="33"/>
        <v>9.0235579875530725</v>
      </c>
      <c r="Y72" s="314" t="str">
        <f t="shared" ca="1" si="51"/>
        <v/>
      </c>
      <c r="Z72" s="315" t="str">
        <f t="shared" ca="1" si="52"/>
        <v/>
      </c>
      <c r="AA72" s="316" t="str">
        <f t="shared" ca="1" si="53"/>
        <v/>
      </c>
      <c r="AC72" s="310" t="e">
        <f t="shared" ca="1" si="54"/>
        <v>#N/A</v>
      </c>
      <c r="AD72" s="323" t="e">
        <f t="shared" ca="1" si="55"/>
        <v>#N/A</v>
      </c>
      <c r="AE72" s="324">
        <f t="shared" ca="1" si="34"/>
        <v>15.749132090773363</v>
      </c>
      <c r="AG72" s="306">
        <f t="shared" ca="1" si="56"/>
        <v>68.533598011876862</v>
      </c>
      <c r="AH72" s="304">
        <f t="shared" ca="1" si="57"/>
        <v>78.165757256966231</v>
      </c>
    </row>
    <row r="73" spans="1:34" x14ac:dyDescent="0.2">
      <c r="A73" s="347">
        <f t="shared" ca="1" si="35"/>
        <v>0.01</v>
      </c>
      <c r="B73" s="304">
        <f t="shared" ca="1" si="36"/>
        <v>0.69000000000000039</v>
      </c>
      <c r="D73" s="306">
        <f t="shared" ca="1" si="37"/>
        <v>14.824091850545438</v>
      </c>
      <c r="E73" s="307">
        <f t="shared" ca="1" si="38"/>
        <v>66.819932662626144</v>
      </c>
      <c r="F73" s="304">
        <f t="shared" ca="1" si="39"/>
        <v>68.444554934861685</v>
      </c>
      <c r="G73" s="306">
        <f t="shared" ca="1" si="40"/>
        <v>9.241584576116237</v>
      </c>
      <c r="H73" s="307">
        <f t="shared" ca="1" si="41"/>
        <v>47.674270200046699</v>
      </c>
      <c r="I73" s="304">
        <f t="shared" ca="1" si="42"/>
        <v>48.561743426122689</v>
      </c>
      <c r="J73" s="306">
        <f t="shared" ca="1" si="43"/>
        <v>2.9895625060051381</v>
      </c>
      <c r="K73" s="307">
        <f t="shared" ca="1" si="44"/>
        <v>16.222533796140699</v>
      </c>
      <c r="L73" s="304">
        <f t="shared" ca="1" si="29"/>
        <v>16.495699037756442</v>
      </c>
      <c r="M73" s="306">
        <f t="shared" ca="1" si="45"/>
        <v>1.3793226311447084</v>
      </c>
      <c r="N73" s="304">
        <f t="shared" ca="1" si="46"/>
        <v>79.029365351471796</v>
      </c>
      <c r="P73" s="310">
        <f t="shared" ca="1" si="47"/>
        <v>3</v>
      </c>
      <c r="Q73" s="304">
        <f t="shared" ca="1" si="48"/>
        <v>776.17</v>
      </c>
      <c r="R73" s="306">
        <f t="shared" ca="1" si="49"/>
        <v>0.38952355990419596</v>
      </c>
      <c r="S73" s="307">
        <f t="shared" ca="1" si="50"/>
        <v>9.8288313309560476</v>
      </c>
      <c r="T73" s="304">
        <f t="shared" ca="1" si="30"/>
        <v>96.420835356678836</v>
      </c>
      <c r="U73" s="311">
        <f t="shared" ca="1" si="31"/>
        <v>0</v>
      </c>
      <c r="V73" s="306">
        <f t="shared" ca="1" si="32"/>
        <v>1.2230143502235034</v>
      </c>
      <c r="W73" s="304">
        <f t="shared" ca="1" si="33"/>
        <v>9.2828641378328101</v>
      </c>
      <c r="Y73" s="314" t="str">
        <f t="shared" ca="1" si="51"/>
        <v/>
      </c>
      <c r="Z73" s="315" t="str">
        <f t="shared" ca="1" si="52"/>
        <v/>
      </c>
      <c r="AA73" s="316" t="str">
        <f t="shared" ca="1" si="53"/>
        <v/>
      </c>
      <c r="AC73" s="310" t="e">
        <f t="shared" ca="1" si="54"/>
        <v>#N/A</v>
      </c>
      <c r="AD73" s="323" t="e">
        <f t="shared" ca="1" si="55"/>
        <v>#N/A</v>
      </c>
      <c r="AE73" s="324">
        <f t="shared" ca="1" si="34"/>
        <v>16.222533796140699</v>
      </c>
      <c r="AG73" s="306">
        <f t="shared" ca="1" si="56"/>
        <v>68.41919004363308</v>
      </c>
      <c r="AH73" s="304">
        <f t="shared" ca="1" si="57"/>
        <v>78.050626384879351</v>
      </c>
    </row>
    <row r="74" spans="1:34" x14ac:dyDescent="0.2">
      <c r="A74" s="347">
        <f t="shared" ca="1" si="35"/>
        <v>0.01</v>
      </c>
      <c r="B74" s="304">
        <f t="shared" ca="1" si="36"/>
        <v>0.7000000000000004</v>
      </c>
      <c r="D74" s="306">
        <f t="shared" ca="1" si="37"/>
        <v>14.831492987370192</v>
      </c>
      <c r="E74" s="307">
        <f t="shared" ca="1" si="38"/>
        <v>66.700754008284349</v>
      </c>
      <c r="F74" s="304">
        <f t="shared" ca="1" si="39"/>
        <v>68.329816109134029</v>
      </c>
      <c r="G74" s="306">
        <f t="shared" ca="1" si="40"/>
        <v>9.3898995059899395</v>
      </c>
      <c r="H74" s="307">
        <f t="shared" ca="1" si="41"/>
        <v>48.341277740129541</v>
      </c>
      <c r="I74" s="304">
        <f t="shared" ca="1" si="42"/>
        <v>49.244790042002755</v>
      </c>
      <c r="J74" s="306">
        <f t="shared" ca="1" si="43"/>
        <v>3.0827199264156691</v>
      </c>
      <c r="K74" s="307">
        <f t="shared" ca="1" si="44"/>
        <v>16.70261153584158</v>
      </c>
      <c r="L74" s="304">
        <f t="shared" ca="1" si="29"/>
        <v>16.984710602831846</v>
      </c>
      <c r="M74" s="306">
        <f t="shared" ca="1" si="45"/>
        <v>1.3789435249334216</v>
      </c>
      <c r="N74" s="304">
        <f t="shared" ca="1" si="46"/>
        <v>79.007644165577858</v>
      </c>
      <c r="P74" s="310">
        <f t="shared" ca="1" si="47"/>
        <v>3</v>
      </c>
      <c r="Q74" s="304">
        <f t="shared" ca="1" si="48"/>
        <v>774.99</v>
      </c>
      <c r="R74" s="306">
        <f t="shared" ca="1" si="49"/>
        <v>0.38893137288242635</v>
      </c>
      <c r="S74" s="307">
        <f t="shared" ca="1" si="50"/>
        <v>9.8249420172272242</v>
      </c>
      <c r="T74" s="304">
        <f t="shared" ca="1" si="30"/>
        <v>96.382681188999072</v>
      </c>
      <c r="U74" s="311">
        <f t="shared" ca="1" si="31"/>
        <v>0</v>
      </c>
      <c r="V74" s="306">
        <f t="shared" ca="1" si="32"/>
        <v>1.2229556373965798</v>
      </c>
      <c r="W74" s="304">
        <f t="shared" ca="1" si="33"/>
        <v>9.5453791792311939</v>
      </c>
      <c r="Y74" s="314" t="str">
        <f t="shared" ca="1" si="51"/>
        <v/>
      </c>
      <c r="Z74" s="315" t="str">
        <f t="shared" ca="1" si="52"/>
        <v/>
      </c>
      <c r="AA74" s="316" t="str">
        <f t="shared" ca="1" si="53"/>
        <v/>
      </c>
      <c r="AC74" s="310" t="e">
        <f t="shared" ca="1" si="54"/>
        <v>#N/A</v>
      </c>
      <c r="AD74" s="323" t="e">
        <f t="shared" ca="1" si="55"/>
        <v>#N/A</v>
      </c>
      <c r="AE74" s="324">
        <f t="shared" ca="1" si="34"/>
        <v>16.70261153584158</v>
      </c>
      <c r="AG74" s="306">
        <f t="shared" ca="1" si="56"/>
        <v>68.30430771120875</v>
      </c>
      <c r="AH74" s="304">
        <f t="shared" ca="1" si="57"/>
        <v>77.935028473406049</v>
      </c>
    </row>
    <row r="75" spans="1:34" x14ac:dyDescent="0.2">
      <c r="A75" s="347">
        <f t="shared" ca="1" si="35"/>
        <v>0.01</v>
      </c>
      <c r="B75" s="304">
        <f t="shared" ca="1" si="36"/>
        <v>0.71000000000000041</v>
      </c>
      <c r="D75" s="306">
        <f t="shared" ca="1" si="37"/>
        <v>14.838366934417197</v>
      </c>
      <c r="E75" s="307">
        <f t="shared" ca="1" si="38"/>
        <v>66.581192123945272</v>
      </c>
      <c r="F75" s="304">
        <f t="shared" ca="1" si="39"/>
        <v>68.21460457941626</v>
      </c>
      <c r="G75" s="306">
        <f t="shared" ca="1" si="40"/>
        <v>9.5382831753341115</v>
      </c>
      <c r="H75" s="307">
        <f t="shared" ca="1" si="41"/>
        <v>49.007089661368994</v>
      </c>
      <c r="I75" s="304">
        <f t="shared" ca="1" si="42"/>
        <v>49.92668307639034</v>
      </c>
      <c r="J75" s="306">
        <f t="shared" ca="1" si="43"/>
        <v>3.1773608398222892</v>
      </c>
      <c r="K75" s="307">
        <f t="shared" ca="1" si="44"/>
        <v>17.189353372849073</v>
      </c>
      <c r="L75" s="304">
        <f t="shared" ca="1" si="29"/>
        <v>17.480546080804054</v>
      </c>
      <c r="M75" s="306">
        <f t="shared" ca="1" si="45"/>
        <v>1.3785688652537791</v>
      </c>
      <c r="N75" s="304">
        <f t="shared" ca="1" si="46"/>
        <v>78.986177747180619</v>
      </c>
      <c r="P75" s="310">
        <f t="shared" ca="1" si="47"/>
        <v>3</v>
      </c>
      <c r="Q75" s="304">
        <f t="shared" ca="1" si="48"/>
        <v>773.81</v>
      </c>
      <c r="R75" s="306">
        <f t="shared" ca="1" si="49"/>
        <v>0.38833918586065669</v>
      </c>
      <c r="S75" s="307">
        <f t="shared" ca="1" si="50"/>
        <v>9.8210586253686181</v>
      </c>
      <c r="T75" s="304">
        <f t="shared" ca="1" si="30"/>
        <v>96.344585114866149</v>
      </c>
      <c r="U75" s="311">
        <f t="shared" ca="1" si="31"/>
        <v>0</v>
      </c>
      <c r="V75" s="306">
        <f t="shared" ca="1" si="32"/>
        <v>1.2228961124351663</v>
      </c>
      <c r="W75" s="304">
        <f t="shared" ca="1" si="33"/>
        <v>9.8110817449231824</v>
      </c>
      <c r="Y75" s="314" t="str">
        <f t="shared" ca="1" si="51"/>
        <v/>
      </c>
      <c r="Z75" s="315" t="str">
        <f t="shared" ca="1" si="52"/>
        <v/>
      </c>
      <c r="AA75" s="316" t="str">
        <f t="shared" ca="1" si="53"/>
        <v/>
      </c>
      <c r="AC75" s="310" t="e">
        <f t="shared" ca="1" si="54"/>
        <v>#N/A</v>
      </c>
      <c r="AD75" s="323" t="e">
        <f t="shared" ca="1" si="55"/>
        <v>#N/A</v>
      </c>
      <c r="AE75" s="324">
        <f t="shared" ca="1" si="34"/>
        <v>17.189353372849073</v>
      </c>
      <c r="AG75" s="306">
        <f t="shared" ca="1" si="56"/>
        <v>68.188953028647731</v>
      </c>
      <c r="AH75" s="304">
        <f t="shared" ca="1" si="57"/>
        <v>77.818965345203125</v>
      </c>
    </row>
    <row r="76" spans="1:34" x14ac:dyDescent="0.2">
      <c r="A76" s="347">
        <f t="shared" ca="1" si="35"/>
        <v>0.01</v>
      </c>
      <c r="B76" s="304">
        <f t="shared" ca="1" si="36"/>
        <v>0.72000000000000042</v>
      </c>
      <c r="D76" s="306">
        <f t="shared" ca="1" si="37"/>
        <v>14.844724691312432</v>
      </c>
      <c r="E76" s="307">
        <f t="shared" ca="1" si="38"/>
        <v>66.46124720167515</v>
      </c>
      <c r="F76" s="304">
        <f t="shared" ca="1" si="39"/>
        <v>68.098922390615215</v>
      </c>
      <c r="G76" s="306">
        <f t="shared" ca="1" si="40"/>
        <v>9.6867304222472352</v>
      </c>
      <c r="H76" s="307">
        <f t="shared" ca="1" si="41"/>
        <v>49.671702133385743</v>
      </c>
      <c r="I76" s="304">
        <f t="shared" ca="1" si="42"/>
        <v>50.607417826847161</v>
      </c>
      <c r="J76" s="306">
        <f t="shared" ca="1" si="43"/>
        <v>3.2734859078101959</v>
      </c>
      <c r="K76" s="307">
        <f t="shared" ca="1" si="44"/>
        <v>17.682747331822846</v>
      </c>
      <c r="L76" s="304">
        <f t="shared" ca="1" si="29"/>
        <v>17.983193909584578</v>
      </c>
      <c r="M76" s="306">
        <f t="shared" ca="1" si="45"/>
        <v>1.3781985323195534</v>
      </c>
      <c r="N76" s="304">
        <f t="shared" ca="1" si="46"/>
        <v>78.96495923303479</v>
      </c>
      <c r="P76" s="310">
        <f t="shared" ca="1" si="47"/>
        <v>3</v>
      </c>
      <c r="Q76" s="304">
        <f t="shared" ca="1" si="48"/>
        <v>772.63</v>
      </c>
      <c r="R76" s="306">
        <f t="shared" ca="1" si="49"/>
        <v>0.38774699883888702</v>
      </c>
      <c r="S76" s="307">
        <f t="shared" ca="1" si="50"/>
        <v>9.8171811553802293</v>
      </c>
      <c r="T76" s="304">
        <f t="shared" ca="1" si="30"/>
        <v>96.306547134280052</v>
      </c>
      <c r="U76" s="311">
        <f t="shared" ca="1" si="31"/>
        <v>0</v>
      </c>
      <c r="V76" s="306">
        <f t="shared" ca="1" si="32"/>
        <v>1.2228357769223446</v>
      </c>
      <c r="W76" s="304">
        <f t="shared" ca="1" si="33"/>
        <v>10.079950398583232</v>
      </c>
      <c r="Y76" s="314" t="str">
        <f t="shared" ca="1" si="51"/>
        <v/>
      </c>
      <c r="Z76" s="315" t="str">
        <f t="shared" ca="1" si="52"/>
        <v/>
      </c>
      <c r="AA76" s="316" t="str">
        <f t="shared" ca="1" si="53"/>
        <v/>
      </c>
      <c r="AC76" s="310" t="e">
        <f t="shared" ca="1" si="54"/>
        <v>#N/A</v>
      </c>
      <c r="AD76" s="323" t="e">
        <f t="shared" ca="1" si="55"/>
        <v>#N/A</v>
      </c>
      <c r="AE76" s="324">
        <f t="shared" ca="1" si="34"/>
        <v>17.682747331822846</v>
      </c>
      <c r="AG76" s="306">
        <f t="shared" ca="1" si="56"/>
        <v>68.073128014220089</v>
      </c>
      <c r="AH76" s="304">
        <f t="shared" ca="1" si="57"/>
        <v>77.70243883469746</v>
      </c>
    </row>
    <row r="77" spans="1:34" x14ac:dyDescent="0.2">
      <c r="A77" s="347">
        <f t="shared" ca="1" si="35"/>
        <v>0.01</v>
      </c>
      <c r="B77" s="304">
        <f t="shared" ca="1" si="36"/>
        <v>0.73000000000000043</v>
      </c>
      <c r="D77" s="306">
        <f t="shared" ca="1" si="37"/>
        <v>14.850576827355351</v>
      </c>
      <c r="E77" s="307">
        <f t="shared" ca="1" si="38"/>
        <v>66.340919507701855</v>
      </c>
      <c r="F77" s="304">
        <f t="shared" ca="1" si="39"/>
        <v>67.98277159128304</v>
      </c>
      <c r="G77" s="306">
        <f t="shared" ca="1" si="40"/>
        <v>9.8352361905207886</v>
      </c>
      <c r="H77" s="307">
        <f t="shared" ca="1" si="41"/>
        <v>50.335111328462759</v>
      </c>
      <c r="I77" s="304">
        <f t="shared" ca="1" si="42"/>
        <v>51.286989611129158</v>
      </c>
      <c r="J77" s="306">
        <f t="shared" ca="1" si="43"/>
        <v>3.3710957408740359</v>
      </c>
      <c r="K77" s="307">
        <f t="shared" ca="1" si="44"/>
        <v>18.182781399132089</v>
      </c>
      <c r="L77" s="304">
        <f t="shared" ca="1" si="29"/>
        <v>18.492642480261253</v>
      </c>
      <c r="M77" s="306">
        <f t="shared" ca="1" si="45"/>
        <v>1.3778324111474158</v>
      </c>
      <c r="N77" s="304">
        <f t="shared" ca="1" si="46"/>
        <v>78.943982035080921</v>
      </c>
      <c r="P77" s="310">
        <f t="shared" ca="1" si="47"/>
        <v>3</v>
      </c>
      <c r="Q77" s="304">
        <f t="shared" ca="1" si="48"/>
        <v>771.44999999999993</v>
      </c>
      <c r="R77" s="306">
        <f t="shared" ca="1" si="49"/>
        <v>0.38715481181711736</v>
      </c>
      <c r="S77" s="307">
        <f t="shared" ca="1" si="50"/>
        <v>9.8133096072620578</v>
      </c>
      <c r="T77" s="304">
        <f t="shared" ca="1" si="30"/>
        <v>96.268567247240796</v>
      </c>
      <c r="U77" s="311">
        <f t="shared" ca="1" si="31"/>
        <v>0</v>
      </c>
      <c r="V77" s="306">
        <f t="shared" ca="1" si="32"/>
        <v>1.2227746324471935</v>
      </c>
      <c r="W77" s="304">
        <f t="shared" ca="1" si="33"/>
        <v>10.351963635571538</v>
      </c>
      <c r="Y77" s="314" t="str">
        <f t="shared" ca="1" si="51"/>
        <v/>
      </c>
      <c r="Z77" s="315" t="str">
        <f t="shared" ca="1" si="52"/>
        <v/>
      </c>
      <c r="AA77" s="316" t="str">
        <f t="shared" ca="1" si="53"/>
        <v/>
      </c>
      <c r="AC77" s="310" t="e">
        <f t="shared" ca="1" si="54"/>
        <v>#N/A</v>
      </c>
      <c r="AD77" s="323" t="e">
        <f t="shared" ca="1" si="55"/>
        <v>#N/A</v>
      </c>
      <c r="AE77" s="324">
        <f t="shared" ca="1" si="34"/>
        <v>18.182781399132089</v>
      </c>
      <c r="AG77" s="306">
        <f t="shared" ca="1" si="56"/>
        <v>67.956834690714075</v>
      </c>
      <c r="AH77" s="304">
        <f t="shared" ca="1" si="57"/>
        <v>77.58545078797745</v>
      </c>
    </row>
    <row r="78" spans="1:34" x14ac:dyDescent="0.2">
      <c r="A78" s="347">
        <f t="shared" ca="1" si="35"/>
        <v>0.01</v>
      </c>
      <c r="B78" s="304">
        <f t="shared" ca="1" si="36"/>
        <v>0.74000000000000044</v>
      </c>
      <c r="D78" s="306">
        <f t="shared" ca="1" si="37"/>
        <v>14.855933504901046</v>
      </c>
      <c r="E78" s="307">
        <f t="shared" ca="1" si="38"/>
        <v>66.220209379022407</v>
      </c>
      <c r="F78" s="304">
        <f t="shared" ca="1" si="39"/>
        <v>67.866154233930246</v>
      </c>
      <c r="G78" s="306">
        <f t="shared" ca="1" si="40"/>
        <v>9.9837955255697999</v>
      </c>
      <c r="H78" s="307">
        <f t="shared" ca="1" si="41"/>
        <v>50.997313422252979</v>
      </c>
      <c r="I78" s="304">
        <f t="shared" ca="1" si="42"/>
        <v>51.965393767236009</v>
      </c>
      <c r="J78" s="306">
        <f t="shared" ca="1" si="43"/>
        <v>3.4701908994544888</v>
      </c>
      <c r="K78" s="307">
        <f t="shared" ca="1" si="44"/>
        <v>18.689443522885668</v>
      </c>
      <c r="L78" s="304">
        <f t="shared" ca="1" si="29"/>
        <v>19.008880137288198</v>
      </c>
      <c r="M78" s="306">
        <f t="shared" ca="1" si="45"/>
        <v>1.3774703913007009</v>
      </c>
      <c r="N78" s="304">
        <f t="shared" ca="1" si="46"/>
        <v>78.923239825764185</v>
      </c>
      <c r="P78" s="310">
        <f t="shared" ca="1" si="47"/>
        <v>3</v>
      </c>
      <c r="Q78" s="304">
        <f t="shared" ca="1" si="48"/>
        <v>770.27</v>
      </c>
      <c r="R78" s="306">
        <f t="shared" ca="1" si="49"/>
        <v>0.38656262479534775</v>
      </c>
      <c r="S78" s="307">
        <f t="shared" ca="1" si="50"/>
        <v>9.8094439810141036</v>
      </c>
      <c r="T78" s="304">
        <f t="shared" ca="1" si="30"/>
        <v>96.230645453748366</v>
      </c>
      <c r="U78" s="311">
        <f t="shared" ca="1" si="31"/>
        <v>0</v>
      </c>
      <c r="V78" s="306">
        <f t="shared" ca="1" si="32"/>
        <v>1.2227126806047794</v>
      </c>
      <c r="W78" s="304">
        <f t="shared" ca="1" si="33"/>
        <v>10.627099884121833</v>
      </c>
      <c r="Y78" s="314" t="str">
        <f t="shared" ca="1" si="51"/>
        <v/>
      </c>
      <c r="Z78" s="315" t="str">
        <f t="shared" ca="1" si="52"/>
        <v/>
      </c>
      <c r="AA78" s="316" t="str">
        <f t="shared" ca="1" si="53"/>
        <v/>
      </c>
      <c r="AC78" s="310" t="e">
        <f t="shared" ca="1" si="54"/>
        <v>#N/A</v>
      </c>
      <c r="AD78" s="323" t="e">
        <f t="shared" ca="1" si="55"/>
        <v>#N/A</v>
      </c>
      <c r="AE78" s="324">
        <f t="shared" ca="1" si="34"/>
        <v>18.689443522885668</v>
      </c>
      <c r="AG78" s="306">
        <f t="shared" ca="1" si="56"/>
        <v>67.840075085701216</v>
      </c>
      <c r="AH78" s="304">
        <f t="shared" ca="1" si="57"/>
        <v>77.468003062684076</v>
      </c>
    </row>
    <row r="79" spans="1:34" x14ac:dyDescent="0.2">
      <c r="A79" s="347">
        <f t="shared" ca="1" si="35"/>
        <v>0.01</v>
      </c>
      <c r="B79" s="304">
        <f t="shared" ca="1" si="36"/>
        <v>0.75000000000000044</v>
      </c>
      <c r="D79" s="306">
        <f t="shared" ca="1" si="37"/>
        <v>14.86080450117454</v>
      </c>
      <c r="E79" s="307">
        <f t="shared" ca="1" si="38"/>
        <v>66.099117220223974</v>
      </c>
      <c r="F79" s="304">
        <f t="shared" ca="1" si="39"/>
        <v>67.749072375310348</v>
      </c>
      <c r="G79" s="306">
        <f t="shared" ca="1" si="40"/>
        <v>10.132403570581545</v>
      </c>
      <c r="H79" s="307">
        <f t="shared" ca="1" si="41"/>
        <v>51.658304594455217</v>
      </c>
      <c r="I79" s="304">
        <f t="shared" ca="1" si="42"/>
        <v>52.642625653463057</v>
      </c>
      <c r="J79" s="306">
        <f t="shared" ca="1" si="43"/>
        <v>3.5707718949352456</v>
      </c>
      <c r="K79" s="307">
        <f t="shared" ca="1" si="44"/>
        <v>19.20272161296921</v>
      </c>
      <c r="L79" s="304">
        <f t="shared" ca="1" si="29"/>
        <v>19.531895178677726</v>
      </c>
      <c r="M79" s="306">
        <f t="shared" ca="1" si="45"/>
        <v>1.3771123666501364</v>
      </c>
      <c r="N79" s="304">
        <f t="shared" ca="1" si="46"/>
        <v>78.902726524325189</v>
      </c>
      <c r="P79" s="310">
        <f t="shared" ca="1" si="47"/>
        <v>3</v>
      </c>
      <c r="Q79" s="304">
        <f t="shared" ca="1" si="48"/>
        <v>769.08999999999992</v>
      </c>
      <c r="R79" s="306">
        <f t="shared" ca="1" si="49"/>
        <v>0.38597043777357803</v>
      </c>
      <c r="S79" s="307">
        <f t="shared" ca="1" si="50"/>
        <v>9.8055842766363686</v>
      </c>
      <c r="T79" s="304">
        <f t="shared" ca="1" si="30"/>
        <v>96.192781753802777</v>
      </c>
      <c r="U79" s="311">
        <f t="shared" ca="1" si="31"/>
        <v>0</v>
      </c>
      <c r="V79" s="306">
        <f t="shared" ca="1" si="32"/>
        <v>1.2226499229961352</v>
      </c>
      <c r="W79" s="304">
        <f t="shared" ca="1" si="33"/>
        <v>10.905337506530596</v>
      </c>
      <c r="Y79" s="314" t="str">
        <f t="shared" ca="1" si="51"/>
        <v/>
      </c>
      <c r="Z79" s="315" t="str">
        <f t="shared" ca="1" si="52"/>
        <v/>
      </c>
      <c r="AA79" s="316" t="str">
        <f t="shared" ca="1" si="53"/>
        <v/>
      </c>
      <c r="AC79" s="310" t="e">
        <f t="shared" ca="1" si="54"/>
        <v>#N/A</v>
      </c>
      <c r="AD79" s="323" t="e">
        <f t="shared" ca="1" si="55"/>
        <v>#N/A</v>
      </c>
      <c r="AE79" s="324">
        <f t="shared" ca="1" si="34"/>
        <v>19.20272161296921</v>
      </c>
      <c r="AG79" s="306">
        <f t="shared" ca="1" si="56"/>
        <v>67.722851231776204</v>
      </c>
      <c r="AH79" s="304">
        <f t="shared" ca="1" si="57"/>
        <v>77.350097527901241</v>
      </c>
    </row>
    <row r="80" spans="1:34" x14ac:dyDescent="0.2">
      <c r="A80" s="347">
        <f t="shared" ca="1" si="35"/>
        <v>0.01</v>
      </c>
      <c r="B80" s="304">
        <f t="shared" ca="1" si="36"/>
        <v>0.76000000000000045</v>
      </c>
      <c r="D80" s="306">
        <f t="shared" ca="1" si="37"/>
        <v>14.865199228642023</v>
      </c>
      <c r="E80" s="307">
        <f t="shared" ca="1" si="38"/>
        <v>65.977643500502268</v>
      </c>
      <c r="F80" s="304">
        <f t="shared" ca="1" si="39"/>
        <v>67.631528076678762</v>
      </c>
      <c r="G80" s="306">
        <f t="shared" ca="1" si="40"/>
        <v>10.281055562867966</v>
      </c>
      <c r="H80" s="307">
        <f t="shared" ca="1" si="41"/>
        <v>52.318081029460238</v>
      </c>
      <c r="I80" s="304">
        <f t="shared" ca="1" si="42"/>
        <v>53.31868064845515</v>
      </c>
      <c r="J80" s="306">
        <f t="shared" ca="1" si="43"/>
        <v>3.6728391906024931</v>
      </c>
      <c r="K80" s="307">
        <f t="shared" ca="1" si="44"/>
        <v>19.722603541088787</v>
      </c>
      <c r="L80" s="304">
        <f t="shared" ca="1" si="29"/>
        <v>20.061675856193908</v>
      </c>
      <c r="M80" s="306">
        <f t="shared" ca="1" si="45"/>
        <v>1.3767582351502006</v>
      </c>
      <c r="N80" s="304">
        <f t="shared" ca="1" si="46"/>
        <v>78.882436283986237</v>
      </c>
      <c r="P80" s="310">
        <f t="shared" ca="1" si="47"/>
        <v>3</v>
      </c>
      <c r="Q80" s="304">
        <f t="shared" ca="1" si="48"/>
        <v>767.91</v>
      </c>
      <c r="R80" s="306">
        <f t="shared" ca="1" si="49"/>
        <v>0.38537825075180843</v>
      </c>
      <c r="S80" s="307">
        <f t="shared" ca="1" si="50"/>
        <v>9.8017304941288508</v>
      </c>
      <c r="T80" s="304">
        <f t="shared" ca="1" si="30"/>
        <v>96.154976147404028</v>
      </c>
      <c r="U80" s="311">
        <f t="shared" ca="1" si="31"/>
        <v>0</v>
      </c>
      <c r="V80" s="306">
        <f t="shared" ca="1" si="32"/>
        <v>1.2225863612282459</v>
      </c>
      <c r="W80" s="304">
        <f t="shared" ca="1" si="33"/>
        <v>11.186654800347636</v>
      </c>
      <c r="Y80" s="314" t="str">
        <f t="shared" ca="1" si="51"/>
        <v/>
      </c>
      <c r="Z80" s="315" t="str">
        <f t="shared" ca="1" si="52"/>
        <v/>
      </c>
      <c r="AA80" s="316" t="str">
        <f t="shared" ca="1" si="53"/>
        <v/>
      </c>
      <c r="AC80" s="310" t="e">
        <f t="shared" ca="1" si="54"/>
        <v>#N/A</v>
      </c>
      <c r="AD80" s="323" t="e">
        <f t="shared" ca="1" si="55"/>
        <v>#N/A</v>
      </c>
      <c r="AE80" s="324">
        <f t="shared" ca="1" si="34"/>
        <v>19.722603541088787</v>
      </c>
      <c r="AG80" s="306">
        <f t="shared" ca="1" si="56"/>
        <v>67.605165166773986</v>
      </c>
      <c r="AH80" s="304">
        <f t="shared" ca="1" si="57"/>
        <v>77.231736064045876</v>
      </c>
    </row>
    <row r="81" spans="1:34" x14ac:dyDescent="0.2">
      <c r="A81" s="347">
        <f t="shared" ca="1" si="35"/>
        <v>0.01</v>
      </c>
      <c r="B81" s="304">
        <f t="shared" ca="1" si="36"/>
        <v>0.77000000000000046</v>
      </c>
      <c r="D81" s="306">
        <f t="shared" ca="1" si="37"/>
        <v>14.869126754052594</v>
      </c>
      <c r="E81" s="307">
        <f t="shared" ca="1" si="38"/>
        <v>65.855788750861649</v>
      </c>
      <c r="F81" s="304">
        <f t="shared" ca="1" si="39"/>
        <v>67.513523404027723</v>
      </c>
      <c r="G81" s="306">
        <f t="shared" ca="1" si="40"/>
        <v>10.429746830408492</v>
      </c>
      <c r="H81" s="307">
        <f t="shared" ca="1" si="41"/>
        <v>52.976638916968852</v>
      </c>
      <c r="I81" s="304">
        <f t="shared" ca="1" si="42"/>
        <v>53.993554151262487</v>
      </c>
      <c r="J81" s="306">
        <f t="shared" ca="1" si="43"/>
        <v>3.7763932025688756</v>
      </c>
      <c r="K81" s="307">
        <f t="shared" ca="1" si="44"/>
        <v>20.249077140820933</v>
      </c>
      <c r="L81" s="304">
        <f t="shared" ca="1" si="29"/>
        <v>20.598210375547804</v>
      </c>
      <c r="M81" s="306">
        <f t="shared" ca="1" si="45"/>
        <v>1.3764078986298978</v>
      </c>
      <c r="N81" s="304">
        <f t="shared" ca="1" si="46"/>
        <v>78.862363479963591</v>
      </c>
      <c r="P81" s="310">
        <f t="shared" ca="1" si="47"/>
        <v>3</v>
      </c>
      <c r="Q81" s="304">
        <f t="shared" ca="1" si="48"/>
        <v>766.7299999999999</v>
      </c>
      <c r="R81" s="306">
        <f t="shared" ca="1" si="49"/>
        <v>0.38478606373003871</v>
      </c>
      <c r="S81" s="307">
        <f t="shared" ca="1" si="50"/>
        <v>9.7978826334915503</v>
      </c>
      <c r="T81" s="304">
        <f t="shared" ca="1" si="30"/>
        <v>96.11722863455212</v>
      </c>
      <c r="U81" s="311">
        <f t="shared" ca="1" si="31"/>
        <v>0</v>
      </c>
      <c r="V81" s="306">
        <f t="shared" ca="1" si="32"/>
        <v>1.222521996914032</v>
      </c>
      <c r="W81" s="304">
        <f t="shared" ca="1" si="33"/>
        <v>11.471029999568048</v>
      </c>
      <c r="Y81" s="314" t="str">
        <f t="shared" ca="1" si="51"/>
        <v/>
      </c>
      <c r="Z81" s="315" t="str">
        <f t="shared" ca="1" si="52"/>
        <v/>
      </c>
      <c r="AA81" s="316" t="str">
        <f t="shared" ca="1" si="53"/>
        <v/>
      </c>
      <c r="AC81" s="310" t="e">
        <f t="shared" ca="1" si="54"/>
        <v>#N/A</v>
      </c>
      <c r="AD81" s="323" t="e">
        <f t="shared" ca="1" si="55"/>
        <v>#N/A</v>
      </c>
      <c r="AE81" s="324">
        <f t="shared" ca="1" si="34"/>
        <v>20.249077140820933</v>
      </c>
      <c r="AG81" s="306">
        <f t="shared" ca="1" si="56"/>
        <v>67.487018933965203</v>
      </c>
      <c r="AH81" s="304">
        <f t="shared" ca="1" si="57"/>
        <v>77.112920562757211</v>
      </c>
    </row>
    <row r="82" spans="1:34" x14ac:dyDescent="0.2">
      <c r="A82" s="347">
        <f t="shared" ca="1" si="35"/>
        <v>0.01</v>
      </c>
      <c r="B82" s="304">
        <f t="shared" ca="1" si="36"/>
        <v>0.78000000000000047</v>
      </c>
      <c r="D82" s="306">
        <f t="shared" ca="1" si="37"/>
        <v>14.872595816253366</v>
      </c>
      <c r="E82" s="307">
        <f t="shared" ca="1" si="38"/>
        <v>65.733553561483447</v>
      </c>
      <c r="F82" s="304">
        <f t="shared" ca="1" si="39"/>
        <v>67.395060428298834</v>
      </c>
      <c r="G82" s="306">
        <f t="shared" ca="1" si="40"/>
        <v>10.578472788571025</v>
      </c>
      <c r="H82" s="307">
        <f t="shared" ca="1" si="41"/>
        <v>53.633974452583686</v>
      </c>
      <c r="I82" s="304">
        <f t="shared" ca="1" si="42"/>
        <v>54.667241581398059</v>
      </c>
      <c r="J82" s="306">
        <f t="shared" ca="1" si="43"/>
        <v>3.881434300663773</v>
      </c>
      <c r="K82" s="307">
        <f t="shared" ca="1" si="44"/>
        <v>20.782130207668697</v>
      </c>
      <c r="L82" s="304">
        <f t="shared" ca="1" si="29"/>
        <v>21.14148689659422</v>
      </c>
      <c r="M82" s="306">
        <f t="shared" ca="1" si="45"/>
        <v>1.3760612625968403</v>
      </c>
      <c r="N82" s="304">
        <f t="shared" ca="1" si="46"/>
        <v>78.842502698242228</v>
      </c>
      <c r="P82" s="310">
        <f t="shared" ca="1" si="47"/>
        <v>3</v>
      </c>
      <c r="Q82" s="304">
        <f t="shared" ca="1" si="48"/>
        <v>765.55</v>
      </c>
      <c r="R82" s="306">
        <f t="shared" ca="1" si="49"/>
        <v>0.3841938767082691</v>
      </c>
      <c r="S82" s="307">
        <f t="shared" ca="1" si="50"/>
        <v>9.7940406947244671</v>
      </c>
      <c r="T82" s="304">
        <f t="shared" ca="1" si="30"/>
        <v>96.079539215247024</v>
      </c>
      <c r="U82" s="311">
        <f t="shared" ca="1" si="31"/>
        <v>0</v>
      </c>
      <c r="V82" s="306">
        <f t="shared" ca="1" si="32"/>
        <v>1.2224568316723268</v>
      </c>
      <c r="W82" s="304">
        <f t="shared" ca="1" si="33"/>
        <v>11.758441275825342</v>
      </c>
      <c r="Y82" s="314" t="str">
        <f t="shared" ca="1" si="51"/>
        <v/>
      </c>
      <c r="Z82" s="315" t="str">
        <f t="shared" ca="1" si="52"/>
        <v/>
      </c>
      <c r="AA82" s="316" t="str">
        <f t="shared" ca="1" si="53"/>
        <v/>
      </c>
      <c r="AC82" s="310" t="e">
        <f t="shared" ca="1" si="54"/>
        <v>#N/A</v>
      </c>
      <c r="AD82" s="323" t="e">
        <f t="shared" ca="1" si="55"/>
        <v>#N/A</v>
      </c>
      <c r="AE82" s="324">
        <f t="shared" ca="1" si="34"/>
        <v>20.782130207668697</v>
      </c>
      <c r="AG82" s="306">
        <f t="shared" ca="1" si="56"/>
        <v>67.368414582232191</v>
      </c>
      <c r="AH82" s="304">
        <f t="shared" ca="1" si="57"/>
        <v>76.993652926785828</v>
      </c>
    </row>
    <row r="83" spans="1:34" x14ac:dyDescent="0.2">
      <c r="A83" s="347">
        <f t="shared" ca="1" si="35"/>
        <v>0.01</v>
      </c>
      <c r="B83" s="304">
        <f t="shared" ca="1" si="36"/>
        <v>0.79000000000000048</v>
      </c>
      <c r="D83" s="306">
        <f t="shared" ca="1" si="37"/>
        <v>14.875614842872158</v>
      </c>
      <c r="E83" s="307">
        <f t="shared" ca="1" si="38"/>
        <v>65.610938579249748</v>
      </c>
      <c r="F83" s="304">
        <f t="shared" ca="1" si="39"/>
        <v>67.276141225575373</v>
      </c>
      <c r="G83" s="306">
        <f t="shared" ca="1" si="40"/>
        <v>10.727228936999747</v>
      </c>
      <c r="H83" s="307">
        <f t="shared" ca="1" si="41"/>
        <v>54.290083838376184</v>
      </c>
      <c r="I83" s="304">
        <f t="shared" ca="1" si="42"/>
        <v>55.339738378896584</v>
      </c>
      <c r="J83" s="306">
        <f t="shared" ca="1" si="43"/>
        <v>3.9879628092916271</v>
      </c>
      <c r="K83" s="307">
        <f t="shared" ca="1" si="44"/>
        <v>21.321750499123496</v>
      </c>
      <c r="L83" s="304">
        <f t="shared" ca="1" si="29"/>
        <v>21.691493533529826</v>
      </c>
      <c r="M83" s="306">
        <f t="shared" ca="1" si="45"/>
        <v>1.3757182360536346</v>
      </c>
      <c r="N83" s="304">
        <f t="shared" ca="1" si="46"/>
        <v>78.822848725055593</v>
      </c>
      <c r="P83" s="310">
        <f t="shared" ca="1" si="47"/>
        <v>3</v>
      </c>
      <c r="Q83" s="304">
        <f t="shared" ca="1" si="48"/>
        <v>764.36999999999989</v>
      </c>
      <c r="R83" s="306">
        <f t="shared" ca="1" si="49"/>
        <v>0.38360168968649944</v>
      </c>
      <c r="S83" s="307">
        <f t="shared" ca="1" si="50"/>
        <v>9.7902046778276013</v>
      </c>
      <c r="T83" s="304">
        <f t="shared" ca="1" si="30"/>
        <v>96.041907889488769</v>
      </c>
      <c r="U83" s="311">
        <f t="shared" ca="1" si="31"/>
        <v>0</v>
      </c>
      <c r="V83" s="306">
        <f t="shared" ca="1" si="32"/>
        <v>1.2223908671278636</v>
      </c>
      <c r="W83" s="304">
        <f t="shared" ca="1" si="33"/>
        <v>12.048866739585826</v>
      </c>
      <c r="Y83" s="314" t="str">
        <f t="shared" ca="1" si="51"/>
        <v/>
      </c>
      <c r="Z83" s="315" t="str">
        <f t="shared" ca="1" si="52"/>
        <v/>
      </c>
      <c r="AA83" s="316" t="str">
        <f t="shared" ca="1" si="53"/>
        <v/>
      </c>
      <c r="AC83" s="310" t="e">
        <f t="shared" ca="1" si="54"/>
        <v>#N/A</v>
      </c>
      <c r="AD83" s="323" t="e">
        <f t="shared" ca="1" si="55"/>
        <v>#N/A</v>
      </c>
      <c r="AE83" s="324">
        <f t="shared" ca="1" si="34"/>
        <v>21.321750499123496</v>
      </c>
      <c r="AG83" s="306">
        <f t="shared" ca="1" si="56"/>
        <v>67.249354166226539</v>
      </c>
      <c r="AH83" s="304">
        <f t="shared" ca="1" si="57"/>
        <v>76.873935069882052</v>
      </c>
    </row>
    <row r="84" spans="1:34" x14ac:dyDescent="0.2">
      <c r="A84" s="347">
        <f t="shared" ca="1" si="35"/>
        <v>0.01</v>
      </c>
      <c r="B84" s="304">
        <f t="shared" ca="1" si="36"/>
        <v>0.80000000000000049</v>
      </c>
      <c r="D84" s="306">
        <f t="shared" ca="1" si="37"/>
        <v>14.878191965953082</v>
      </c>
      <c r="E84" s="307">
        <f t="shared" ca="1" si="38"/>
        <v>65.487944505411122</v>
      </c>
      <c r="F84" s="304">
        <f t="shared" ca="1" si="39"/>
        <v>67.156767877255362</v>
      </c>
      <c r="G84" s="306">
        <f t="shared" ca="1" si="40"/>
        <v>10.876010856659278</v>
      </c>
      <c r="H84" s="307">
        <f t="shared" ca="1" si="41"/>
        <v>54.944963283430297</v>
      </c>
      <c r="I84" s="304">
        <f t="shared" ca="1" si="42"/>
        <v>56.011040004374799</v>
      </c>
      <c r="J84" s="306">
        <f t="shared" ca="1" si="43"/>
        <v>4.0959790082599223</v>
      </c>
      <c r="K84" s="307">
        <f t="shared" ca="1" si="44"/>
        <v>21.867925734732527</v>
      </c>
      <c r="L84" s="304">
        <f t="shared" ca="1" si="29"/>
        <v>22.248218355092686</v>
      </c>
      <c r="M84" s="306">
        <f t="shared" ca="1" si="45"/>
        <v>1.3753787313256518</v>
      </c>
      <c r="N84" s="304">
        <f t="shared" ca="1" si="46"/>
        <v>78.803396537017434</v>
      </c>
      <c r="P84" s="310">
        <f t="shared" ca="1" si="47"/>
        <v>3</v>
      </c>
      <c r="Q84" s="304">
        <f t="shared" ca="1" si="48"/>
        <v>763.18999999999994</v>
      </c>
      <c r="R84" s="306">
        <f t="shared" ca="1" si="49"/>
        <v>0.38300950266472977</v>
      </c>
      <c r="S84" s="307">
        <f t="shared" ca="1" si="50"/>
        <v>9.7863745828009545</v>
      </c>
      <c r="T84" s="304">
        <f t="shared" ca="1" si="30"/>
        <v>96.004334657277369</v>
      </c>
      <c r="U84" s="311">
        <f t="shared" ca="1" si="31"/>
        <v>0</v>
      </c>
      <c r="V84" s="306">
        <f t="shared" ca="1" si="32"/>
        <v>1.222324104911249</v>
      </c>
      <c r="W84" s="304">
        <f t="shared" ca="1" si="33"/>
        <v>12.342284441343974</v>
      </c>
      <c r="Y84" s="314" t="str">
        <f t="shared" ca="1" si="51"/>
        <v/>
      </c>
      <c r="Z84" s="315" t="str">
        <f t="shared" ca="1" si="52"/>
        <v/>
      </c>
      <c r="AA84" s="316" t="str">
        <f t="shared" ca="1" si="53"/>
        <v/>
      </c>
      <c r="AC84" s="310" t="e">
        <f t="shared" ca="1" si="54"/>
        <v>#N/A</v>
      </c>
      <c r="AD84" s="323" t="e">
        <f t="shared" ca="1" si="55"/>
        <v>#N/A</v>
      </c>
      <c r="AE84" s="324">
        <f t="shared" ca="1" si="34"/>
        <v>21.867925734732527</v>
      </c>
      <c r="AG84" s="306">
        <f t="shared" ca="1" si="56"/>
        <v>67.129839746509802</v>
      </c>
      <c r="AH84" s="304">
        <f t="shared" ca="1" si="57"/>
        <v>76.753768916683981</v>
      </c>
    </row>
    <row r="85" spans="1:34" x14ac:dyDescent="0.2">
      <c r="A85" s="347">
        <f t="shared" ca="1" si="35"/>
        <v>0.01</v>
      </c>
      <c r="B85" s="304">
        <f t="shared" ca="1" si="36"/>
        <v>0.8100000000000005</v>
      </c>
      <c r="D85" s="306">
        <f t="shared" ca="1" si="37"/>
        <v>14.880335036623169</v>
      </c>
      <c r="E85" s="307">
        <f t="shared" ca="1" si="38"/>
        <v>65.364572093387778</v>
      </c>
      <c r="F85" s="304">
        <f t="shared" ca="1" si="39"/>
        <v>67.036942470207009</v>
      </c>
      <c r="G85" s="306">
        <f t="shared" ca="1" si="40"/>
        <v>11.024814207025509</v>
      </c>
      <c r="H85" s="307">
        <f t="shared" ca="1" si="41"/>
        <v>55.598609004364178</v>
      </c>
      <c r="I85" s="304">
        <f t="shared" ca="1" si="42"/>
        <v>56.68114193909291</v>
      </c>
      <c r="J85" s="306">
        <f t="shared" ca="1" si="43"/>
        <v>4.2054831335783467</v>
      </c>
      <c r="K85" s="307">
        <f t="shared" ca="1" si="44"/>
        <v>22.420643596171498</v>
      </c>
      <c r="L85" s="304">
        <f t="shared" ca="1" si="29"/>
        <v>22.811649384762994</v>
      </c>
      <c r="M85" s="306">
        <f t="shared" ca="1" si="45"/>
        <v>1.3750426638993385</v>
      </c>
      <c r="N85" s="304">
        <f t="shared" ca="1" si="46"/>
        <v>78.784141291857864</v>
      </c>
      <c r="P85" s="310">
        <f t="shared" ca="1" si="47"/>
        <v>3</v>
      </c>
      <c r="Q85" s="304">
        <f t="shared" ca="1" si="48"/>
        <v>762.01</v>
      </c>
      <c r="R85" s="306">
        <f t="shared" ca="1" si="49"/>
        <v>0.38241731564296016</v>
      </c>
      <c r="S85" s="307">
        <f t="shared" ca="1" si="50"/>
        <v>9.782550409644525</v>
      </c>
      <c r="T85" s="304">
        <f t="shared" ca="1" si="30"/>
        <v>95.966819518612795</v>
      </c>
      <c r="U85" s="311">
        <f t="shared" ca="1" si="31"/>
        <v>0</v>
      </c>
      <c r="V85" s="306">
        <f t="shared" ca="1" si="32"/>
        <v>1.2222565466589483</v>
      </c>
      <c r="W85" s="304">
        <f t="shared" ca="1" si="33"/>
        <v>12.638672372818922</v>
      </c>
      <c r="Y85" s="314" t="str">
        <f t="shared" ca="1" si="51"/>
        <v/>
      </c>
      <c r="Z85" s="315" t="str">
        <f t="shared" ca="1" si="52"/>
        <v/>
      </c>
      <c r="AA85" s="316" t="str">
        <f t="shared" ca="1" si="53"/>
        <v/>
      </c>
      <c r="AC85" s="310" t="e">
        <f t="shared" ca="1" si="54"/>
        <v>#N/A</v>
      </c>
      <c r="AD85" s="323" t="e">
        <f t="shared" ca="1" si="55"/>
        <v>#N/A</v>
      </c>
      <c r="AE85" s="324">
        <f t="shared" ca="1" si="34"/>
        <v>22.420643596171498</v>
      </c>
      <c r="AG85" s="306">
        <f t="shared" ca="1" si="56"/>
        <v>67.009873389678376</v>
      </c>
      <c r="AH85" s="304">
        <f t="shared" ca="1" si="57"/>
        <v>76.633156402604953</v>
      </c>
    </row>
    <row r="86" spans="1:34" x14ac:dyDescent="0.2">
      <c r="A86" s="347">
        <f t="shared" ca="1" si="35"/>
        <v>0.01</v>
      </c>
      <c r="B86" s="304">
        <f t="shared" ca="1" si="36"/>
        <v>0.82000000000000051</v>
      </c>
      <c r="D86" s="306">
        <f t="shared" ca="1" si="37"/>
        <v>14.882051638861569</v>
      </c>
      <c r="E86" s="307">
        <f t="shared" ca="1" si="38"/>
        <v>65.240822146694441</v>
      </c>
      <c r="F86" s="304">
        <f t="shared" ca="1" si="39"/>
        <v>66.916667096907616</v>
      </c>
      <c r="G86" s="306">
        <f t="shared" ca="1" si="40"/>
        <v>11.173634723414125</v>
      </c>
      <c r="H86" s="307">
        <f t="shared" ca="1" si="41"/>
        <v>56.25101722583112</v>
      </c>
      <c r="I86" s="304">
        <f t="shared" ca="1" si="42"/>
        <v>57.350039685017094</v>
      </c>
      <c r="J86" s="306">
        <f t="shared" ca="1" si="43"/>
        <v>4.3164753782305452</v>
      </c>
      <c r="K86" s="307">
        <f t="shared" ca="1" si="44"/>
        <v>22.979891727322475</v>
      </c>
      <c r="L86" s="304">
        <f t="shared" ca="1" si="29"/>
        <v>23.381774600965052</v>
      </c>
      <c r="M86" s="306">
        <f t="shared" ca="1" si="45"/>
        <v>1.3747099522703057</v>
      </c>
      <c r="N86" s="304">
        <f t="shared" ca="1" si="46"/>
        <v>78.765078319719365</v>
      </c>
      <c r="P86" s="310">
        <f t="shared" ca="1" si="47"/>
        <v>3</v>
      </c>
      <c r="Q86" s="304">
        <f t="shared" ca="1" si="48"/>
        <v>760.82999999999993</v>
      </c>
      <c r="R86" s="306">
        <f t="shared" ca="1" si="49"/>
        <v>0.3818251286211905</v>
      </c>
      <c r="S86" s="307">
        <f t="shared" ca="1" si="50"/>
        <v>9.7787321583583129</v>
      </c>
      <c r="T86" s="304">
        <f t="shared" ca="1" si="30"/>
        <v>95.929362473495061</v>
      </c>
      <c r="U86" s="311">
        <f t="shared" ca="1" si="31"/>
        <v>0</v>
      </c>
      <c r="V86" s="306">
        <f t="shared" ca="1" si="32"/>
        <v>1.2221881940132597</v>
      </c>
      <c r="W86" s="304">
        <f t="shared" ca="1" si="33"/>
        <v>12.938008468151821</v>
      </c>
      <c r="Y86" s="314" t="str">
        <f t="shared" ca="1" si="51"/>
        <v/>
      </c>
      <c r="Z86" s="315" t="str">
        <f t="shared" ca="1" si="52"/>
        <v/>
      </c>
      <c r="AA86" s="316" t="str">
        <f t="shared" ca="1" si="53"/>
        <v/>
      </c>
      <c r="AC86" s="310" t="e">
        <f t="shared" ca="1" si="54"/>
        <v>#N/A</v>
      </c>
      <c r="AD86" s="323" t="e">
        <f t="shared" ca="1" si="55"/>
        <v>#N/A</v>
      </c>
      <c r="AE86" s="324">
        <f t="shared" ca="1" si="34"/>
        <v>22.979891727322475</v>
      </c>
      <c r="AG86" s="306">
        <f t="shared" ca="1" si="56"/>
        <v>66.88945716847374</v>
      </c>
      <c r="AH86" s="304">
        <f t="shared" ca="1" si="57"/>
        <v>76.512099473720511</v>
      </c>
    </row>
    <row r="87" spans="1:34" x14ac:dyDescent="0.2">
      <c r="A87" s="347">
        <f t="shared" ca="1" si="35"/>
        <v>0.01</v>
      </c>
      <c r="B87" s="304">
        <f t="shared" ca="1" si="36"/>
        <v>0.83000000000000052</v>
      </c>
      <c r="D87" s="306">
        <f t="shared" ca="1" si="37"/>
        <v>14.883349102436421</v>
      </c>
      <c r="E87" s="307">
        <f t="shared" ca="1" si="38"/>
        <v>65.116695516980357</v>
      </c>
      <c r="F87" s="304">
        <f t="shared" ca="1" si="39"/>
        <v>66.795943855567501</v>
      </c>
      <c r="G87" s="306">
        <f t="shared" ca="1" si="40"/>
        <v>11.322468214438489</v>
      </c>
      <c r="H87" s="307">
        <f t="shared" ca="1" si="41"/>
        <v>56.902184181000926</v>
      </c>
      <c r="I87" s="304">
        <f t="shared" ca="1" si="42"/>
        <v>58.017728764882911</v>
      </c>
      <c r="J87" s="306">
        <f t="shared" ca="1" si="43"/>
        <v>4.4289558929198085</v>
      </c>
      <c r="K87" s="307">
        <f t="shared" ca="1" si="44"/>
        <v>23.545657734356634</v>
      </c>
      <c r="L87" s="304">
        <f t="shared" ca="1" si="29"/>
        <v>23.95858193727036</v>
      </c>
      <c r="M87" s="306">
        <f t="shared" ca="1" si="45"/>
        <v>1.3743805178004886</v>
      </c>
      <c r="N87" s="304">
        <f t="shared" ca="1" si="46"/>
        <v>78.746203114972715</v>
      </c>
      <c r="P87" s="310">
        <f t="shared" ca="1" si="47"/>
        <v>3</v>
      </c>
      <c r="Q87" s="304">
        <f t="shared" ca="1" si="48"/>
        <v>759.65</v>
      </c>
      <c r="R87" s="306">
        <f t="shared" ca="1" si="49"/>
        <v>0.38123294159942084</v>
      </c>
      <c r="S87" s="307">
        <f t="shared" ca="1" si="50"/>
        <v>9.774919828942318</v>
      </c>
      <c r="T87" s="304">
        <f t="shared" ca="1" si="30"/>
        <v>95.89196352192414</v>
      </c>
      <c r="U87" s="311">
        <f t="shared" ca="1" si="31"/>
        <v>0</v>
      </c>
      <c r="V87" s="306">
        <f t="shared" ca="1" si="32"/>
        <v>1.2221190486222957</v>
      </c>
      <c r="W87" s="304">
        <f t="shared" ca="1" si="33"/>
        <v>13.240270605104087</v>
      </c>
      <c r="Y87" s="314" t="str">
        <f t="shared" ca="1" si="51"/>
        <v/>
      </c>
      <c r="Z87" s="315" t="str">
        <f t="shared" ca="1" si="52"/>
        <v/>
      </c>
      <c r="AA87" s="316" t="str">
        <f t="shared" ca="1" si="53"/>
        <v/>
      </c>
      <c r="AC87" s="310" t="e">
        <f t="shared" ca="1" si="54"/>
        <v>#N/A</v>
      </c>
      <c r="AD87" s="323" t="e">
        <f t="shared" ca="1" si="55"/>
        <v>#N/A</v>
      </c>
      <c r="AE87" s="324">
        <f t="shared" ca="1" si="34"/>
        <v>23.545657734356634</v>
      </c>
      <c r="AG87" s="306">
        <f t="shared" ca="1" si="56"/>
        <v>66.768593161879323</v>
      </c>
      <c r="AH87" s="304">
        <f t="shared" ca="1" si="57"/>
        <v>76.390600086655155</v>
      </c>
    </row>
    <row r="88" spans="1:34" x14ac:dyDescent="0.2">
      <c r="A88" s="347">
        <f t="shared" ca="1" si="35"/>
        <v>0.01</v>
      </c>
      <c r="B88" s="304">
        <f t="shared" ca="1" si="36"/>
        <v>0.84000000000000052</v>
      </c>
      <c r="D88" s="306">
        <f t="shared" ca="1" si="37"/>
        <v>14.884234515069156</v>
      </c>
      <c r="E88" s="307">
        <f t="shared" ca="1" si="38"/>
        <v>64.992193102175833</v>
      </c>
      <c r="F88" s="304">
        <f t="shared" ca="1" si="39"/>
        <v>66.674774850239189</v>
      </c>
      <c r="G88" s="306">
        <f t="shared" ca="1" si="40"/>
        <v>11.471310559589181</v>
      </c>
      <c r="H88" s="307">
        <f t="shared" ca="1" si="41"/>
        <v>57.552106112022685</v>
      </c>
      <c r="I88" s="304">
        <f t="shared" ca="1" si="42"/>
        <v>58.684204722259473</v>
      </c>
      <c r="J88" s="306">
        <f t="shared" ca="1" si="43"/>
        <v>4.5429247867899472</v>
      </c>
      <c r="K88" s="307">
        <f t="shared" ca="1" si="44"/>
        <v>24.117929185821751</v>
      </c>
      <c r="L88" s="304">
        <f t="shared" ca="1" si="29"/>
        <v>24.542059282601837</v>
      </c>
      <c r="M88" s="306">
        <f t="shared" ca="1" si="45"/>
        <v>1.3740542845837327</v>
      </c>
      <c r="N88" s="304">
        <f t="shared" ca="1" si="46"/>
        <v>78.727511328515618</v>
      </c>
      <c r="P88" s="310">
        <f t="shared" ca="1" si="47"/>
        <v>3</v>
      </c>
      <c r="Q88" s="304">
        <f t="shared" ca="1" si="48"/>
        <v>758.46999999999991</v>
      </c>
      <c r="R88" s="306">
        <f t="shared" ca="1" si="49"/>
        <v>0.38064075457765117</v>
      </c>
      <c r="S88" s="307">
        <f t="shared" ca="1" si="50"/>
        <v>9.7711134213965423</v>
      </c>
      <c r="T88" s="304">
        <f t="shared" ca="1" si="30"/>
        <v>95.854622663900088</v>
      </c>
      <c r="U88" s="311">
        <f t="shared" ca="1" si="31"/>
        <v>0</v>
      </c>
      <c r="V88" s="306">
        <f t="shared" ca="1" si="32"/>
        <v>1.2220491121399593</v>
      </c>
      <c r="W88" s="304">
        <f t="shared" ca="1" si="33"/>
        <v>13.545436606256414</v>
      </c>
      <c r="Y88" s="314" t="str">
        <f t="shared" ca="1" si="51"/>
        <v/>
      </c>
      <c r="Z88" s="315" t="str">
        <f t="shared" ca="1" si="52"/>
        <v/>
      </c>
      <c r="AA88" s="316" t="str">
        <f t="shared" ca="1" si="53"/>
        <v/>
      </c>
      <c r="AC88" s="310" t="e">
        <f t="shared" ca="1" si="54"/>
        <v>#N/A</v>
      </c>
      <c r="AD88" s="323" t="e">
        <f t="shared" ca="1" si="55"/>
        <v>#N/A</v>
      </c>
      <c r="AE88" s="324">
        <f t="shared" ca="1" si="34"/>
        <v>24.117929185821751</v>
      </c>
      <c r="AG88" s="306">
        <f t="shared" ca="1" si="56"/>
        <v>66.647283455204203</v>
      </c>
      <c r="AH88" s="304">
        <f t="shared" ca="1" si="57"/>
        <v>76.268660208468177</v>
      </c>
    </row>
    <row r="89" spans="1:34" x14ac:dyDescent="0.2">
      <c r="A89" s="347">
        <f t="shared" ca="1" si="35"/>
        <v>0.01</v>
      </c>
      <c r="B89" s="304">
        <f t="shared" ca="1" si="36"/>
        <v>0.85000000000000053</v>
      </c>
      <c r="D89" s="306">
        <f t="shared" ca="1" si="37"/>
        <v>14.884714733881362</v>
      </c>
      <c r="E89" s="307">
        <f t="shared" ca="1" si="38"/>
        <v>64.86731584473867</v>
      </c>
      <c r="F89" s="304">
        <f t="shared" ca="1" si="39"/>
        <v>66.553162190914037</v>
      </c>
      <c r="G89" s="306">
        <f t="shared" ca="1" si="40"/>
        <v>11.620157706927994</v>
      </c>
      <c r="H89" s="307">
        <f t="shared" ca="1" si="41"/>
        <v>58.200779270470072</v>
      </c>
      <c r="I89" s="304">
        <f t="shared" ca="1" si="42"/>
        <v>59.349463121614306</v>
      </c>
      <c r="J89" s="306">
        <f t="shared" ca="1" si="43"/>
        <v>4.6583821281225326</v>
      </c>
      <c r="K89" s="307">
        <f t="shared" ca="1" si="44"/>
        <v>24.696693612734215</v>
      </c>
      <c r="L89" s="304">
        <f t="shared" ca="1" si="29"/>
        <v>25.132194481439107</v>
      </c>
      <c r="M89" s="306">
        <f t="shared" ca="1" si="45"/>
        <v>1.3737311793192146</v>
      </c>
      <c r="N89" s="304">
        <f t="shared" ca="1" si="46"/>
        <v>78.708998760520274</v>
      </c>
      <c r="P89" s="310">
        <f t="shared" ca="1" si="47"/>
        <v>3</v>
      </c>
      <c r="Q89" s="304">
        <f t="shared" ca="1" si="48"/>
        <v>757.29</v>
      </c>
      <c r="R89" s="306">
        <f t="shared" ca="1" si="49"/>
        <v>0.38004856755588157</v>
      </c>
      <c r="S89" s="307">
        <f t="shared" ca="1" si="50"/>
        <v>9.7673129357209838</v>
      </c>
      <c r="T89" s="304">
        <f t="shared" ca="1" si="30"/>
        <v>95.817339899422862</v>
      </c>
      <c r="U89" s="311">
        <f t="shared" ca="1" si="31"/>
        <v>0</v>
      </c>
      <c r="V89" s="306">
        <f t="shared" ca="1" si="32"/>
        <v>1.2219783862259197</v>
      </c>
      <c r="W89" s="304">
        <f t="shared" ca="1" si="33"/>
        <v>13.853484240208434</v>
      </c>
      <c r="Y89" s="314" t="str">
        <f t="shared" ca="1" si="51"/>
        <v/>
      </c>
      <c r="Z89" s="315" t="str">
        <f t="shared" ca="1" si="52"/>
        <v/>
      </c>
      <c r="AA89" s="316" t="str">
        <f t="shared" ca="1" si="53"/>
        <v/>
      </c>
      <c r="AC89" s="310" t="e">
        <f t="shared" ca="1" si="54"/>
        <v>#N/A</v>
      </c>
      <c r="AD89" s="323" t="e">
        <f t="shared" ca="1" si="55"/>
        <v>#N/A</v>
      </c>
      <c r="AE89" s="324">
        <f t="shared" ca="1" si="34"/>
        <v>24.696693612734215</v>
      </c>
      <c r="AG89" s="306">
        <f t="shared" ca="1" si="56"/>
        <v>66.525530140155638</v>
      </c>
      <c r="AH89" s="304">
        <f t="shared" ca="1" si="57"/>
        <v>76.146281816539684</v>
      </c>
    </row>
    <row r="90" spans="1:34" x14ac:dyDescent="0.2">
      <c r="A90" s="347">
        <f t="shared" ca="1" si="35"/>
        <v>0.01</v>
      </c>
      <c r="B90" s="304">
        <f t="shared" ca="1" si="36"/>
        <v>0.86000000000000054</v>
      </c>
      <c r="D90" s="306">
        <f t="shared" ca="1" si="37"/>
        <v>14.884796396174115</v>
      </c>
      <c r="E90" s="307">
        <f t="shared" ca="1" si="38"/>
        <v>64.74206472999262</v>
      </c>
      <c r="F90" s="304">
        <f t="shared" ca="1" si="39"/>
        <v>66.431107993605764</v>
      </c>
      <c r="G90" s="306">
        <f t="shared" ca="1" si="40"/>
        <v>11.769005670889735</v>
      </c>
      <c r="H90" s="307">
        <f t="shared" ca="1" si="41"/>
        <v>58.848199917769996</v>
      </c>
      <c r="I90" s="304">
        <f t="shared" ca="1" si="42"/>
        <v>60.013499548378775</v>
      </c>
      <c r="J90" s="306">
        <f t="shared" ca="1" si="43"/>
        <v>4.7753279450116208</v>
      </c>
      <c r="K90" s="307">
        <f t="shared" ca="1" si="44"/>
        <v>25.281938508675417</v>
      </c>
      <c r="L90" s="304">
        <f t="shared" ca="1" si="29"/>
        <v>25.728975334024746</v>
      </c>
      <c r="M90" s="306">
        <f t="shared" ca="1" si="45"/>
        <v>1.3734111311921537</v>
      </c>
      <c r="N90" s="304">
        <f t="shared" ca="1" si="46"/>
        <v>78.690661353598614</v>
      </c>
      <c r="P90" s="310">
        <f t="shared" ca="1" si="47"/>
        <v>3</v>
      </c>
      <c r="Q90" s="304">
        <f t="shared" ca="1" si="48"/>
        <v>756.1099999999999</v>
      </c>
      <c r="R90" s="306">
        <f t="shared" ca="1" si="49"/>
        <v>0.37945638053411185</v>
      </c>
      <c r="S90" s="307">
        <f t="shared" ca="1" si="50"/>
        <v>9.7635183719156426</v>
      </c>
      <c r="T90" s="304">
        <f t="shared" ca="1" si="30"/>
        <v>95.780115228492463</v>
      </c>
      <c r="U90" s="311">
        <f t="shared" ca="1" si="31"/>
        <v>0</v>
      </c>
      <c r="V90" s="306">
        <f t="shared" ca="1" si="32"/>
        <v>1.2219068725455922</v>
      </c>
      <c r="W90" s="304">
        <f t="shared" ca="1" si="33"/>
        <v>14.164391222779052</v>
      </c>
      <c r="Y90" s="314" t="str">
        <f t="shared" ca="1" si="51"/>
        <v/>
      </c>
      <c r="Z90" s="315" t="str">
        <f t="shared" ca="1" si="52"/>
        <v/>
      </c>
      <c r="AA90" s="316" t="str">
        <f t="shared" ca="1" si="53"/>
        <v/>
      </c>
      <c r="AC90" s="310" t="e">
        <f t="shared" ca="1" si="54"/>
        <v>#N/A</v>
      </c>
      <c r="AD90" s="323" t="e">
        <f t="shared" ca="1" si="55"/>
        <v>#N/A</v>
      </c>
      <c r="AE90" s="324">
        <f t="shared" ca="1" si="34"/>
        <v>25.281938508675417</v>
      </c>
      <c r="AG90" s="306">
        <f t="shared" ca="1" si="56"/>
        <v>66.403335314899934</v>
      </c>
      <c r="AH90" s="304">
        <f t="shared" ca="1" si="57"/>
        <v>76.023466898455553</v>
      </c>
    </row>
    <row r="91" spans="1:34" x14ac:dyDescent="0.2">
      <c r="A91" s="347">
        <f t="shared" ca="1" si="35"/>
        <v>0.01</v>
      </c>
      <c r="B91" s="304">
        <f t="shared" ca="1" si="36"/>
        <v>0.87000000000000055</v>
      </c>
      <c r="D91" s="306">
        <f t="shared" ca="1" si="37"/>
        <v>14.88448592958645</v>
      </c>
      <c r="E91" s="307">
        <f t="shared" ca="1" si="38"/>
        <v>64.616440784552509</v>
      </c>
      <c r="F91" s="304">
        <f t="shared" ca="1" si="39"/>
        <v>66.308614380422981</v>
      </c>
      <c r="G91" s="306">
        <f t="shared" ca="1" si="40"/>
        <v>11.9178505301856</v>
      </c>
      <c r="H91" s="307">
        <f t="shared" ca="1" si="41"/>
        <v>59.494364325615521</v>
      </c>
      <c r="I91" s="304">
        <f t="shared" ca="1" si="42"/>
        <v>60.676309609013941</v>
      </c>
      <c r="J91" s="306">
        <f t="shared" ca="1" si="43"/>
        <v>4.8937622260169977</v>
      </c>
      <c r="K91" s="307">
        <f t="shared" ca="1" si="44"/>
        <v>25.873651329892343</v>
      </c>
      <c r="L91" s="304">
        <f t="shared" ca="1" si="29"/>
        <v>26.33238959657157</v>
      </c>
      <c r="M91" s="306">
        <f t="shared" ca="1" si="45"/>
        <v>1.3730940717613163</v>
      </c>
      <c r="N91" s="304">
        <f t="shared" ca="1" si="46"/>
        <v>78.672495186356812</v>
      </c>
      <c r="P91" s="310">
        <f t="shared" ca="1" si="47"/>
        <v>3</v>
      </c>
      <c r="Q91" s="304">
        <f t="shared" ca="1" si="48"/>
        <v>754.93</v>
      </c>
      <c r="R91" s="306">
        <f t="shared" ca="1" si="49"/>
        <v>0.37886419351234224</v>
      </c>
      <c r="S91" s="307">
        <f t="shared" ca="1" si="50"/>
        <v>9.7597297299805188</v>
      </c>
      <c r="T91" s="304">
        <f t="shared" ca="1" si="30"/>
        <v>95.74294865110889</v>
      </c>
      <c r="U91" s="311">
        <f t="shared" ca="1" si="31"/>
        <v>0</v>
      </c>
      <c r="V91" s="306">
        <f t="shared" ca="1" si="32"/>
        <v>1.2218345727701108</v>
      </c>
      <c r="W91" s="304">
        <f t="shared" ca="1" si="33"/>
        <v>14.478135218207225</v>
      </c>
      <c r="Y91" s="314" t="str">
        <f t="shared" ca="1" si="51"/>
        <v/>
      </c>
      <c r="Z91" s="315" t="str">
        <f t="shared" ca="1" si="52"/>
        <v/>
      </c>
      <c r="AA91" s="316" t="str">
        <f t="shared" ca="1" si="53"/>
        <v/>
      </c>
      <c r="AC91" s="310" t="e">
        <f t="shared" ca="1" si="54"/>
        <v>#N/A</v>
      </c>
      <c r="AD91" s="323" t="e">
        <f t="shared" ca="1" si="55"/>
        <v>#N/A</v>
      </c>
      <c r="AE91" s="324">
        <f t="shared" ca="1" si="34"/>
        <v>25.873651329892343</v>
      </c>
      <c r="AG91" s="306">
        <f t="shared" ca="1" si="56"/>
        <v>66.280701084113502</v>
      </c>
      <c r="AH91" s="304">
        <f t="shared" ca="1" si="57"/>
        <v>75.900217451892445</v>
      </c>
    </row>
    <row r="92" spans="1:34" x14ac:dyDescent="0.2">
      <c r="A92" s="347">
        <f t="shared" ca="1" si="35"/>
        <v>0.01</v>
      </c>
      <c r="B92" s="304">
        <f t="shared" ca="1" si="36"/>
        <v>0.88000000000000056</v>
      </c>
      <c r="D92" s="306">
        <f t="shared" ca="1" si="37"/>
        <v>14.883789561674986</v>
      </c>
      <c r="E92" s="307">
        <f t="shared" ca="1" si="38"/>
        <v>64.49044507482968</v>
      </c>
      <c r="F92" s="304">
        <f t="shared" ca="1" si="39"/>
        <v>66.185683479630612</v>
      </c>
      <c r="G92" s="306">
        <f t="shared" ca="1" si="40"/>
        <v>12.066688425802349</v>
      </c>
      <c r="H92" s="307">
        <f t="shared" ca="1" si="41"/>
        <v>60.139268776363821</v>
      </c>
      <c r="I92" s="304">
        <f t="shared" ca="1" si="42"/>
        <v>61.337888931076854</v>
      </c>
      <c r="J92" s="306">
        <f t="shared" ca="1" si="43"/>
        <v>5.0136849207969378</v>
      </c>
      <c r="K92" s="307">
        <f t="shared" ca="1" si="44"/>
        <v>26.47181949540224</v>
      </c>
      <c r="L92" s="304">
        <f t="shared" ca="1" si="29"/>
        <v>26.942424981470854</v>
      </c>
      <c r="M92" s="306">
        <f t="shared" ca="1" si="45"/>
        <v>1.3727799348528458</v>
      </c>
      <c r="N92" s="304">
        <f t="shared" ca="1" si="46"/>
        <v>78.654496467312171</v>
      </c>
      <c r="P92" s="310">
        <f t="shared" ca="1" si="47"/>
        <v>3</v>
      </c>
      <c r="Q92" s="304">
        <f t="shared" ca="1" si="48"/>
        <v>753.74999999999989</v>
      </c>
      <c r="R92" s="306">
        <f t="shared" ca="1" si="49"/>
        <v>0.37827200649057252</v>
      </c>
      <c r="S92" s="307">
        <f t="shared" ca="1" si="50"/>
        <v>9.7559470099156123</v>
      </c>
      <c r="T92" s="304">
        <f t="shared" ca="1" si="30"/>
        <v>95.705840167272157</v>
      </c>
      <c r="U92" s="311">
        <f t="shared" ca="1" si="31"/>
        <v>0</v>
      </c>
      <c r="V92" s="306">
        <f t="shared" ca="1" si="32"/>
        <v>1.2217614885763053</v>
      </c>
      <c r="W92" s="304">
        <f t="shared" ca="1" si="33"/>
        <v>14.794693840353213</v>
      </c>
      <c r="Y92" s="314" t="str">
        <f t="shared" ca="1" si="51"/>
        <v/>
      </c>
      <c r="Z92" s="315" t="str">
        <f t="shared" ca="1" si="52"/>
        <v/>
      </c>
      <c r="AA92" s="316" t="str">
        <f t="shared" ca="1" si="53"/>
        <v/>
      </c>
      <c r="AC92" s="310" t="e">
        <f t="shared" ca="1" si="54"/>
        <v>#N/A</v>
      </c>
      <c r="AD92" s="323" t="e">
        <f t="shared" ca="1" si="55"/>
        <v>#N/A</v>
      </c>
      <c r="AE92" s="324">
        <f t="shared" ca="1" si="34"/>
        <v>26.47181949540224</v>
      </c>
      <c r="AG92" s="306">
        <f t="shared" ca="1" si="56"/>
        <v>66.157629559024016</v>
      </c>
      <c r="AH92" s="304">
        <f t="shared" ca="1" si="57"/>
        <v>75.776535484502119</v>
      </c>
    </row>
    <row r="93" spans="1:34" x14ac:dyDescent="0.2">
      <c r="A93" s="347">
        <f t="shared" ca="1" si="35"/>
        <v>0.01</v>
      </c>
      <c r="B93" s="304">
        <f t="shared" ca="1" si="36"/>
        <v>0.89000000000000057</v>
      </c>
      <c r="D93" s="306">
        <f t="shared" ca="1" si="37"/>
        <v>14.882713328954511</v>
      </c>
      <c r="E93" s="307">
        <f t="shared" ca="1" si="38"/>
        <v>64.364078705612584</v>
      </c>
      <c r="F93" s="304">
        <f t="shared" ca="1" si="39"/>
        <v>66.062317425701409</v>
      </c>
      <c r="G93" s="306">
        <f t="shared" ca="1" si="40"/>
        <v>12.215515559091894</v>
      </c>
      <c r="H93" s="307">
        <f t="shared" ca="1" si="41"/>
        <v>60.782909563419949</v>
      </c>
      <c r="I93" s="304">
        <f t="shared" ca="1" si="42"/>
        <v>61.99823316328704</v>
      </c>
      <c r="J93" s="306">
        <f t="shared" ca="1" si="43"/>
        <v>5.135095940721409</v>
      </c>
      <c r="K93" s="307">
        <f t="shared" ca="1" si="44"/>
        <v>27.076430387101158</v>
      </c>
      <c r="L93" s="304">
        <f t="shared" ca="1" si="29"/>
        <v>27.559069157501462</v>
      </c>
      <c r="M93" s="306">
        <f t="shared" ca="1" si="45"/>
        <v>1.3724686564600033</v>
      </c>
      <c r="N93" s="304">
        <f t="shared" ca="1" si="46"/>
        <v>78.636661529148682</v>
      </c>
      <c r="P93" s="310">
        <f t="shared" ca="1" si="47"/>
        <v>3</v>
      </c>
      <c r="Q93" s="304">
        <f t="shared" ca="1" si="48"/>
        <v>752.56999999999994</v>
      </c>
      <c r="R93" s="306">
        <f t="shared" ca="1" si="49"/>
        <v>0.37767981946880291</v>
      </c>
      <c r="S93" s="307">
        <f t="shared" ca="1" si="50"/>
        <v>9.7521702117209248</v>
      </c>
      <c r="T93" s="304">
        <f t="shared" ca="1" si="30"/>
        <v>95.66878977698228</v>
      </c>
      <c r="U93" s="311">
        <f t="shared" ca="1" si="31"/>
        <v>0</v>
      </c>
      <c r="V93" s="306">
        <f t="shared" ca="1" si="32"/>
        <v>1.2216876216466752</v>
      </c>
      <c r="W93" s="304">
        <f t="shared" ca="1" si="33"/>
        <v>15.114044653900105</v>
      </c>
      <c r="Y93" s="314" t="str">
        <f t="shared" ca="1" si="51"/>
        <v/>
      </c>
      <c r="Z93" s="315" t="str">
        <f t="shared" ca="1" si="52"/>
        <v/>
      </c>
      <c r="AA93" s="316" t="str">
        <f t="shared" ca="1" si="53"/>
        <v/>
      </c>
      <c r="AC93" s="310" t="e">
        <f t="shared" ca="1" si="54"/>
        <v>#N/A</v>
      </c>
      <c r="AD93" s="323" t="e">
        <f t="shared" ca="1" si="55"/>
        <v>#N/A</v>
      </c>
      <c r="AE93" s="324">
        <f t="shared" ca="1" si="34"/>
        <v>27.076430387101158</v>
      </c>
      <c r="AG93" s="306">
        <f t="shared" ca="1" si="56"/>
        <v>66.03412285744264</v>
      </c>
      <c r="AH93" s="304">
        <f t="shared" ca="1" si="57"/>
        <v>75.65242301379547</v>
      </c>
    </row>
    <row r="94" spans="1:34" x14ac:dyDescent="0.2">
      <c r="A94" s="347">
        <f t="shared" ca="1" si="35"/>
        <v>0.01</v>
      </c>
      <c r="B94" s="304">
        <f t="shared" ca="1" si="36"/>
        <v>0.90000000000000058</v>
      </c>
      <c r="D94" s="306">
        <f t="shared" ca="1" si="37"/>
        <v>14.881263085435004</v>
      </c>
      <c r="E94" s="307">
        <f t="shared" ca="1" si="38"/>
        <v>64.237342818717551</v>
      </c>
      <c r="F94" s="304">
        <f t="shared" ca="1" si="39"/>
        <v>65.938518359357857</v>
      </c>
      <c r="G94" s="306">
        <f t="shared" ca="1" si="40"/>
        <v>12.364328189946244</v>
      </c>
      <c r="H94" s="307">
        <f t="shared" ca="1" si="41"/>
        <v>61.425282991607126</v>
      </c>
      <c r="I94" s="304">
        <f t="shared" ca="1" si="42"/>
        <v>62.657337975593244</v>
      </c>
      <c r="J94" s="306">
        <f t="shared" ca="1" si="43"/>
        <v>5.2579951594665992</v>
      </c>
      <c r="K94" s="307">
        <f t="shared" ca="1" si="44"/>
        <v>27.687471349876294</v>
      </c>
      <c r="L94" s="304">
        <f t="shared" ca="1" si="29"/>
        <v>28.182309750039916</v>
      </c>
      <c r="M94" s="306">
        <f t="shared" ca="1" si="45"/>
        <v>1.3721601746484193</v>
      </c>
      <c r="N94" s="304">
        <f t="shared" ca="1" si="46"/>
        <v>78.618986823288367</v>
      </c>
      <c r="P94" s="310">
        <f t="shared" ca="1" si="47"/>
        <v>3</v>
      </c>
      <c r="Q94" s="304">
        <f t="shared" ca="1" si="48"/>
        <v>751.38999999999987</v>
      </c>
      <c r="R94" s="306">
        <f t="shared" ca="1" si="49"/>
        <v>0.37708763244703325</v>
      </c>
      <c r="S94" s="307">
        <f t="shared" ca="1" si="50"/>
        <v>9.7483993353964546</v>
      </c>
      <c r="T94" s="304">
        <f t="shared" ca="1" si="30"/>
        <v>95.631797480239229</v>
      </c>
      <c r="U94" s="311">
        <f t="shared" ca="1" si="31"/>
        <v>0</v>
      </c>
      <c r="V94" s="306">
        <f t="shared" ca="1" si="32"/>
        <v>1.2216129736693648</v>
      </c>
      <c r="W94" s="304">
        <f t="shared" ca="1" si="33"/>
        <v>15.436165175555674</v>
      </c>
      <c r="Y94" s="314" t="str">
        <f t="shared" ca="1" si="51"/>
        <v/>
      </c>
      <c r="Z94" s="315" t="str">
        <f t="shared" ca="1" si="52"/>
        <v/>
      </c>
      <c r="AA94" s="316" t="str">
        <f t="shared" ca="1" si="53"/>
        <v/>
      </c>
      <c r="AC94" s="310" t="e">
        <f t="shared" ca="1" si="54"/>
        <v>#N/A</v>
      </c>
      <c r="AD94" s="323" t="e">
        <f t="shared" ca="1" si="55"/>
        <v>#N/A</v>
      </c>
      <c r="AE94" s="324">
        <f t="shared" ca="1" si="34"/>
        <v>27.687471349876294</v>
      </c>
      <c r="AG94" s="306">
        <f t="shared" ca="1" si="56"/>
        <v>65.910183103787915</v>
      </c>
      <c r="AH94" s="304">
        <f t="shared" ca="1" si="57"/>
        <v>75.527882067026169</v>
      </c>
    </row>
    <row r="95" spans="1:34" x14ac:dyDescent="0.2">
      <c r="A95" s="347">
        <f t="shared" ca="1" si="35"/>
        <v>0.01</v>
      </c>
      <c r="B95" s="304">
        <f t="shared" ca="1" si="36"/>
        <v>0.91000000000000059</v>
      </c>
      <c r="D95" s="306">
        <f t="shared" ca="1" si="37"/>
        <v>14.879444510688797</v>
      </c>
      <c r="E95" s="307">
        <f t="shared" ca="1" si="38"/>
        <v>64.11023859170534</v>
      </c>
      <c r="F95" s="304">
        <f t="shared" ca="1" si="39"/>
        <v>65.814288427605533</v>
      </c>
      <c r="G95" s="306">
        <f t="shared" ca="1" si="40"/>
        <v>12.513122635053133</v>
      </c>
      <c r="H95" s="307">
        <f t="shared" ca="1" si="41"/>
        <v>62.066385377524178</v>
      </c>
      <c r="I95" s="304">
        <f t="shared" ca="1" si="42"/>
        <v>63.315199059240321</v>
      </c>
      <c r="J95" s="306">
        <f t="shared" ca="1" si="43"/>
        <v>5.3823824135915963</v>
      </c>
      <c r="K95" s="307">
        <f t="shared" ca="1" si="44"/>
        <v>28.304929691721949</v>
      </c>
      <c r="L95" s="304">
        <f t="shared" ca="1" si="29"/>
        <v>28.812134341271264</v>
      </c>
      <c r="M95" s="306">
        <f t="shared" ca="1" si="45"/>
        <v>1.3718544294664998</v>
      </c>
      <c r="N95" s="304">
        <f t="shared" ca="1" si="46"/>
        <v>78.601468914757916</v>
      </c>
      <c r="P95" s="310">
        <f t="shared" ca="1" si="47"/>
        <v>3</v>
      </c>
      <c r="Q95" s="304">
        <f t="shared" ca="1" si="48"/>
        <v>750.20999999999992</v>
      </c>
      <c r="R95" s="306">
        <f t="shared" ca="1" si="49"/>
        <v>0.37649544542526359</v>
      </c>
      <c r="S95" s="307">
        <f t="shared" ca="1" si="50"/>
        <v>9.7446343809422018</v>
      </c>
      <c r="T95" s="304">
        <f t="shared" ca="1" si="30"/>
        <v>95.594863277043004</v>
      </c>
      <c r="U95" s="311">
        <f t="shared" ca="1" si="31"/>
        <v>0</v>
      </c>
      <c r="V95" s="306">
        <f t="shared" ca="1" si="32"/>
        <v>1.2215375463381368</v>
      </c>
      <c r="W95" s="304">
        <f t="shared" ca="1" si="33"/>
        <v>15.761032875254319</v>
      </c>
      <c r="Y95" s="314" t="str">
        <f t="shared" ca="1" si="51"/>
        <v/>
      </c>
      <c r="Z95" s="315" t="str">
        <f t="shared" ca="1" si="52"/>
        <v/>
      </c>
      <c r="AA95" s="316" t="str">
        <f t="shared" ca="1" si="53"/>
        <v/>
      </c>
      <c r="AC95" s="310" t="e">
        <f t="shared" ca="1" si="54"/>
        <v>#N/A</v>
      </c>
      <c r="AD95" s="323" t="e">
        <f t="shared" ca="1" si="55"/>
        <v>#N/A</v>
      </c>
      <c r="AE95" s="324">
        <f t="shared" ca="1" si="34"/>
        <v>28.304929691721949</v>
      </c>
      <c r="AG95" s="306">
        <f t="shared" ca="1" si="56"/>
        <v>65.785812429101625</v>
      </c>
      <c r="AH95" s="304">
        <f t="shared" ca="1" si="57"/>
        <v>75.402914681073909</v>
      </c>
    </row>
    <row r="96" spans="1:34" x14ac:dyDescent="0.2">
      <c r="A96" s="347">
        <f t="shared" ca="1" si="35"/>
        <v>0.01</v>
      </c>
      <c r="B96" s="304">
        <f t="shared" ca="1" si="36"/>
        <v>0.9200000000000006</v>
      </c>
      <c r="D96" s="306">
        <f t="shared" ca="1" si="37"/>
        <v>14.87726311747841</v>
      </c>
      <c r="E96" s="307">
        <f t="shared" ca="1" si="38"/>
        <v>63.982767236658788</v>
      </c>
      <c r="F96" s="304">
        <f t="shared" ca="1" si="39"/>
        <v>65.689629783757653</v>
      </c>
      <c r="G96" s="306">
        <f t="shared" ca="1" si="40"/>
        <v>12.661895266227917</v>
      </c>
      <c r="H96" s="307">
        <f t="shared" ca="1" si="41"/>
        <v>62.706213049890764</v>
      </c>
      <c r="I96" s="304">
        <f t="shared" ca="1" si="42"/>
        <v>63.971812126836106</v>
      </c>
      <c r="J96" s="306">
        <f t="shared" ca="1" si="43"/>
        <v>5.5082575030980019</v>
      </c>
      <c r="K96" s="307">
        <f t="shared" ca="1" si="44"/>
        <v>28.928792683859022</v>
      </c>
      <c r="L96" s="304">
        <f t="shared" ca="1" si="29"/>
        <v>29.448530470400907</v>
      </c>
      <c r="M96" s="306">
        <f t="shared" ca="1" si="45"/>
        <v>1.3715513628606499</v>
      </c>
      <c r="N96" s="304">
        <f t="shared" ca="1" si="46"/>
        <v>78.584104477331366</v>
      </c>
      <c r="P96" s="310">
        <f t="shared" ca="1" si="47"/>
        <v>3</v>
      </c>
      <c r="Q96" s="304">
        <f t="shared" ca="1" si="48"/>
        <v>749.03</v>
      </c>
      <c r="R96" s="306">
        <f t="shared" ca="1" si="49"/>
        <v>0.37590325840349398</v>
      </c>
      <c r="S96" s="307">
        <f t="shared" ca="1" si="50"/>
        <v>9.7408753483581663</v>
      </c>
      <c r="T96" s="304">
        <f t="shared" ca="1" si="30"/>
        <v>95.55798716739362</v>
      </c>
      <c r="U96" s="311">
        <f t="shared" ca="1" si="31"/>
        <v>0</v>
      </c>
      <c r="V96" s="306">
        <f t="shared" ca="1" si="32"/>
        <v>1.2214613413523472</v>
      </c>
      <c r="W96" s="304">
        <f t="shared" ca="1" si="33"/>
        <v>16.088625177359091</v>
      </c>
      <c r="Y96" s="314" t="str">
        <f t="shared" ca="1" si="51"/>
        <v/>
      </c>
      <c r="Z96" s="315" t="str">
        <f t="shared" ca="1" si="52"/>
        <v/>
      </c>
      <c r="AA96" s="316" t="str">
        <f t="shared" ca="1" si="53"/>
        <v/>
      </c>
      <c r="AC96" s="310" t="e">
        <f t="shared" ca="1" si="54"/>
        <v>#N/A</v>
      </c>
      <c r="AD96" s="323" t="e">
        <f t="shared" ca="1" si="55"/>
        <v>#N/A</v>
      </c>
      <c r="AE96" s="324">
        <f t="shared" ca="1" si="34"/>
        <v>28.928792683859022</v>
      </c>
      <c r="AG96" s="306">
        <f t="shared" ca="1" si="56"/>
        <v>65.661012971057275</v>
      </c>
      <c r="AH96" s="304">
        <f t="shared" ca="1" si="57"/>
        <v>75.277522902327135</v>
      </c>
    </row>
    <row r="97" spans="1:34" x14ac:dyDescent="0.2">
      <c r="A97" s="347">
        <f t="shared" ca="1" si="35"/>
        <v>0.01</v>
      </c>
      <c r="B97" s="304">
        <f t="shared" ca="1" si="36"/>
        <v>0.9300000000000006</v>
      </c>
      <c r="D97" s="306">
        <f t="shared" ca="1" si="37"/>
        <v>14.874724258973666</v>
      </c>
      <c r="E97" s="307">
        <f t="shared" ca="1" si="38"/>
        <v>63.854929999018339</v>
      </c>
      <c r="F97" s="304">
        <f t="shared" ca="1" si="39"/>
        <v>65.564544587452389</v>
      </c>
      <c r="G97" s="306">
        <f t="shared" ca="1" si="40"/>
        <v>12.810642508817654</v>
      </c>
      <c r="H97" s="307">
        <f t="shared" ca="1" si="41"/>
        <v>63.344762349880945</v>
      </c>
      <c r="I97" s="304">
        <f t="shared" ca="1" si="42"/>
        <v>64.627172912418359</v>
      </c>
      <c r="J97" s="306">
        <f t="shared" ca="1" si="43"/>
        <v>5.6356201919732296</v>
      </c>
      <c r="K97" s="307">
        <f t="shared" ca="1" si="44"/>
        <v>29.559047560857881</v>
      </c>
      <c r="L97" s="304">
        <f t="shared" ca="1" si="29"/>
        <v>30.091485633867176</v>
      </c>
      <c r="M97" s="306">
        <f t="shared" ca="1" si="45"/>
        <v>1.3712509185950095</v>
      </c>
      <c r="N97" s="304">
        <f t="shared" ca="1" si="46"/>
        <v>78.566890288931262</v>
      </c>
      <c r="P97" s="310">
        <f t="shared" ca="1" si="47"/>
        <v>3</v>
      </c>
      <c r="Q97" s="304">
        <f t="shared" ca="1" si="48"/>
        <v>747.84999999999991</v>
      </c>
      <c r="R97" s="306">
        <f t="shared" ca="1" si="49"/>
        <v>0.37531107138172431</v>
      </c>
      <c r="S97" s="307">
        <f t="shared" ca="1" si="50"/>
        <v>9.7371222376443498</v>
      </c>
      <c r="T97" s="304">
        <f t="shared" ca="1" si="30"/>
        <v>95.521169151291076</v>
      </c>
      <c r="U97" s="311">
        <f t="shared" ca="1" si="31"/>
        <v>0</v>
      </c>
      <c r="V97" s="306">
        <f t="shared" ca="1" si="32"/>
        <v>1.2213843604169148</v>
      </c>
      <c r="W97" s="304">
        <f t="shared" ca="1" si="33"/>
        <v>16.418919461863716</v>
      </c>
      <c r="Y97" s="314" t="str">
        <f t="shared" ca="1" si="51"/>
        <v/>
      </c>
      <c r="Z97" s="315" t="str">
        <f t="shared" ca="1" si="52"/>
        <v/>
      </c>
      <c r="AA97" s="316" t="str">
        <f t="shared" ca="1" si="53"/>
        <v/>
      </c>
      <c r="AC97" s="310" t="e">
        <f t="shared" ca="1" si="54"/>
        <v>#N/A</v>
      </c>
      <c r="AD97" s="323" t="e">
        <f t="shared" ca="1" si="55"/>
        <v>#N/A</v>
      </c>
      <c r="AE97" s="324">
        <f t="shared" ca="1" si="34"/>
        <v>29.559047560857881</v>
      </c>
      <c r="AG97" s="306">
        <f t="shared" ca="1" si="56"/>
        <v>65.535786873961683</v>
      </c>
      <c r="AH97" s="304">
        <f t="shared" ca="1" si="57"/>
        <v>75.151708786565663</v>
      </c>
    </row>
    <row r="98" spans="1:34" x14ac:dyDescent="0.2">
      <c r="A98" s="347">
        <f t="shared" ca="1" si="35"/>
        <v>0.01</v>
      </c>
      <c r="B98" s="304">
        <f t="shared" ca="1" si="36"/>
        <v>0.94000000000000061</v>
      </c>
      <c r="D98" s="306">
        <f t="shared" ca="1" si="37"/>
        <v>14.871833135584097</v>
      </c>
      <c r="E98" s="307">
        <f t="shared" ca="1" si="38"/>
        <v>63.72672815647131</v>
      </c>
      <c r="F98" s="304">
        <f t="shared" ca="1" si="39"/>
        <v>65.439035004662543</v>
      </c>
      <c r="G98" s="306">
        <f t="shared" ca="1" si="40"/>
        <v>12.959360840173495</v>
      </c>
      <c r="H98" s="307">
        <f t="shared" ca="1" si="41"/>
        <v>63.982029631445656</v>
      </c>
      <c r="I98" s="304">
        <f t="shared" ca="1" si="42"/>
        <v>65.281277171521481</v>
      </c>
      <c r="J98" s="306">
        <f t="shared" ca="1" si="43"/>
        <v>5.7644702087181852</v>
      </c>
      <c r="K98" s="307">
        <f t="shared" ca="1" si="44"/>
        <v>30.195681520764513</v>
      </c>
      <c r="L98" s="304">
        <f t="shared" ca="1" si="29"/>
        <v>30.740987285554752</v>
      </c>
      <c r="M98" s="306">
        <f t="shared" ca="1" si="45"/>
        <v>1.3709530421754099</v>
      </c>
      <c r="N98" s="304">
        <f t="shared" ca="1" si="46"/>
        <v>78.549823227271744</v>
      </c>
      <c r="P98" s="310">
        <f t="shared" ca="1" si="47"/>
        <v>3</v>
      </c>
      <c r="Q98" s="304">
        <f t="shared" ca="1" si="48"/>
        <v>746.67</v>
      </c>
      <c r="R98" s="306">
        <f t="shared" ca="1" si="49"/>
        <v>0.37471888435995465</v>
      </c>
      <c r="S98" s="307">
        <f t="shared" ca="1" si="50"/>
        <v>9.7333750488007507</v>
      </c>
      <c r="T98" s="304">
        <f t="shared" ca="1" si="30"/>
        <v>95.484409228735373</v>
      </c>
      <c r="U98" s="311">
        <f t="shared" ca="1" si="31"/>
        <v>0</v>
      </c>
      <c r="V98" s="306">
        <f t="shared" ca="1" si="32"/>
        <v>1.2213066052422983</v>
      </c>
      <c r="W98" s="304">
        <f t="shared" ca="1" si="33"/>
        <v>16.751893065594391</v>
      </c>
      <c r="Y98" s="314" t="str">
        <f t="shared" ca="1" si="51"/>
        <v/>
      </c>
      <c r="Z98" s="315" t="str">
        <f t="shared" ca="1" si="52"/>
        <v/>
      </c>
      <c r="AA98" s="316" t="str">
        <f t="shared" ca="1" si="53"/>
        <v/>
      </c>
      <c r="AC98" s="310" t="e">
        <f t="shared" ca="1" si="54"/>
        <v>#N/A</v>
      </c>
      <c r="AD98" s="323" t="e">
        <f t="shared" ca="1" si="55"/>
        <v>#N/A</v>
      </c>
      <c r="AE98" s="324">
        <f t="shared" ca="1" si="34"/>
        <v>30.195681520764513</v>
      </c>
      <c r="AG98" s="306">
        <f t="shared" ca="1" si="56"/>
        <v>65.410136288750039</v>
      </c>
      <c r="AH98" s="304">
        <f t="shared" ca="1" si="57"/>
        <v>75.025474398842817</v>
      </c>
    </row>
    <row r="99" spans="1:34" x14ac:dyDescent="0.2">
      <c r="A99" s="347">
        <f t="shared" ca="1" si="35"/>
        <v>0.01</v>
      </c>
      <c r="B99" s="304">
        <f t="shared" ca="1" si="36"/>
        <v>0.95000000000000062</v>
      </c>
      <c r="D99" s="306">
        <f t="shared" ca="1" si="37"/>
        <v>14.868594801431332</v>
      </c>
      <c r="E99" s="307">
        <f t="shared" ca="1" si="38"/>
        <v>63.59816301789175</v>
      </c>
      <c r="F99" s="304">
        <f t="shared" ca="1" si="39"/>
        <v>65.313103207698575</v>
      </c>
      <c r="G99" s="306">
        <f t="shared" ca="1" si="40"/>
        <v>13.108046788187808</v>
      </c>
      <c r="H99" s="307">
        <f t="shared" ca="1" si="41"/>
        <v>64.618011261624574</v>
      </c>
      <c r="I99" s="304">
        <f t="shared" ca="1" si="42"/>
        <v>65.934120681243343</v>
      </c>
      <c r="J99" s="306">
        <f t="shared" ca="1" si="43"/>
        <v>5.8948072468599912</v>
      </c>
      <c r="K99" s="307">
        <f t="shared" ca="1" si="44"/>
        <v>30.838681725229865</v>
      </c>
      <c r="L99" s="304">
        <f t="shared" ca="1" si="29"/>
        <v>31.397022837008919</v>
      </c>
      <c r="M99" s="306">
        <f t="shared" ca="1" si="45"/>
        <v>1.3706576807772921</v>
      </c>
      <c r="N99" s="304">
        <f t="shared" ca="1" si="46"/>
        <v>78.5329002657285</v>
      </c>
      <c r="P99" s="310">
        <f t="shared" ca="1" si="47"/>
        <v>3</v>
      </c>
      <c r="Q99" s="304">
        <f t="shared" ca="1" si="48"/>
        <v>745.4899999999999</v>
      </c>
      <c r="R99" s="306">
        <f t="shared" ca="1" si="49"/>
        <v>0.37412669733818499</v>
      </c>
      <c r="S99" s="307">
        <f t="shared" ca="1" si="50"/>
        <v>9.7296337818273688</v>
      </c>
      <c r="T99" s="304">
        <f t="shared" ca="1" si="30"/>
        <v>95.447707399726497</v>
      </c>
      <c r="U99" s="311">
        <f t="shared" ca="1" si="31"/>
        <v>0</v>
      </c>
      <c r="V99" s="306">
        <f t="shared" ca="1" si="32"/>
        <v>1.2212280775444644</v>
      </c>
      <c r="W99" s="304">
        <f t="shared" ca="1" si="33"/>
        <v>17.087523283411542</v>
      </c>
      <c r="Y99" s="314" t="str">
        <f t="shared" ca="1" si="51"/>
        <v/>
      </c>
      <c r="Z99" s="315" t="str">
        <f t="shared" ca="1" si="52"/>
        <v/>
      </c>
      <c r="AA99" s="316" t="str">
        <f t="shared" ca="1" si="53"/>
        <v/>
      </c>
      <c r="AC99" s="310" t="e">
        <f t="shared" ca="1" si="54"/>
        <v>#N/A</v>
      </c>
      <c r="AD99" s="323" t="e">
        <f t="shared" ca="1" si="55"/>
        <v>#N/A</v>
      </c>
      <c r="AE99" s="324">
        <f t="shared" ca="1" si="34"/>
        <v>30.838681725229865</v>
      </c>
      <c r="AG99" s="306">
        <f t="shared" ca="1" si="56"/>
        <v>65.284063372974742</v>
      </c>
      <c r="AH99" s="304">
        <f t="shared" ca="1" si="57"/>
        <v>74.898821813367135</v>
      </c>
    </row>
    <row r="100" spans="1:34" x14ac:dyDescent="0.2">
      <c r="A100" s="347">
        <f t="shared" ca="1" si="35"/>
        <v>0.01</v>
      </c>
      <c r="B100" s="304">
        <f t="shared" ca="1" si="36"/>
        <v>0.96000000000000063</v>
      </c>
      <c r="D100" s="306">
        <f t="shared" ca="1" si="37"/>
        <v>14.865014170483681</v>
      </c>
      <c r="E100" s="307">
        <f t="shared" ca="1" si="38"/>
        <v>63.469235922327627</v>
      </c>
      <c r="F100" s="304">
        <f t="shared" ca="1" si="39"/>
        <v>65.186751375204793</v>
      </c>
      <c r="G100" s="306">
        <f t="shared" ca="1" si="40"/>
        <v>13.256696929892644</v>
      </c>
      <c r="H100" s="307">
        <f t="shared" ca="1" si="41"/>
        <v>65.252703620847853</v>
      </c>
      <c r="I100" s="304">
        <f t="shared" ca="1" si="42"/>
        <v>66.585699240311627</v>
      </c>
      <c r="J100" s="306">
        <f t="shared" ca="1" si="43"/>
        <v>6.0266309654503933</v>
      </c>
      <c r="K100" s="307">
        <f t="shared" ca="1" si="44"/>
        <v>31.488035299642227</v>
      </c>
      <c r="L100" s="304">
        <f t="shared" ca="1" si="29"/>
        <v>32.059579657650545</v>
      </c>
      <c r="M100" s="306">
        <f t="shared" ca="1" si="45"/>
        <v>1.3703647831773365</v>
      </c>
      <c r="N100" s="304">
        <f t="shared" ca="1" si="46"/>
        <v>78.516118469421528</v>
      </c>
      <c r="P100" s="310">
        <f t="shared" ca="1" si="47"/>
        <v>3</v>
      </c>
      <c r="Q100" s="304">
        <f t="shared" ca="1" si="48"/>
        <v>744.31</v>
      </c>
      <c r="R100" s="306">
        <f t="shared" ca="1" si="49"/>
        <v>0.37353451031641538</v>
      </c>
      <c r="S100" s="307">
        <f t="shared" ca="1" si="50"/>
        <v>9.7258984367242043</v>
      </c>
      <c r="T100" s="304">
        <f t="shared" ca="1" si="30"/>
        <v>95.411063664264447</v>
      </c>
      <c r="U100" s="311">
        <f t="shared" ca="1" si="31"/>
        <v>0</v>
      </c>
      <c r="V100" s="306">
        <f t="shared" ca="1" si="32"/>
        <v>1.2211487790448632</v>
      </c>
      <c r="W100" s="304">
        <f t="shared" ca="1" si="33"/>
        <v>17.425787369411093</v>
      </c>
      <c r="Y100" s="314" t="str">
        <f t="shared" ca="1" si="51"/>
        <v/>
      </c>
      <c r="Z100" s="315" t="str">
        <f t="shared" ca="1" si="52"/>
        <v/>
      </c>
      <c r="AA100" s="316" t="str">
        <f t="shared" ca="1" si="53"/>
        <v/>
      </c>
      <c r="AC100" s="310" t="e">
        <f t="shared" ca="1" si="54"/>
        <v>#N/A</v>
      </c>
      <c r="AD100" s="323" t="e">
        <f t="shared" ca="1" si="55"/>
        <v>#N/A</v>
      </c>
      <c r="AE100" s="324">
        <f t="shared" ca="1" si="34"/>
        <v>31.488035299642227</v>
      </c>
      <c r="AG100" s="306">
        <f t="shared" ca="1" si="56"/>
        <v>65.157570290788556</v>
      </c>
      <c r="AH100" s="304">
        <f t="shared" ca="1" si="57"/>
        <v>74.77175311338388</v>
      </c>
    </row>
    <row r="101" spans="1:34" x14ac:dyDescent="0.2">
      <c r="A101" s="347">
        <f t="shared" ca="1" si="35"/>
        <v>0.01</v>
      </c>
      <c r="B101" s="304">
        <f t="shared" ca="1" si="36"/>
        <v>0.97000000000000064</v>
      </c>
      <c r="D101" s="306">
        <f t="shared" ca="1" si="37"/>
        <v>14.861096022374049</v>
      </c>
      <c r="E101" s="307">
        <f t="shared" ca="1" si="38"/>
        <v>63.33994823803279</v>
      </c>
      <c r="F101" s="304">
        <f t="shared" ca="1" si="39"/>
        <v>65.059981692150018</v>
      </c>
      <c r="G101" s="306">
        <f t="shared" ca="1" si="40"/>
        <v>13.405307890116385</v>
      </c>
      <c r="H101" s="307">
        <f t="shared" ca="1" si="41"/>
        <v>65.88610310322818</v>
      </c>
      <c r="I101" s="304">
        <f t="shared" ca="1" si="42"/>
        <v>67.236008669150124</v>
      </c>
      <c r="J101" s="306">
        <f t="shared" ca="1" si="43"/>
        <v>6.1599409895504387</v>
      </c>
      <c r="K101" s="307">
        <f t="shared" ca="1" si="44"/>
        <v>32.143729333262606</v>
      </c>
      <c r="L101" s="304">
        <f t="shared" ca="1" si="29"/>
        <v>32.728645074991888</v>
      </c>
      <c r="M101" s="306">
        <f t="shared" ca="1" si="45"/>
        <v>1.3700742996885771</v>
      </c>
      <c r="N101" s="304">
        <f t="shared" ca="1" si="46"/>
        <v>78.49947499149738</v>
      </c>
      <c r="P101" s="310">
        <f t="shared" ca="1" si="47"/>
        <v>3</v>
      </c>
      <c r="Q101" s="304">
        <f t="shared" ca="1" si="48"/>
        <v>743.12999999999988</v>
      </c>
      <c r="R101" s="306">
        <f t="shared" ca="1" si="49"/>
        <v>0.37294232329464566</v>
      </c>
      <c r="S101" s="307">
        <f t="shared" ca="1" si="50"/>
        <v>9.7221690134912571</v>
      </c>
      <c r="T101" s="304">
        <f t="shared" ca="1" si="30"/>
        <v>95.374478022349237</v>
      </c>
      <c r="U101" s="311">
        <f t="shared" ca="1" si="31"/>
        <v>0</v>
      </c>
      <c r="V101" s="306">
        <f t="shared" ca="1" si="32"/>
        <v>1.2210687114703966</v>
      </c>
      <c r="W101" s="304">
        <f t="shared" ca="1" si="33"/>
        <v>17.766662538125388</v>
      </c>
      <c r="Y101" s="314" t="str">
        <f t="shared" ca="1" si="51"/>
        <v/>
      </c>
      <c r="Z101" s="315" t="str">
        <f t="shared" ca="1" si="52"/>
        <v/>
      </c>
      <c r="AA101" s="316" t="str">
        <f t="shared" ca="1" si="53"/>
        <v/>
      </c>
      <c r="AC101" s="310" t="e">
        <f t="shared" ca="1" si="54"/>
        <v>#N/A</v>
      </c>
      <c r="AD101" s="323" t="e">
        <f t="shared" ca="1" si="55"/>
        <v>#N/A</v>
      </c>
      <c r="AE101" s="324">
        <f t="shared" ca="1" si="34"/>
        <v>32.143729333262606</v>
      </c>
      <c r="AG101" s="306">
        <f t="shared" ca="1" si="56"/>
        <v>65.030659212922288</v>
      </c>
      <c r="AH101" s="304">
        <f t="shared" ca="1" si="57"/>
        <v>74.644270391056125</v>
      </c>
    </row>
    <row r="102" spans="1:34" x14ac:dyDescent="0.2">
      <c r="A102" s="347">
        <f t="shared" ca="1" si="35"/>
        <v>0.01</v>
      </c>
      <c r="B102" s="304">
        <f t="shared" ca="1" si="36"/>
        <v>0.98000000000000065</v>
      </c>
      <c r="D102" s="306">
        <f t="shared" ca="1" si="37"/>
        <v>14.856845007920619</v>
      </c>
      <c r="E102" s="307">
        <f t="shared" ca="1" si="38"/>
        <v>63.210301361540743</v>
      </c>
      <c r="F102" s="304">
        <f t="shared" ca="1" si="39"/>
        <v>64.932796349812136</v>
      </c>
      <c r="G102" s="306">
        <f t="shared" ca="1" si="40"/>
        <v>13.553876340195592</v>
      </c>
      <c r="H102" s="307">
        <f t="shared" ca="1" si="41"/>
        <v>66.518206116843587</v>
      </c>
      <c r="I102" s="304">
        <f t="shared" ca="1" si="42"/>
        <v>67.885044809944702</v>
      </c>
      <c r="J102" s="306">
        <f t="shared" ca="1" si="43"/>
        <v>6.2947369107019986</v>
      </c>
      <c r="K102" s="307">
        <f t="shared" ca="1" si="44"/>
        <v>32.805750879362961</v>
      </c>
      <c r="L102" s="304">
        <f t="shared" ca="1" si="29"/>
        <v>33.404206374853118</v>
      </c>
      <c r="M102" s="306">
        <f t="shared" ca="1" si="45"/>
        <v>1.3697861820987915</v>
      </c>
      <c r="N102" s="304">
        <f t="shared" ca="1" si="46"/>
        <v>78.482967069599198</v>
      </c>
      <c r="P102" s="310">
        <f t="shared" ca="1" si="47"/>
        <v>3</v>
      </c>
      <c r="Q102" s="304">
        <f t="shared" ca="1" si="48"/>
        <v>741.94999999999993</v>
      </c>
      <c r="R102" s="306">
        <f t="shared" ca="1" si="49"/>
        <v>0.37235013627287605</v>
      </c>
      <c r="S102" s="307">
        <f t="shared" ca="1" si="50"/>
        <v>9.7184455121285289</v>
      </c>
      <c r="T102" s="304">
        <f t="shared" ca="1" si="30"/>
        <v>95.337950473980868</v>
      </c>
      <c r="U102" s="311">
        <f t="shared" ca="1" si="31"/>
        <v>0</v>
      </c>
      <c r="V102" s="306">
        <f t="shared" ca="1" si="32"/>
        <v>1.2209878765533921</v>
      </c>
      <c r="W102" s="304">
        <f t="shared" ca="1" si="33"/>
        <v>18.110125965723711</v>
      </c>
      <c r="Y102" s="314" t="str">
        <f t="shared" ca="1" si="51"/>
        <v/>
      </c>
      <c r="Z102" s="315" t="str">
        <f t="shared" ca="1" si="52"/>
        <v/>
      </c>
      <c r="AA102" s="316" t="str">
        <f t="shared" ca="1" si="53"/>
        <v/>
      </c>
      <c r="AC102" s="310" t="e">
        <f t="shared" ca="1" si="54"/>
        <v>#N/A</v>
      </c>
      <c r="AD102" s="323" t="e">
        <f t="shared" ca="1" si="55"/>
        <v>#N/A</v>
      </c>
      <c r="AE102" s="324">
        <f t="shared" ca="1" si="34"/>
        <v>32.805750879362961</v>
      </c>
      <c r="AG102" s="306">
        <f t="shared" ca="1" si="56"/>
        <v>64.903332316657469</v>
      </c>
      <c r="AH102" s="304">
        <f t="shared" ca="1" si="57"/>
        <v>74.516375747345663</v>
      </c>
    </row>
    <row r="103" spans="1:34" x14ac:dyDescent="0.2">
      <c r="A103" s="347">
        <f t="shared" ca="1" si="35"/>
        <v>0.01</v>
      </c>
      <c r="B103" s="304">
        <f t="shared" ca="1" si="36"/>
        <v>0.99000000000000066</v>
      </c>
      <c r="D103" s="306">
        <f t="shared" ca="1" si="37"/>
        <v>14.852265654368036</v>
      </c>
      <c r="E103" s="307">
        <f t="shared" ca="1" si="38"/>
        <v>63.080296716777696</v>
      </c>
      <c r="F103" s="304">
        <f t="shared" ca="1" si="39"/>
        <v>64.805197545757352</v>
      </c>
      <c r="G103" s="306">
        <f t="shared" ca="1" si="40"/>
        <v>13.702398996739271</v>
      </c>
      <c r="H103" s="307">
        <f t="shared" ca="1" si="41"/>
        <v>67.149009084011368</v>
      </c>
      <c r="I103" s="304">
        <f t="shared" ca="1" si="42"/>
        <v>68.532803526708889</v>
      </c>
      <c r="J103" s="306">
        <f t="shared" ca="1" si="43"/>
        <v>6.4310182873866726</v>
      </c>
      <c r="K103" s="307">
        <f t="shared" ca="1" si="44"/>
        <v>33.474086955367234</v>
      </c>
      <c r="L103" s="304">
        <f t="shared" ca="1" si="29"/>
        <v>34.086250801579645</v>
      </c>
      <c r="M103" s="306">
        <f t="shared" ca="1" si="45"/>
        <v>1.3695003836119637</v>
      </c>
      <c r="N103" s="304">
        <f t="shared" ca="1" si="46"/>
        <v>78.466592022512728</v>
      </c>
      <c r="P103" s="310">
        <f t="shared" ca="1" si="47"/>
        <v>3</v>
      </c>
      <c r="Q103" s="304">
        <f t="shared" ca="1" si="48"/>
        <v>740.77</v>
      </c>
      <c r="R103" s="306">
        <f t="shared" ca="1" si="49"/>
        <v>0.37175794925110639</v>
      </c>
      <c r="S103" s="307">
        <f t="shared" ca="1" si="50"/>
        <v>9.7147279326360181</v>
      </c>
      <c r="T103" s="304">
        <f t="shared" ca="1" si="30"/>
        <v>95.30148101915934</v>
      </c>
      <c r="U103" s="311">
        <f t="shared" ca="1" si="31"/>
        <v>0</v>
      </c>
      <c r="V103" s="306">
        <f t="shared" ca="1" si="32"/>
        <v>1.2209062760315721</v>
      </c>
      <c r="W103" s="304">
        <f t="shared" ca="1" si="33"/>
        <v>18.456154791212096</v>
      </c>
      <c r="Y103" s="314" t="str">
        <f t="shared" ca="1" si="51"/>
        <v/>
      </c>
      <c r="Z103" s="315" t="str">
        <f t="shared" ca="1" si="52"/>
        <v/>
      </c>
      <c r="AA103" s="316" t="str">
        <f t="shared" ca="1" si="53"/>
        <v/>
      </c>
      <c r="AC103" s="310" t="e">
        <f t="shared" ca="1" si="54"/>
        <v>#N/A</v>
      </c>
      <c r="AD103" s="323" t="e">
        <f t="shared" ca="1" si="55"/>
        <v>#N/A</v>
      </c>
      <c r="AE103" s="324">
        <f t="shared" ca="1" si="34"/>
        <v>33.474086955367234</v>
      </c>
      <c r="AG103" s="306">
        <f t="shared" ca="1" si="56"/>
        <v>64.775591785793949</v>
      </c>
      <c r="AH103" s="304">
        <f t="shared" ca="1" si="57"/>
        <v>74.388071291893397</v>
      </c>
    </row>
    <row r="104" spans="1:34" x14ac:dyDescent="0.2">
      <c r="A104" s="347">
        <f t="shared" ca="1" si="35"/>
        <v>0.01</v>
      </c>
      <c r="B104" s="304">
        <f t="shared" ca="1" si="36"/>
        <v>1.0000000000000007</v>
      </c>
      <c r="D104" s="306">
        <f t="shared" ca="1" si="37"/>
        <v>14.847362370366373</v>
      </c>
      <c r="E104" s="307">
        <f t="shared" ca="1" si="38"/>
        <v>62.949935754212873</v>
      </c>
      <c r="F104" s="304">
        <f t="shared" ca="1" si="39"/>
        <v>64.677187483814564</v>
      </c>
      <c r="G104" s="306">
        <f t="shared" ca="1" si="40"/>
        <v>13.850872620442935</v>
      </c>
      <c r="H104" s="307">
        <f t="shared" ca="1" si="41"/>
        <v>67.778508441553498</v>
      </c>
      <c r="I104" s="304">
        <f t="shared" ca="1" si="42"/>
        <v>69.179280705349015</v>
      </c>
      <c r="J104" s="306">
        <f t="shared" ca="1" si="43"/>
        <v>6.5687846454725838</v>
      </c>
      <c r="K104" s="307">
        <f t="shared" ca="1" si="44"/>
        <v>34.148724542995055</v>
      </c>
      <c r="L104" s="304">
        <f t="shared" ca="1" si="29"/>
        <v>34.77476555826005</v>
      </c>
      <c r="M104" s="306">
        <f t="shared" ca="1" si="45"/>
        <v>1.3692168587926414</v>
      </c>
      <c r="N104" s="304">
        <f t="shared" ca="1" si="46"/>
        <v>78.450347246978353</v>
      </c>
      <c r="P104" s="310">
        <f t="shared" ca="1" si="47"/>
        <v>3</v>
      </c>
      <c r="Q104" s="304">
        <f t="shared" ca="1" si="48"/>
        <v>739.58999999999992</v>
      </c>
      <c r="R104" s="306">
        <f t="shared" ca="1" si="49"/>
        <v>0.37116576222933673</v>
      </c>
      <c r="S104" s="307">
        <f t="shared" ca="1" si="50"/>
        <v>9.7110162750137246</v>
      </c>
      <c r="T104" s="304">
        <f t="shared" ca="1" si="30"/>
        <v>95.265069657884638</v>
      </c>
      <c r="U104" s="311">
        <f t="shared" ca="1" si="31"/>
        <v>0</v>
      </c>
      <c r="V104" s="306">
        <f t="shared" ca="1" si="32"/>
        <v>1.2208239116480231</v>
      </c>
      <c r="W104" s="304">
        <f t="shared" ca="1" si="33"/>
        <v>18.804726117632391</v>
      </c>
      <c r="Y104" s="314" t="str">
        <f t="shared" ca="1" si="51"/>
        <v/>
      </c>
      <c r="Z104" s="315" t="str">
        <f t="shared" ca="1" si="52"/>
        <v/>
      </c>
      <c r="AA104" s="316" t="str">
        <f t="shared" ca="1" si="53"/>
        <v/>
      </c>
      <c r="AC104" s="310">
        <f t="shared" ca="1" si="54"/>
        <v>1.0000000000000007</v>
      </c>
      <c r="AD104" s="323">
        <f t="shared" ca="1" si="55"/>
        <v>6.5687846454725838</v>
      </c>
      <c r="AE104" s="324">
        <f t="shared" ca="1" si="34"/>
        <v>34.148724542995055</v>
      </c>
      <c r="AG104" s="306">
        <f t="shared" ca="1" si="56"/>
        <v>64.647439810613378</v>
      </c>
      <c r="AH104" s="304">
        <f t="shared" ca="1" si="57"/>
        <v>74.259359142899669</v>
      </c>
    </row>
    <row r="105" spans="1:34" x14ac:dyDescent="0.2">
      <c r="A105" s="347">
        <f t="shared" ca="1" si="35"/>
        <v>0.01</v>
      </c>
      <c r="B105" s="304">
        <f t="shared" ca="1" si="36"/>
        <v>1.0100000000000007</v>
      </c>
      <c r="D105" s="306">
        <f t="shared" ca="1" si="37"/>
        <v>14.837806507900014</v>
      </c>
      <c r="E105" s="307">
        <f t="shared" ca="1" si="38"/>
        <v>62.798016924906079</v>
      </c>
      <c r="F105" s="304">
        <f t="shared" ca="1" si="39"/>
        <v>64.527137172407322</v>
      </c>
      <c r="G105" s="306">
        <f t="shared" ca="1" si="40"/>
        <v>13.999250685521936</v>
      </c>
      <c r="H105" s="307">
        <f t="shared" ca="1" si="41"/>
        <v>68.406488610802555</v>
      </c>
      <c r="I105" s="304">
        <f t="shared" ca="1" si="42"/>
        <v>69.824255841476358</v>
      </c>
      <c r="J105" s="306">
        <f t="shared" ca="1" si="43"/>
        <v>6.708035262002408</v>
      </c>
      <c r="K105" s="307">
        <f t="shared" ca="1" si="44"/>
        <v>34.829649528256837</v>
      </c>
      <c r="L105" s="304">
        <f t="shared" ca="1" si="29"/>
        <v>35.46973672495286</v>
      </c>
      <c r="M105" s="306">
        <f t="shared" ca="1" si="45"/>
        <v>1.3689355626411739</v>
      </c>
      <c r="N105" s="304">
        <f t="shared" ca="1" si="46"/>
        <v>78.434230164705994</v>
      </c>
      <c r="P105" s="310">
        <f t="shared" ca="1" si="47"/>
        <v>4</v>
      </c>
      <c r="Q105" s="304">
        <f t="shared" ca="1" si="48"/>
        <v>738.19999999999982</v>
      </c>
      <c r="R105" s="306">
        <f t="shared" ca="1" si="49"/>
        <v>0.37046818599182835</v>
      </c>
      <c r="S105" s="307">
        <f t="shared" ca="1" si="50"/>
        <v>9.7073115931538059</v>
      </c>
      <c r="T105" s="304">
        <f t="shared" ca="1" si="30"/>
        <v>95.228726728838836</v>
      </c>
      <c r="U105" s="311">
        <f t="shared" ca="1" si="31"/>
        <v>0</v>
      </c>
      <c r="V105" s="306">
        <f t="shared" ca="1" si="32"/>
        <v>1.2207407852805858</v>
      </c>
      <c r="W105" s="304">
        <f t="shared" ca="1" si="33"/>
        <v>19.155698273338917</v>
      </c>
      <c r="Y105" s="314" t="str">
        <f t="shared" ca="1" si="51"/>
        <v/>
      </c>
      <c r="Z105" s="315" t="str">
        <f t="shared" ca="1" si="52"/>
        <v/>
      </c>
      <c r="AA105" s="316" t="str">
        <f t="shared" ca="1" si="53"/>
        <v/>
      </c>
      <c r="AC105" s="310" t="e">
        <f t="shared" ca="1" si="54"/>
        <v>#N/A</v>
      </c>
      <c r="AD105" s="323" t="e">
        <f t="shared" ca="1" si="55"/>
        <v>#N/A</v>
      </c>
      <c r="AE105" s="324">
        <f t="shared" ca="1" si="34"/>
        <v>34.829649528256837</v>
      </c>
      <c r="AG105" s="306">
        <f t="shared" ca="1" si="56"/>
        <v>64.49723736171012</v>
      </c>
      <c r="AH105" s="304">
        <f t="shared" ca="1" si="57"/>
        <v>74.108600200876339</v>
      </c>
    </row>
    <row r="106" spans="1:34" x14ac:dyDescent="0.2">
      <c r="A106" s="347">
        <f t="shared" ca="1" si="35"/>
        <v>0.01</v>
      </c>
      <c r="B106" s="304">
        <f t="shared" ca="1" si="36"/>
        <v>1.0200000000000007</v>
      </c>
      <c r="D106" s="306">
        <f t="shared" ca="1" si="37"/>
        <v>14.823580314772816</v>
      </c>
      <c r="E106" s="307">
        <f t="shared" ca="1" si="38"/>
        <v>62.624525300881615</v>
      </c>
      <c r="F106" s="304">
        <f t="shared" ca="1" si="39"/>
        <v>64.355028572049292</v>
      </c>
      <c r="G106" s="306">
        <f t="shared" ca="1" si="40"/>
        <v>14.147486488669664</v>
      </c>
      <c r="H106" s="307">
        <f t="shared" ca="1" si="41"/>
        <v>69.032733863811373</v>
      </c>
      <c r="I106" s="304">
        <f t="shared" ca="1" si="42"/>
        <v>70.467508247836463</v>
      </c>
      <c r="J106" s="306">
        <f t="shared" ca="1" si="43"/>
        <v>6.8487689478733662</v>
      </c>
      <c r="K106" s="307">
        <f t="shared" ca="1" si="44"/>
        <v>35.51684564062991</v>
      </c>
      <c r="L106" s="304">
        <f t="shared" ca="1" si="29"/>
        <v>36.171148175883033</v>
      </c>
      <c r="M106" s="306">
        <f t="shared" ca="1" si="45"/>
        <v>1.3686564506000503</v>
      </c>
      <c r="N106" s="304">
        <f t="shared" ca="1" si="46"/>
        <v>78.418238222738324</v>
      </c>
      <c r="P106" s="310">
        <f t="shared" ca="1" si="47"/>
        <v>4</v>
      </c>
      <c r="Q106" s="304">
        <f t="shared" ca="1" si="48"/>
        <v>736.59999999999991</v>
      </c>
      <c r="R106" s="306">
        <f t="shared" ca="1" si="49"/>
        <v>0.36966522053858142</v>
      </c>
      <c r="S106" s="307">
        <f t="shared" ca="1" si="50"/>
        <v>9.7036149409484196</v>
      </c>
      <c r="T106" s="304">
        <f t="shared" ca="1" si="30"/>
        <v>95.192462570703995</v>
      </c>
      <c r="U106" s="311">
        <f t="shared" ca="1" si="31"/>
        <v>0</v>
      </c>
      <c r="V106" s="306">
        <f t="shared" ca="1" si="32"/>
        <v>1.2206568990712874</v>
      </c>
      <c r="W106" s="304">
        <f t="shared" ca="1" si="33"/>
        <v>19.508925099079406</v>
      </c>
      <c r="Y106" s="314" t="str">
        <f t="shared" ca="1" si="51"/>
        <v/>
      </c>
      <c r="Z106" s="315" t="str">
        <f t="shared" ca="1" si="52"/>
        <v/>
      </c>
      <c r="AA106" s="316" t="str">
        <f t="shared" ca="1" si="53"/>
        <v/>
      </c>
      <c r="AC106" s="310" t="e">
        <f t="shared" ca="1" si="54"/>
        <v>#N/A</v>
      </c>
      <c r="AD106" s="323" t="e">
        <f t="shared" ca="1" si="55"/>
        <v>#N/A</v>
      </c>
      <c r="AE106" s="324">
        <f t="shared" ca="1" si="34"/>
        <v>35.51684564062991</v>
      </c>
      <c r="AG106" s="306">
        <f t="shared" ca="1" si="56"/>
        <v>64.324966152624327</v>
      </c>
      <c r="AH106" s="304">
        <f t="shared" ca="1" si="57"/>
        <v>73.935776109489652</v>
      </c>
    </row>
    <row r="107" spans="1:34" x14ac:dyDescent="0.2">
      <c r="A107" s="347">
        <f t="shared" ca="1" si="35"/>
        <v>0.01</v>
      </c>
      <c r="B107" s="304">
        <f t="shared" ca="1" si="36"/>
        <v>1.0300000000000007</v>
      </c>
      <c r="D107" s="306">
        <f t="shared" ca="1" si="37"/>
        <v>14.809014495460143</v>
      </c>
      <c r="E107" s="307">
        <f t="shared" ca="1" si="38"/>
        <v>62.450663211741698</v>
      </c>
      <c r="F107" s="304">
        <f t="shared" ca="1" si="39"/>
        <v>64.182491739672557</v>
      </c>
      <c r="G107" s="306">
        <f t="shared" ca="1" si="40"/>
        <v>14.295576633624265</v>
      </c>
      <c r="H107" s="307">
        <f t="shared" ca="1" si="41"/>
        <v>69.657240495928789</v>
      </c>
      <c r="I107" s="304">
        <f t="shared" ca="1" si="42"/>
        <v>71.109033637052647</v>
      </c>
      <c r="J107" s="306">
        <f t="shared" ca="1" si="43"/>
        <v>6.9909842634848358</v>
      </c>
      <c r="K107" s="307">
        <f t="shared" ca="1" si="44"/>
        <v>36.210295512428608</v>
      </c>
      <c r="L107" s="304">
        <f t="shared" ca="1" si="29"/>
        <v>36.878982660449026</v>
      </c>
      <c r="M107" s="306">
        <f t="shared" ca="1" si="45"/>
        <v>1.3683794794022937</v>
      </c>
      <c r="N107" s="304">
        <f t="shared" ca="1" si="46"/>
        <v>78.402368942060193</v>
      </c>
      <c r="P107" s="310">
        <f t="shared" ca="1" si="47"/>
        <v>4</v>
      </c>
      <c r="Q107" s="304">
        <f t="shared" ca="1" si="48"/>
        <v>734.99999999999989</v>
      </c>
      <c r="R107" s="306">
        <f t="shared" ca="1" si="49"/>
        <v>0.36886225508533443</v>
      </c>
      <c r="S107" s="307">
        <f t="shared" ca="1" si="50"/>
        <v>9.6999263183975657</v>
      </c>
      <c r="T107" s="304">
        <f t="shared" ca="1" si="30"/>
        <v>95.156277183480128</v>
      </c>
      <c r="U107" s="311">
        <f t="shared" ca="1" si="31"/>
        <v>0</v>
      </c>
      <c r="V107" s="306">
        <f t="shared" ca="1" si="32"/>
        <v>1.2205722552969351</v>
      </c>
      <c r="W107" s="304">
        <f t="shared" ca="1" si="33"/>
        <v>19.864376977093226</v>
      </c>
      <c r="Y107" s="314" t="str">
        <f t="shared" ca="1" si="51"/>
        <v/>
      </c>
      <c r="Z107" s="315" t="str">
        <f t="shared" ca="1" si="52"/>
        <v/>
      </c>
      <c r="AA107" s="316" t="str">
        <f t="shared" ca="1" si="53"/>
        <v/>
      </c>
      <c r="AC107" s="310" t="e">
        <f t="shared" ca="1" si="54"/>
        <v>#N/A</v>
      </c>
      <c r="AD107" s="323" t="e">
        <f t="shared" ca="1" si="55"/>
        <v>#N/A</v>
      </c>
      <c r="AE107" s="324">
        <f t="shared" ca="1" si="34"/>
        <v>36.210295512428608</v>
      </c>
      <c r="AG107" s="306">
        <f t="shared" ca="1" si="56"/>
        <v>64.15226617209801</v>
      </c>
      <c r="AH107" s="304">
        <f t="shared" ca="1" si="57"/>
        <v>73.76252678784472</v>
      </c>
    </row>
    <row r="108" spans="1:34" x14ac:dyDescent="0.2">
      <c r="A108" s="347">
        <f t="shared" ca="1" si="35"/>
        <v>0.01</v>
      </c>
      <c r="B108" s="304">
        <f t="shared" ca="1" si="36"/>
        <v>1.0400000000000007</v>
      </c>
      <c r="D108" s="306">
        <f t="shared" ca="1" si="37"/>
        <v>14.794113568902747</v>
      </c>
      <c r="E108" s="307">
        <f t="shared" ca="1" si="38"/>
        <v>62.27643297181092</v>
      </c>
      <c r="F108" s="304">
        <f t="shared" ca="1" si="39"/>
        <v>64.009529759107352</v>
      </c>
      <c r="G108" s="306">
        <f t="shared" ca="1" si="40"/>
        <v>14.443517769313292</v>
      </c>
      <c r="H108" s="307">
        <f t="shared" ca="1" si="41"/>
        <v>70.280004825646898</v>
      </c>
      <c r="I108" s="304">
        <f t="shared" ca="1" si="42"/>
        <v>71.748827752412936</v>
      </c>
      <c r="J108" s="306">
        <f t="shared" ca="1" si="43"/>
        <v>7.1346797354995237</v>
      </c>
      <c r="K108" s="307">
        <f t="shared" ca="1" si="44"/>
        <v>36.909981739036489</v>
      </c>
      <c r="L108" s="304">
        <f t="shared" ca="1" si="29"/>
        <v>37.593222885304137</v>
      </c>
      <c r="M108" s="306">
        <f t="shared" ca="1" si="45"/>
        <v>1.3681046070213745</v>
      </c>
      <c r="N108" s="304">
        <f t="shared" ca="1" si="46"/>
        <v>78.386619914728811</v>
      </c>
      <c r="P108" s="310">
        <f t="shared" ca="1" si="47"/>
        <v>4</v>
      </c>
      <c r="Q108" s="304">
        <f t="shared" ca="1" si="48"/>
        <v>733.39999999999986</v>
      </c>
      <c r="R108" s="306">
        <f t="shared" ca="1" si="49"/>
        <v>0.36805928963208739</v>
      </c>
      <c r="S108" s="307">
        <f t="shared" ca="1" si="50"/>
        <v>9.6962457255012442</v>
      </c>
      <c r="T108" s="304">
        <f t="shared" ca="1" si="30"/>
        <v>95.120170567167207</v>
      </c>
      <c r="U108" s="311">
        <f t="shared" ca="1" si="31"/>
        <v>0</v>
      </c>
      <c r="V108" s="306">
        <f t="shared" ca="1" si="32"/>
        <v>1.2204868562396569</v>
      </c>
      <c r="W108" s="304">
        <f t="shared" ca="1" si="33"/>
        <v>20.222024292754071</v>
      </c>
      <c r="Y108" s="314" t="str">
        <f t="shared" ca="1" si="51"/>
        <v/>
      </c>
      <c r="Z108" s="315" t="str">
        <f t="shared" ca="1" si="52"/>
        <v/>
      </c>
      <c r="AA108" s="316" t="str">
        <f t="shared" ca="1" si="53"/>
        <v/>
      </c>
      <c r="AC108" s="310" t="e">
        <f t="shared" ca="1" si="54"/>
        <v>#N/A</v>
      </c>
      <c r="AD108" s="323" t="e">
        <f t="shared" ca="1" si="55"/>
        <v>#N/A</v>
      </c>
      <c r="AE108" s="324">
        <f t="shared" ca="1" si="34"/>
        <v>36.909981739036489</v>
      </c>
      <c r="AG108" s="306">
        <f t="shared" ca="1" si="56"/>
        <v>63.979140487520496</v>
      </c>
      <c r="AH108" s="304">
        <f t="shared" ca="1" si="57"/>
        <v>73.588855235619619</v>
      </c>
    </row>
    <row r="109" spans="1:34" x14ac:dyDescent="0.2">
      <c r="A109" s="347">
        <f t="shared" ca="1" si="35"/>
        <v>0.01</v>
      </c>
      <c r="B109" s="304">
        <f t="shared" ca="1" si="36"/>
        <v>1.0500000000000007</v>
      </c>
      <c r="D109" s="306">
        <f t="shared" ca="1" si="37"/>
        <v>14.778881944247338</v>
      </c>
      <c r="E109" s="307">
        <f t="shared" ca="1" si="38"/>
        <v>62.101836918711442</v>
      </c>
      <c r="F109" s="304">
        <f t="shared" ca="1" si="39"/>
        <v>63.83614571855221</v>
      </c>
      <c r="G109" s="306">
        <f t="shared" ca="1" si="40"/>
        <v>14.591306588755765</v>
      </c>
      <c r="H109" s="307">
        <f t="shared" ca="1" si="41"/>
        <v>70.901023194834011</v>
      </c>
      <c r="I109" s="304">
        <f t="shared" ca="1" si="42"/>
        <v>72.386886367915139</v>
      </c>
      <c r="J109" s="306">
        <f t="shared" ca="1" si="43"/>
        <v>7.2798538572898694</v>
      </c>
      <c r="K109" s="307">
        <f t="shared" ca="1" si="44"/>
        <v>37.615886879138891</v>
      </c>
      <c r="L109" s="304">
        <f t="shared" ca="1" si="29"/>
        <v>38.313851514663355</v>
      </c>
      <c r="M109" s="306">
        <f t="shared" ca="1" si="45"/>
        <v>1.3678317926235419</v>
      </c>
      <c r="N109" s="304">
        <f t="shared" ca="1" si="46"/>
        <v>78.370988801142602</v>
      </c>
      <c r="P109" s="310">
        <f t="shared" ca="1" si="47"/>
        <v>4</v>
      </c>
      <c r="Q109" s="304">
        <f t="shared" ca="1" si="48"/>
        <v>731.79999999999984</v>
      </c>
      <c r="R109" s="306">
        <f t="shared" ca="1" si="49"/>
        <v>0.36725632417884041</v>
      </c>
      <c r="S109" s="307">
        <f t="shared" ca="1" si="50"/>
        <v>9.6925731622594551</v>
      </c>
      <c r="T109" s="304">
        <f t="shared" ca="1" si="30"/>
        <v>95.084142721765261</v>
      </c>
      <c r="U109" s="311">
        <f t="shared" ca="1" si="31"/>
        <v>0</v>
      </c>
      <c r="V109" s="306">
        <f t="shared" ca="1" si="32"/>
        <v>1.2204007041868572</v>
      </c>
      <c r="W109" s="304">
        <f t="shared" ca="1" si="33"/>
        <v>20.581837436172417</v>
      </c>
      <c r="Y109" s="314" t="str">
        <f t="shared" ca="1" si="51"/>
        <v/>
      </c>
      <c r="Z109" s="315" t="str">
        <f t="shared" ca="1" si="52"/>
        <v/>
      </c>
      <c r="AA109" s="316" t="str">
        <f t="shared" ca="1" si="53"/>
        <v/>
      </c>
      <c r="AC109" s="310" t="e">
        <f t="shared" ca="1" si="54"/>
        <v>#N/A</v>
      </c>
      <c r="AD109" s="323" t="e">
        <f t="shared" ca="1" si="55"/>
        <v>#N/A</v>
      </c>
      <c r="AE109" s="324">
        <f t="shared" ca="1" si="34"/>
        <v>37.615886879138891</v>
      </c>
      <c r="AG109" s="306">
        <f t="shared" ca="1" si="56"/>
        <v>63.805592170764598</v>
      </c>
      <c r="AH109" s="304">
        <f t="shared" ca="1" si="57"/>
        <v>73.414764458829055</v>
      </c>
    </row>
    <row r="110" spans="1:34" x14ac:dyDescent="0.2">
      <c r="A110" s="347">
        <f t="shared" ca="1" si="35"/>
        <v>0.01</v>
      </c>
      <c r="B110" s="304">
        <f t="shared" ca="1" si="36"/>
        <v>1.0600000000000007</v>
      </c>
      <c r="D110" s="306">
        <f t="shared" ca="1" si="37"/>
        <v>14.763323925101094</v>
      </c>
      <c r="E110" s="307">
        <f t="shared" ca="1" si="38"/>
        <v>61.926877412545537</v>
      </c>
      <c r="F110" s="304">
        <f t="shared" ca="1" si="39"/>
        <v>63.662342710474498</v>
      </c>
      <c r="G110" s="306">
        <f t="shared" ca="1" si="40"/>
        <v>14.738939828006776</v>
      </c>
      <c r="H110" s="307">
        <f t="shared" ca="1" si="41"/>
        <v>71.520291968959469</v>
      </c>
      <c r="I110" s="304">
        <f t="shared" ca="1" si="42"/>
        <v>73.023205288311004</v>
      </c>
      <c r="J110" s="306">
        <f t="shared" ca="1" si="43"/>
        <v>7.4265050893736824</v>
      </c>
      <c r="K110" s="307">
        <f t="shared" ca="1" si="44"/>
        <v>38.327993454957856</v>
      </c>
      <c r="L110" s="304">
        <f t="shared" ca="1" si="29"/>
        <v>39.040851170610836</v>
      </c>
      <c r="M110" s="306">
        <f t="shared" ca="1" si="45"/>
        <v>1.3675609965224347</v>
      </c>
      <c r="N110" s="304">
        <f t="shared" ca="1" si="46"/>
        <v>78.355473327440563</v>
      </c>
      <c r="P110" s="310">
        <f t="shared" ca="1" si="47"/>
        <v>4</v>
      </c>
      <c r="Q110" s="304">
        <f t="shared" ca="1" si="48"/>
        <v>730.19999999999982</v>
      </c>
      <c r="R110" s="306">
        <f t="shared" ca="1" si="49"/>
        <v>0.36645335872559343</v>
      </c>
      <c r="S110" s="307">
        <f t="shared" ca="1" si="50"/>
        <v>9.6889086286721984</v>
      </c>
      <c r="T110" s="304">
        <f t="shared" ca="1" si="30"/>
        <v>95.048193647274275</v>
      </c>
      <c r="U110" s="311">
        <f t="shared" ca="1" si="31"/>
        <v>0</v>
      </c>
      <c r="V110" s="306">
        <f t="shared" ca="1" si="32"/>
        <v>1.2203138014311716</v>
      </c>
      <c r="W110" s="304">
        <f t="shared" ca="1" si="33"/>
        <v>20.943786803792293</v>
      </c>
      <c r="Y110" s="314" t="str">
        <f t="shared" ca="1" si="51"/>
        <v/>
      </c>
      <c r="Z110" s="315" t="str">
        <f t="shared" ca="1" si="52"/>
        <v/>
      </c>
      <c r="AA110" s="316" t="str">
        <f t="shared" ca="1" si="53"/>
        <v/>
      </c>
      <c r="AC110" s="310" t="e">
        <f t="shared" ca="1" si="54"/>
        <v>#N/A</v>
      </c>
      <c r="AD110" s="323" t="e">
        <f t="shared" ca="1" si="55"/>
        <v>#N/A</v>
      </c>
      <c r="AE110" s="324">
        <f t="shared" ca="1" si="34"/>
        <v>38.327993454957856</v>
      </c>
      <c r="AG110" s="306">
        <f t="shared" ca="1" si="56"/>
        <v>63.631624298077405</v>
      </c>
      <c r="AH110" s="304">
        <f t="shared" ca="1" si="57"/>
        <v>73.240257469646082</v>
      </c>
    </row>
    <row r="111" spans="1:34" x14ac:dyDescent="0.2">
      <c r="A111" s="347">
        <f t="shared" ca="1" si="35"/>
        <v>0.01</v>
      </c>
      <c r="B111" s="304">
        <f t="shared" ca="1" si="36"/>
        <v>1.0700000000000007</v>
      </c>
      <c r="D111" s="306">
        <f t="shared" ca="1" si="37"/>
        <v>14.747443713581532</v>
      </c>
      <c r="E111" s="307">
        <f t="shared" ca="1" si="38"/>
        <v>61.751556835108232</v>
      </c>
      <c r="F111" s="304">
        <f t="shared" ca="1" si="39"/>
        <v>63.488123831507714</v>
      </c>
      <c r="G111" s="306">
        <f t="shared" ca="1" si="40"/>
        <v>14.886414265142591</v>
      </c>
      <c r="H111" s="307">
        <f t="shared" ca="1" si="41"/>
        <v>72.13780753731055</v>
      </c>
      <c r="I111" s="304">
        <f t="shared" ca="1" si="42"/>
        <v>73.657780349149135</v>
      </c>
      <c r="J111" s="306">
        <f t="shared" ca="1" si="43"/>
        <v>7.5746318598394291</v>
      </c>
      <c r="K111" s="307">
        <f t="shared" ca="1" si="44"/>
        <v>39.046283952489205</v>
      </c>
      <c r="L111" s="304">
        <f t="shared" ca="1" si="29"/>
        <v>39.774204433407725</v>
      </c>
      <c r="M111" s="306">
        <f t="shared" ca="1" si="45"/>
        <v>1.3672921801358422</v>
      </c>
      <c r="N111" s="304">
        <f t="shared" ca="1" si="46"/>
        <v>78.340071283024855</v>
      </c>
      <c r="P111" s="310">
        <f t="shared" ca="1" si="47"/>
        <v>4</v>
      </c>
      <c r="Q111" s="304">
        <f t="shared" ca="1" si="48"/>
        <v>728.59999999999991</v>
      </c>
      <c r="R111" s="306">
        <f t="shared" ca="1" si="49"/>
        <v>0.3656503932723465</v>
      </c>
      <c r="S111" s="307">
        <f t="shared" ca="1" si="50"/>
        <v>9.6852521247394741</v>
      </c>
      <c r="T111" s="304">
        <f t="shared" ca="1" si="30"/>
        <v>95.012323343694248</v>
      </c>
      <c r="U111" s="311">
        <f t="shared" ca="1" si="31"/>
        <v>0</v>
      </c>
      <c r="V111" s="306">
        <f t="shared" ca="1" si="32"/>
        <v>1.2202261502704246</v>
      </c>
      <c r="W111" s="304">
        <f t="shared" ca="1" si="33"/>
        <v>21.307842799982257</v>
      </c>
      <c r="Y111" s="314" t="str">
        <f t="shared" ca="1" si="51"/>
        <v/>
      </c>
      <c r="Z111" s="315" t="str">
        <f t="shared" ca="1" si="52"/>
        <v/>
      </c>
      <c r="AA111" s="316" t="str">
        <f t="shared" ca="1" si="53"/>
        <v/>
      </c>
      <c r="AC111" s="310" t="e">
        <f t="shared" ca="1" si="54"/>
        <v>#N/A</v>
      </c>
      <c r="AD111" s="323" t="e">
        <f t="shared" ca="1" si="55"/>
        <v>#N/A</v>
      </c>
      <c r="AE111" s="324">
        <f t="shared" ca="1" si="34"/>
        <v>39.046283952489205</v>
      </c>
      <c r="AG111" s="306">
        <f t="shared" ca="1" si="56"/>
        <v>63.457239949968084</v>
      </c>
      <c r="AH111" s="304">
        <f t="shared" ca="1" si="57"/>
        <v>73.065337286224036</v>
      </c>
    </row>
    <row r="112" spans="1:34" x14ac:dyDescent="0.2">
      <c r="A112" s="347">
        <f t="shared" ca="1" si="35"/>
        <v>0.01</v>
      </c>
      <c r="B112" s="304">
        <f t="shared" ca="1" si="36"/>
        <v>1.0800000000000007</v>
      </c>
      <c r="D112" s="306">
        <f t="shared" ca="1" si="37"/>
        <v>14.73124541417325</v>
      </c>
      <c r="E112" s="307">
        <f t="shared" ca="1" si="38"/>
        <v>61.575877589127998</v>
      </c>
      <c r="F112" s="304">
        <f t="shared" ca="1" si="39"/>
        <v>63.313492182345115</v>
      </c>
      <c r="G112" s="306">
        <f t="shared" ca="1" si="40"/>
        <v>15.033726719284322</v>
      </c>
      <c r="H112" s="307">
        <f t="shared" ca="1" si="41"/>
        <v>72.75356631320183</v>
      </c>
      <c r="I112" s="304">
        <f t="shared" ca="1" si="42"/>
        <v>74.290607416816684</v>
      </c>
      <c r="J112" s="306">
        <f t="shared" ca="1" si="43"/>
        <v>7.7242325647615635</v>
      </c>
      <c r="K112" s="307">
        <f t="shared" ca="1" si="44"/>
        <v>39.770740821741768</v>
      </c>
      <c r="L112" s="304">
        <f t="shared" ca="1" si="29"/>
        <v>40.513893841800495</v>
      </c>
      <c r="M112" s="306">
        <f t="shared" ca="1" si="45"/>
        <v>1.3670253059444946</v>
      </c>
      <c r="N112" s="304">
        <f t="shared" ca="1" si="46"/>
        <v>78.32478051819966</v>
      </c>
      <c r="P112" s="310">
        <f t="shared" ca="1" si="47"/>
        <v>4</v>
      </c>
      <c r="Q112" s="304">
        <f t="shared" ca="1" si="48"/>
        <v>726.99999999999989</v>
      </c>
      <c r="R112" s="306">
        <f t="shared" ca="1" si="49"/>
        <v>0.36484742781909951</v>
      </c>
      <c r="S112" s="307">
        <f t="shared" ca="1" si="50"/>
        <v>9.6816036504612839</v>
      </c>
      <c r="T112" s="304">
        <f t="shared" ca="1" si="30"/>
        <v>94.976531811025197</v>
      </c>
      <c r="U112" s="311">
        <f t="shared" ca="1" si="31"/>
        <v>0</v>
      </c>
      <c r="V112" s="306">
        <f t="shared" ca="1" si="32"/>
        <v>1.2201377530075841</v>
      </c>
      <c r="W112" s="304">
        <f t="shared" ca="1" si="33"/>
        <v>21.673975838620262</v>
      </c>
      <c r="Y112" s="314" t="str">
        <f t="shared" ca="1" si="51"/>
        <v/>
      </c>
      <c r="Z112" s="315" t="str">
        <f t="shared" ca="1" si="52"/>
        <v/>
      </c>
      <c r="AA112" s="316" t="str">
        <f t="shared" ca="1" si="53"/>
        <v/>
      </c>
      <c r="AC112" s="310" t="e">
        <f t="shared" ca="1" si="54"/>
        <v>#N/A</v>
      </c>
      <c r="AD112" s="323" t="e">
        <f t="shared" ca="1" si="55"/>
        <v>#N/A</v>
      </c>
      <c r="AE112" s="324">
        <f t="shared" ca="1" si="34"/>
        <v>39.770740821741768</v>
      </c>
      <c r="AG112" s="306">
        <f t="shared" ca="1" si="56"/>
        <v>63.282442211092508</v>
      </c>
      <c r="AH112" s="304">
        <f t="shared" ca="1" si="57"/>
        <v>72.890006932518318</v>
      </c>
    </row>
    <row r="113" spans="1:34" x14ac:dyDescent="0.2">
      <c r="A113" s="347">
        <f t="shared" ca="1" si="35"/>
        <v>0.01</v>
      </c>
      <c r="B113" s="304">
        <f t="shared" ca="1" si="36"/>
        <v>1.0900000000000007</v>
      </c>
      <c r="D113" s="306">
        <f t="shared" ca="1" si="37"/>
        <v>14.714733037402533</v>
      </c>
      <c r="E113" s="307">
        <f t="shared" ca="1" si="38"/>
        <v>61.399842097534858</v>
      </c>
      <c r="F113" s="304">
        <f t="shared" ca="1" si="39"/>
        <v>63.138450867630887</v>
      </c>
      <c r="G113" s="306">
        <f t="shared" ca="1" si="40"/>
        <v>15.180874049658348</v>
      </c>
      <c r="H113" s="307">
        <f t="shared" ca="1" si="41"/>
        <v>73.367564734177179</v>
      </c>
      <c r="I113" s="304">
        <f t="shared" ca="1" si="42"/>
        <v>74.921682388580066</v>
      </c>
      <c r="J113" s="306">
        <f t="shared" ca="1" si="43"/>
        <v>7.8753055686062767</v>
      </c>
      <c r="K113" s="307">
        <f t="shared" ca="1" si="44"/>
        <v>40.501346476978661</v>
      </c>
      <c r="L113" s="304">
        <f t="shared" ca="1" si="29"/>
        <v>41.259901893329712</v>
      </c>
      <c r="M113" s="306">
        <f t="shared" ca="1" si="45"/>
        <v>1.3667603374527644</v>
      </c>
      <c r="N113" s="304">
        <f t="shared" ca="1" si="46"/>
        <v>78.309598941919575</v>
      </c>
      <c r="P113" s="310">
        <f t="shared" ca="1" si="47"/>
        <v>4</v>
      </c>
      <c r="Q113" s="304">
        <f t="shared" ca="1" si="48"/>
        <v>725.39999999999986</v>
      </c>
      <c r="R113" s="306">
        <f t="shared" ca="1" si="49"/>
        <v>0.36404446236585247</v>
      </c>
      <c r="S113" s="307">
        <f t="shared" ca="1" si="50"/>
        <v>9.6779632058376261</v>
      </c>
      <c r="T113" s="304">
        <f t="shared" ca="1" si="30"/>
        <v>94.94081904926712</v>
      </c>
      <c r="U113" s="311">
        <f t="shared" ca="1" si="31"/>
        <v>0</v>
      </c>
      <c r="V113" s="306">
        <f t="shared" ca="1" si="32"/>
        <v>1.2200486119507163</v>
      </c>
      <c r="W113" s="304">
        <f t="shared" ca="1" si="33"/>
        <v>22.042156344672588</v>
      </c>
      <c r="Y113" s="314" t="str">
        <f t="shared" ca="1" si="51"/>
        <v/>
      </c>
      <c r="Z113" s="315" t="str">
        <f t="shared" ca="1" si="52"/>
        <v/>
      </c>
      <c r="AA113" s="316" t="str">
        <f t="shared" ca="1" si="53"/>
        <v/>
      </c>
      <c r="AC113" s="310" t="e">
        <f t="shared" ca="1" si="54"/>
        <v>#N/A</v>
      </c>
      <c r="AD113" s="323" t="e">
        <f t="shared" ca="1" si="55"/>
        <v>#N/A</v>
      </c>
      <c r="AE113" s="324">
        <f t="shared" ca="1" si="34"/>
        <v>40.501346476978661</v>
      </c>
      <c r="AG113" s="306">
        <f t="shared" ca="1" si="56"/>
        <v>63.10723417013552</v>
      </c>
      <c r="AH113" s="304">
        <f t="shared" ca="1" si="57"/>
        <v>72.71426943810873</v>
      </c>
    </row>
    <row r="114" spans="1:34" x14ac:dyDescent="0.2">
      <c r="A114" s="347">
        <f t="shared" ca="1" si="35"/>
        <v>0.01</v>
      </c>
      <c r="B114" s="304">
        <f t="shared" ca="1" si="36"/>
        <v>1.1000000000000008</v>
      </c>
      <c r="D114" s="306">
        <f t="shared" ca="1" si="37"/>
        <v>14.697910503340093</v>
      </c>
      <c r="E114" s="307">
        <f t="shared" ca="1" si="38"/>
        <v>61.223452802753144</v>
      </c>
      <c r="F114" s="304">
        <f t="shared" ca="1" si="39"/>
        <v>62.963002995847781</v>
      </c>
      <c r="G114" s="306">
        <f t="shared" ca="1" si="40"/>
        <v>15.327853154691748</v>
      </c>
      <c r="H114" s="307">
        <f t="shared" ca="1" si="41"/>
        <v>73.979799262204708</v>
      </c>
      <c r="I114" s="304">
        <f t="shared" ca="1" si="42"/>
        <v>75.55100119262417</v>
      </c>
      <c r="J114" s="306">
        <f t="shared" ca="1" si="43"/>
        <v>8.0278492046280263</v>
      </c>
      <c r="K114" s="307">
        <f t="shared" ca="1" si="44"/>
        <v>41.238083296960568</v>
      </c>
      <c r="L114" s="304">
        <f t="shared" ca="1" si="29"/>
        <v>42.012211044639216</v>
      </c>
      <c r="M114" s="306">
        <f t="shared" ca="1" si="45"/>
        <v>1.3664972391511816</v>
      </c>
      <c r="N114" s="304">
        <f t="shared" ca="1" si="46"/>
        <v>78.294524519641826</v>
      </c>
      <c r="P114" s="310">
        <f t="shared" ca="1" si="47"/>
        <v>4</v>
      </c>
      <c r="Q114" s="304">
        <f t="shared" ca="1" si="48"/>
        <v>723.79999999999984</v>
      </c>
      <c r="R114" s="306">
        <f t="shared" ca="1" si="49"/>
        <v>0.36324149691260549</v>
      </c>
      <c r="S114" s="307">
        <f t="shared" ca="1" si="50"/>
        <v>9.6743307908685008</v>
      </c>
      <c r="T114" s="304">
        <f t="shared" ca="1" si="30"/>
        <v>94.905185058420003</v>
      </c>
      <c r="U114" s="311">
        <f t="shared" ca="1" si="31"/>
        <v>0</v>
      </c>
      <c r="V114" s="306">
        <f t="shared" ca="1" si="32"/>
        <v>1.2199587294129419</v>
      </c>
      <c r="W114" s="304">
        <f t="shared" ca="1" si="33"/>
        <v>22.412354755766387</v>
      </c>
      <c r="Y114" s="314" t="str">
        <f t="shared" ca="1" si="51"/>
        <v/>
      </c>
      <c r="Z114" s="315" t="str">
        <f t="shared" ca="1" si="52"/>
        <v/>
      </c>
      <c r="AA114" s="316" t="str">
        <f t="shared" ca="1" si="53"/>
        <v/>
      </c>
      <c r="AC114" s="310" t="e">
        <f t="shared" ca="1" si="54"/>
        <v>#N/A</v>
      </c>
      <c r="AD114" s="323" t="e">
        <f t="shared" ca="1" si="55"/>
        <v>#N/A</v>
      </c>
      <c r="AE114" s="324">
        <f t="shared" ca="1" si="34"/>
        <v>41.238083296960568</v>
      </c>
      <c r="AG114" s="306">
        <f t="shared" ca="1" si="56"/>
        <v>62.931618919690258</v>
      </c>
      <c r="AH114" s="304">
        <f t="shared" ca="1" si="57"/>
        <v>72.538127838021538</v>
      </c>
    </row>
    <row r="115" spans="1:34" x14ac:dyDescent="0.2">
      <c r="A115" s="347">
        <f t="shared" ca="1" si="35"/>
        <v>0.01</v>
      </c>
      <c r="B115" s="304">
        <f t="shared" ca="1" si="36"/>
        <v>1.1100000000000008</v>
      </c>
      <c r="D115" s="306">
        <f t="shared" ca="1" si="37"/>
        <v>14.680781644941053</v>
      </c>
      <c r="E115" s="307">
        <f t="shared" ca="1" si="38"/>
        <v>61.046712166018963</v>
      </c>
      <c r="F115" s="304">
        <f t="shared" ca="1" si="39"/>
        <v>62.787151679202701</v>
      </c>
      <c r="G115" s="306">
        <f t="shared" ca="1" si="40"/>
        <v>15.474660971141159</v>
      </c>
      <c r="H115" s="307">
        <f t="shared" ca="1" si="41"/>
        <v>74.5902663838649</v>
      </c>
      <c r="I115" s="304">
        <f t="shared" ca="1" si="42"/>
        <v>76.178559788090539</v>
      </c>
      <c r="J115" s="306">
        <f t="shared" ca="1" si="43"/>
        <v>8.1818617752571914</v>
      </c>
      <c r="K115" s="307">
        <f t="shared" ca="1" si="44"/>
        <v>41.980933625190914</v>
      </c>
      <c r="L115" s="304">
        <f t="shared" ca="1" si="29"/>
        <v>42.770803711785682</v>
      </c>
      <c r="M115" s="306">
        <f t="shared" ca="1" si="45"/>
        <v>1.3662359764806522</v>
      </c>
      <c r="N115" s="304">
        <f t="shared" ca="1" si="46"/>
        <v>78.27955527127618</v>
      </c>
      <c r="P115" s="310">
        <f t="shared" ca="1" si="47"/>
        <v>4</v>
      </c>
      <c r="Q115" s="304">
        <f t="shared" ca="1" si="48"/>
        <v>722.19999999999982</v>
      </c>
      <c r="R115" s="306">
        <f t="shared" ca="1" si="49"/>
        <v>0.3624385314593585</v>
      </c>
      <c r="S115" s="307">
        <f t="shared" ca="1" si="50"/>
        <v>9.6707064055539078</v>
      </c>
      <c r="T115" s="304">
        <f t="shared" ca="1" si="30"/>
        <v>94.869629838483846</v>
      </c>
      <c r="U115" s="311">
        <f t="shared" ca="1" si="31"/>
        <v>0</v>
      </c>
      <c r="V115" s="306">
        <f t="shared" ca="1" si="32"/>
        <v>1.2198681077123894</v>
      </c>
      <c r="W115" s="304">
        <f t="shared" ca="1" si="33"/>
        <v>22.784541523755976</v>
      </c>
      <c r="Y115" s="314" t="str">
        <f t="shared" ca="1" si="51"/>
        <v/>
      </c>
      <c r="Z115" s="315" t="str">
        <f t="shared" ca="1" si="52"/>
        <v/>
      </c>
      <c r="AA115" s="316" t="str">
        <f t="shared" ca="1" si="53"/>
        <v/>
      </c>
      <c r="AC115" s="310" t="e">
        <f t="shared" ca="1" si="54"/>
        <v>#N/A</v>
      </c>
      <c r="AD115" s="323" t="e">
        <f t="shared" ca="1" si="55"/>
        <v>#N/A</v>
      </c>
      <c r="AE115" s="324">
        <f t="shared" ca="1" si="34"/>
        <v>41.980933625190914</v>
      </c>
      <c r="AG115" s="306">
        <f t="shared" ca="1" si="56"/>
        <v>62.755599556135316</v>
      </c>
      <c r="AH115" s="304">
        <f t="shared" ca="1" si="57"/>
        <v>72.361585172552012</v>
      </c>
    </row>
    <row r="116" spans="1:34" x14ac:dyDescent="0.2">
      <c r="A116" s="347">
        <f t="shared" ca="1" si="35"/>
        <v>0.01</v>
      </c>
      <c r="B116" s="304">
        <f t="shared" ca="1" si="36"/>
        <v>1.1200000000000008</v>
      </c>
      <c r="D116" s="306">
        <f t="shared" ca="1" si="37"/>
        <v>14.663350211231714</v>
      </c>
      <c r="E116" s="307">
        <f t="shared" ca="1" si="38"/>
        <v>60.869622666719991</v>
      </c>
      <c r="F116" s="304">
        <f t="shared" ca="1" si="39"/>
        <v>62.610900033509353</v>
      </c>
      <c r="G116" s="306">
        <f t="shared" ca="1" si="40"/>
        <v>15.621294473253476</v>
      </c>
      <c r="H116" s="307">
        <f t="shared" ca="1" si="41"/>
        <v>75.198962610532107</v>
      </c>
      <c r="I116" s="304">
        <f t="shared" ca="1" si="42"/>
        <v>76.804354165114262</v>
      </c>
      <c r="J116" s="306">
        <f t="shared" ca="1" si="43"/>
        <v>8.337341552479165</v>
      </c>
      <c r="K116" s="307">
        <f t="shared" ca="1" si="44"/>
        <v>42.729879770162903</v>
      </c>
      <c r="L116" s="304">
        <f t="shared" ca="1" si="29"/>
        <v>43.535662270548642</v>
      </c>
      <c r="M116" s="306">
        <f t="shared" ca="1" si="45"/>
        <v>1.3659765157982973</v>
      </c>
      <c r="N116" s="304">
        <f t="shared" ca="1" si="46"/>
        <v>78.264689269227645</v>
      </c>
      <c r="P116" s="310">
        <f t="shared" ca="1" si="47"/>
        <v>4</v>
      </c>
      <c r="Q116" s="304">
        <f t="shared" ca="1" si="48"/>
        <v>720.59999999999991</v>
      </c>
      <c r="R116" s="306">
        <f t="shared" ca="1" si="49"/>
        <v>0.36163556600611158</v>
      </c>
      <c r="S116" s="307">
        <f t="shared" ca="1" si="50"/>
        <v>9.6670900498938472</v>
      </c>
      <c r="T116" s="304">
        <f t="shared" ca="1" si="30"/>
        <v>94.834153389458649</v>
      </c>
      <c r="U116" s="311">
        <f t="shared" ca="1" si="31"/>
        <v>0</v>
      </c>
      <c r="V116" s="306">
        <f t="shared" ca="1" si="32"/>
        <v>1.2197767491721494</v>
      </c>
      <c r="W116" s="304">
        <f t="shared" ca="1" si="33"/>
        <v>23.158687116282653</v>
      </c>
      <c r="Y116" s="314" t="str">
        <f t="shared" ca="1" si="51"/>
        <v/>
      </c>
      <c r="Z116" s="315" t="str">
        <f t="shared" ca="1" si="52"/>
        <v/>
      </c>
      <c r="AA116" s="316" t="str">
        <f t="shared" ca="1" si="53"/>
        <v/>
      </c>
      <c r="AC116" s="310" t="e">
        <f t="shared" ca="1" si="54"/>
        <v>#N/A</v>
      </c>
      <c r="AD116" s="323" t="e">
        <f t="shared" ca="1" si="55"/>
        <v>#N/A</v>
      </c>
      <c r="AE116" s="324">
        <f t="shared" ca="1" si="34"/>
        <v>42.729879770162903</v>
      </c>
      <c r="AG116" s="306">
        <f t="shared" ca="1" si="56"/>
        <v>62.579179179509651</v>
      </c>
      <c r="AH116" s="304">
        <f t="shared" ca="1" si="57"/>
        <v>72.184644487087056</v>
      </c>
    </row>
    <row r="117" spans="1:34" x14ac:dyDescent="0.2">
      <c r="A117" s="347">
        <f t="shared" ca="1" si="35"/>
        <v>0.01</v>
      </c>
      <c r="B117" s="304">
        <f t="shared" ca="1" si="36"/>
        <v>1.1300000000000008</v>
      </c>
      <c r="D117" s="306">
        <f t="shared" ca="1" si="37"/>
        <v>14.645619870350725</v>
      </c>
      <c r="E117" s="307">
        <f t="shared" ca="1" si="38"/>
        <v>60.692186801756932</v>
      </c>
      <c r="F117" s="304">
        <f t="shared" ca="1" si="39"/>
        <v>62.434251178068678</v>
      </c>
      <c r="G117" s="306">
        <f t="shared" ca="1" si="40"/>
        <v>15.767750671956984</v>
      </c>
      <c r="H117" s="307">
        <f t="shared" ca="1" si="41"/>
        <v>75.805884478549672</v>
      </c>
      <c r="I117" s="304">
        <f t="shared" ca="1" si="42"/>
        <v>77.428380344859463</v>
      </c>
      <c r="J117" s="306">
        <f t="shared" ca="1" si="43"/>
        <v>8.4942867782052165</v>
      </c>
      <c r="K117" s="307">
        <f t="shared" ca="1" si="44"/>
        <v>43.484904005608314</v>
      </c>
      <c r="L117" s="304">
        <f t="shared" ca="1" si="29"/>
        <v>44.306769056740777</v>
      </c>
      <c r="M117" s="306">
        <f t="shared" ca="1" si="45"/>
        <v>1.3657188243448193</v>
      </c>
      <c r="N117" s="304">
        <f t="shared" ca="1" si="46"/>
        <v>78.249924636526771</v>
      </c>
      <c r="P117" s="310">
        <f t="shared" ca="1" si="47"/>
        <v>4</v>
      </c>
      <c r="Q117" s="304">
        <f t="shared" ca="1" si="48"/>
        <v>718.99999999999989</v>
      </c>
      <c r="R117" s="306">
        <f t="shared" ca="1" si="49"/>
        <v>0.36083260055286454</v>
      </c>
      <c r="S117" s="307">
        <f t="shared" ca="1" si="50"/>
        <v>9.6634817238883191</v>
      </c>
      <c r="T117" s="304">
        <f t="shared" ca="1" si="30"/>
        <v>94.798755711344413</v>
      </c>
      <c r="U117" s="311">
        <f t="shared" ca="1" si="31"/>
        <v>0</v>
      </c>
      <c r="V117" s="306">
        <f t="shared" ca="1" si="32"/>
        <v>1.2196846561202317</v>
      </c>
      <c r="W117" s="304">
        <f t="shared" ca="1" si="33"/>
        <v>23.534762018327925</v>
      </c>
      <c r="Y117" s="314" t="str">
        <f t="shared" ca="1" si="51"/>
        <v/>
      </c>
      <c r="Z117" s="315" t="str">
        <f t="shared" ca="1" si="52"/>
        <v/>
      </c>
      <c r="AA117" s="316" t="str">
        <f t="shared" ca="1" si="53"/>
        <v/>
      </c>
      <c r="AC117" s="310" t="e">
        <f t="shared" ca="1" si="54"/>
        <v>#N/A</v>
      </c>
      <c r="AD117" s="323" t="e">
        <f t="shared" ca="1" si="55"/>
        <v>#N/A</v>
      </c>
      <c r="AE117" s="324">
        <f t="shared" ca="1" si="34"/>
        <v>43.484904005608314</v>
      </c>
      <c r="AG117" s="306">
        <f t="shared" ca="1" si="56"/>
        <v>62.402360893385172</v>
      </c>
      <c r="AH117" s="304">
        <f t="shared" ca="1" si="57"/>
        <v>72.007308831927901</v>
      </c>
    </row>
    <row r="118" spans="1:34" x14ac:dyDescent="0.2">
      <c r="A118" s="347">
        <f t="shared" ca="1" si="35"/>
        <v>0.01</v>
      </c>
      <c r="B118" s="304">
        <f t="shared" ca="1" si="36"/>
        <v>1.1400000000000008</v>
      </c>
      <c r="D118" s="306">
        <f t="shared" ca="1" si="37"/>
        <v>14.627594212453012</v>
      </c>
      <c r="E118" s="307">
        <f t="shared" ca="1" si="38"/>
        <v>60.514407084925793</v>
      </c>
      <c r="F118" s="304">
        <f t="shared" ca="1" si="39"/>
        <v>62.25720823554736</v>
      </c>
      <c r="G118" s="306">
        <f t="shared" ca="1" si="40"/>
        <v>15.914026614081514</v>
      </c>
      <c r="H118" s="307">
        <f t="shared" ca="1" si="41"/>
        <v>76.411028549398935</v>
      </c>
      <c r="I118" s="304">
        <f t="shared" ca="1" si="42"/>
        <v>78.0506343795536</v>
      </c>
      <c r="J118" s="306">
        <f t="shared" ca="1" si="43"/>
        <v>8.6526956646354094</v>
      </c>
      <c r="K118" s="307">
        <f t="shared" ca="1" si="44"/>
        <v>44.245988570748054</v>
      </c>
      <c r="L118" s="304">
        <f t="shared" ca="1" si="29"/>
        <v>45.084106366518654</v>
      </c>
      <c r="M118" s="306">
        <f t="shared" ca="1" si="45"/>
        <v>1.3654628702133143</v>
      </c>
      <c r="N118" s="304">
        <f t="shared" ca="1" si="46"/>
        <v>78.235259545042595</v>
      </c>
      <c r="P118" s="310">
        <f t="shared" ca="1" si="47"/>
        <v>4</v>
      </c>
      <c r="Q118" s="304">
        <f t="shared" ca="1" si="48"/>
        <v>717.39999999999986</v>
      </c>
      <c r="R118" s="306">
        <f t="shared" ca="1" si="49"/>
        <v>0.36002963509961755</v>
      </c>
      <c r="S118" s="307">
        <f t="shared" ca="1" si="50"/>
        <v>9.6598814275373233</v>
      </c>
      <c r="T118" s="304">
        <f t="shared" ca="1" si="30"/>
        <v>94.763436804141151</v>
      </c>
      <c r="U118" s="311">
        <f t="shared" ca="1" si="31"/>
        <v>0</v>
      </c>
      <c r="V118" s="306">
        <f t="shared" ca="1" si="32"/>
        <v>1.2195918308895162</v>
      </c>
      <c r="W118" s="304">
        <f t="shared" ca="1" si="33"/>
        <v>23.912736733759939</v>
      </c>
      <c r="Y118" s="314" t="str">
        <f t="shared" ca="1" si="51"/>
        <v/>
      </c>
      <c r="Z118" s="315" t="str">
        <f t="shared" ca="1" si="52"/>
        <v/>
      </c>
      <c r="AA118" s="316" t="str">
        <f t="shared" ca="1" si="53"/>
        <v/>
      </c>
      <c r="AC118" s="310" t="e">
        <f t="shared" ca="1" si="54"/>
        <v>#N/A</v>
      </c>
      <c r="AD118" s="323" t="e">
        <f t="shared" ca="1" si="55"/>
        <v>#N/A</v>
      </c>
      <c r="AE118" s="324">
        <f t="shared" ca="1" si="34"/>
        <v>44.245988570748054</v>
      </c>
      <c r="AG118" s="306">
        <f t="shared" ca="1" si="56"/>
        <v>62.225147804737766</v>
      </c>
      <c r="AH118" s="304">
        <f t="shared" ca="1" si="57"/>
        <v>71.829581262113379</v>
      </c>
    </row>
    <row r="119" spans="1:34" x14ac:dyDescent="0.2">
      <c r="A119" s="347">
        <f t="shared" ca="1" si="35"/>
        <v>0.01</v>
      </c>
      <c r="B119" s="304">
        <f t="shared" ca="1" si="36"/>
        <v>1.1500000000000008</v>
      </c>
      <c r="D119" s="306">
        <f t="shared" ca="1" si="37"/>
        <v>14.609276752483629</v>
      </c>
      <c r="E119" s="307">
        <f t="shared" ca="1" si="38"/>
        <v>60.33628604631906</v>
      </c>
      <c r="F119" s="304">
        <f t="shared" ca="1" si="39"/>
        <v>62.079774331853805</v>
      </c>
      <c r="G119" s="306">
        <f t="shared" ca="1" si="40"/>
        <v>16.060119381606352</v>
      </c>
      <c r="H119" s="307">
        <f t="shared" ca="1" si="41"/>
        <v>77.014391409862128</v>
      </c>
      <c r="I119" s="304">
        <f t="shared" ca="1" si="42"/>
        <v>78.671112352520439</v>
      </c>
      <c r="J119" s="306">
        <f t="shared" ca="1" si="43"/>
        <v>8.8125663946138495</v>
      </c>
      <c r="K119" s="307">
        <f t="shared" ca="1" si="44"/>
        <v>45.013115670544359</v>
      </c>
      <c r="L119" s="304">
        <f t="shared" ca="1" si="29"/>
        <v>45.867656456693787</v>
      </c>
      <c r="M119" s="306">
        <f t="shared" ca="1" si="45"/>
        <v>1.3652086223194577</v>
      </c>
      <c r="N119" s="304">
        <f t="shared" ca="1" si="46"/>
        <v>78.220692213774527</v>
      </c>
      <c r="P119" s="310">
        <f t="shared" ca="1" si="47"/>
        <v>4</v>
      </c>
      <c r="Q119" s="304">
        <f t="shared" ca="1" si="48"/>
        <v>715.79999999999984</v>
      </c>
      <c r="R119" s="306">
        <f t="shared" ca="1" si="49"/>
        <v>0.35922666964637057</v>
      </c>
      <c r="S119" s="307">
        <f t="shared" ca="1" si="50"/>
        <v>9.6562891608408599</v>
      </c>
      <c r="T119" s="304">
        <f t="shared" ca="1" si="30"/>
        <v>94.728196667848835</v>
      </c>
      <c r="U119" s="311">
        <f t="shared" ca="1" si="31"/>
        <v>0</v>
      </c>
      <c r="V119" s="306">
        <f t="shared" ca="1" si="32"/>
        <v>1.2194982758177086</v>
      </c>
      <c r="W119" s="304">
        <f t="shared" ca="1" si="33"/>
        <v>24.292581786873221</v>
      </c>
      <c r="Y119" s="314" t="str">
        <f t="shared" ca="1" si="51"/>
        <v/>
      </c>
      <c r="Z119" s="315" t="str">
        <f t="shared" ca="1" si="52"/>
        <v/>
      </c>
      <c r="AA119" s="316" t="str">
        <f t="shared" ca="1" si="53"/>
        <v/>
      </c>
      <c r="AC119" s="310" t="e">
        <f t="shared" ca="1" si="54"/>
        <v>#N/A</v>
      </c>
      <c r="AD119" s="323" t="e">
        <f t="shared" ca="1" si="55"/>
        <v>#N/A</v>
      </c>
      <c r="AE119" s="324">
        <f t="shared" ca="1" si="34"/>
        <v>45.013115670544359</v>
      </c>
      <c r="AG119" s="306">
        <f t="shared" ca="1" si="56"/>
        <v>62.047543023816111</v>
      </c>
      <c r="AH119" s="304">
        <f t="shared" ca="1" si="57"/>
        <v>71.651464837243026</v>
      </c>
    </row>
    <row r="120" spans="1:34" x14ac:dyDescent="0.2">
      <c r="A120" s="347">
        <f t="shared" ca="1" si="35"/>
        <v>0.01</v>
      </c>
      <c r="B120" s="304">
        <f t="shared" ca="1" si="36"/>
        <v>1.1600000000000008</v>
      </c>
      <c r="D120" s="306">
        <f t="shared" ca="1" si="37"/>
        <v>14.590670932828168</v>
      </c>
      <c r="E120" s="307">
        <f t="shared" ca="1" si="38"/>
        <v>60.157826231745801</v>
      </c>
      <c r="F120" s="304">
        <f t="shared" ca="1" si="39"/>
        <v>61.90195259601267</v>
      </c>
      <c r="G120" s="306">
        <f t="shared" ca="1" si="40"/>
        <v>16.206026090934635</v>
      </c>
      <c r="H120" s="307">
        <f t="shared" ca="1" si="41"/>
        <v>77.615969672179588</v>
      </c>
      <c r="I120" s="304">
        <f t="shared" ca="1" si="42"/>
        <v>79.289810378211612</v>
      </c>
      <c r="J120" s="306">
        <f t="shared" ca="1" si="43"/>
        <v>8.9738971219765542</v>
      </c>
      <c r="K120" s="307">
        <f t="shared" ca="1" si="44"/>
        <v>45.786267475954567</v>
      </c>
      <c r="L120" s="304">
        <f t="shared" ca="1" si="29"/>
        <v>46.657401545043996</v>
      </c>
      <c r="M120" s="306">
        <f t="shared" ca="1" si="45"/>
        <v>1.3649560503729861</v>
      </c>
      <c r="N120" s="304">
        <f t="shared" ca="1" si="46"/>
        <v>78.206220907218295</v>
      </c>
      <c r="P120" s="310">
        <f t="shared" ca="1" si="47"/>
        <v>4</v>
      </c>
      <c r="Q120" s="304">
        <f t="shared" ca="1" si="48"/>
        <v>714.19999999999982</v>
      </c>
      <c r="R120" s="306">
        <f t="shared" ca="1" si="49"/>
        <v>0.35842370419312358</v>
      </c>
      <c r="S120" s="307">
        <f t="shared" ca="1" si="50"/>
        <v>9.6527049237989289</v>
      </c>
      <c r="T120" s="304">
        <f t="shared" ca="1" si="30"/>
        <v>94.693035302467493</v>
      </c>
      <c r="U120" s="311">
        <f t="shared" ca="1" si="31"/>
        <v>0</v>
      </c>
      <c r="V120" s="306">
        <f t="shared" ca="1" si="32"/>
        <v>1.2194039932472942</v>
      </c>
      <c r="W120" s="304">
        <f t="shared" ca="1" si="33"/>
        <v>24.674267723921364</v>
      </c>
      <c r="Y120" s="314" t="str">
        <f t="shared" ca="1" si="51"/>
        <v/>
      </c>
      <c r="Z120" s="315" t="str">
        <f t="shared" ca="1" si="52"/>
        <v/>
      </c>
      <c r="AA120" s="316" t="str">
        <f t="shared" ca="1" si="53"/>
        <v/>
      </c>
      <c r="AC120" s="310" t="e">
        <f t="shared" ca="1" si="54"/>
        <v>#N/A</v>
      </c>
      <c r="AD120" s="323" t="e">
        <f t="shared" ca="1" si="55"/>
        <v>#N/A</v>
      </c>
      <c r="AE120" s="324">
        <f t="shared" ca="1" si="34"/>
        <v>45.786267475954567</v>
      </c>
      <c r="AG120" s="306">
        <f t="shared" ca="1" si="56"/>
        <v>61.869549664009028</v>
      </c>
      <c r="AH120" s="304">
        <f t="shared" ca="1" si="57"/>
        <v>71.472962621300752</v>
      </c>
    </row>
    <row r="121" spans="1:34" x14ac:dyDescent="0.2">
      <c r="A121" s="347">
        <f t="shared" ca="1" si="35"/>
        <v>0.01</v>
      </c>
      <c r="B121" s="304">
        <f t="shared" ca="1" si="36"/>
        <v>1.1700000000000008</v>
      </c>
      <c r="D121" s="306">
        <f t="shared" ca="1" si="37"/>
        <v>14.571780125846589</v>
      </c>
      <c r="E121" s="307">
        <f t="shared" ca="1" si="38"/>
        <v>59.979030202169113</v>
      </c>
      <c r="F121" s="304">
        <f t="shared" ca="1" si="39"/>
        <v>61.7237461600374</v>
      </c>
      <c r="G121" s="306">
        <f t="shared" ca="1" si="40"/>
        <v>16.351743892193102</v>
      </c>
      <c r="H121" s="307">
        <f t="shared" ca="1" si="41"/>
        <v>78.215759974201276</v>
      </c>
      <c r="I121" s="304">
        <f t="shared" ca="1" si="42"/>
        <v>79.906724602236949</v>
      </c>
      <c r="J121" s="306">
        <f t="shared" ca="1" si="43"/>
        <v>9.1366859718921933</v>
      </c>
      <c r="K121" s="307">
        <f t="shared" ca="1" si="44"/>
        <v>46.565426124186473</v>
      </c>
      <c r="L121" s="304">
        <f t="shared" ca="1" si="29"/>
        <v>47.453323810625108</v>
      </c>
      <c r="M121" s="306">
        <f t="shared" ca="1" si="45"/>
        <v>1.3647051248504107</v>
      </c>
      <c r="N121" s="304">
        <f t="shared" ca="1" si="46"/>
        <v>78.191843933802616</v>
      </c>
      <c r="P121" s="310">
        <f t="shared" ca="1" si="47"/>
        <v>4</v>
      </c>
      <c r="Q121" s="304">
        <f t="shared" ca="1" si="48"/>
        <v>712.59999999999991</v>
      </c>
      <c r="R121" s="306">
        <f t="shared" ca="1" si="49"/>
        <v>0.3576207387398766</v>
      </c>
      <c r="S121" s="307">
        <f t="shared" ca="1" si="50"/>
        <v>9.6491287164115302</v>
      </c>
      <c r="T121" s="304">
        <f t="shared" ca="1" si="30"/>
        <v>94.657952707997111</v>
      </c>
      <c r="U121" s="311">
        <f t="shared" ca="1" si="31"/>
        <v>0</v>
      </c>
      <c r="V121" s="306">
        <f t="shared" ca="1" si="32"/>
        <v>1.2193089855254915</v>
      </c>
      <c r="W121" s="304">
        <f t="shared" ca="1" si="33"/>
        <v>25.05776511464272</v>
      </c>
      <c r="Y121" s="314" t="str">
        <f t="shared" ca="1" si="51"/>
        <v/>
      </c>
      <c r="Z121" s="315" t="str">
        <f t="shared" ca="1" si="52"/>
        <v/>
      </c>
      <c r="AA121" s="316" t="str">
        <f t="shared" ca="1" si="53"/>
        <v/>
      </c>
      <c r="AC121" s="310" t="e">
        <f t="shared" ca="1" si="54"/>
        <v>#N/A</v>
      </c>
      <c r="AD121" s="323" t="e">
        <f t="shared" ca="1" si="55"/>
        <v>#N/A</v>
      </c>
      <c r="AE121" s="324">
        <f t="shared" ca="1" si="34"/>
        <v>46.565426124186473</v>
      </c>
      <c r="AG121" s="306">
        <f t="shared" ca="1" si="56"/>
        <v>61.691170841711141</v>
      </c>
      <c r="AH121" s="304">
        <f t="shared" ca="1" si="57"/>
        <v>71.294077682478587</v>
      </c>
    </row>
    <row r="122" spans="1:34" x14ac:dyDescent="0.2">
      <c r="A122" s="347">
        <f t="shared" ca="1" si="35"/>
        <v>0.01</v>
      </c>
      <c r="B122" s="304">
        <f t="shared" ca="1" si="36"/>
        <v>1.1800000000000008</v>
      </c>
      <c r="D122" s="306">
        <f t="shared" ca="1" si="37"/>
        <v>14.552607636296187</v>
      </c>
      <c r="E122" s="307">
        <f t="shared" ca="1" si="38"/>
        <v>59.799900533160155</v>
      </c>
      <c r="F122" s="304">
        <f t="shared" ca="1" si="39"/>
        <v>61.545158158801044</v>
      </c>
      <c r="G122" s="306">
        <f t="shared" ca="1" si="40"/>
        <v>16.497269968556065</v>
      </c>
      <c r="H122" s="307">
        <f t="shared" ca="1" si="41"/>
        <v>78.813758979532878</v>
      </c>
      <c r="I122" s="304">
        <f t="shared" ca="1" si="42"/>
        <v>80.521851201393289</v>
      </c>
      <c r="J122" s="306">
        <f t="shared" ca="1" si="43"/>
        <v>9.3009310411959394</v>
      </c>
      <c r="K122" s="307">
        <f t="shared" ca="1" si="44"/>
        <v>47.350573718955147</v>
      </c>
      <c r="L122" s="304">
        <f t="shared" ca="1" si="29"/>
        <v>48.255405394082928</v>
      </c>
      <c r="M122" s="306">
        <f t="shared" ca="1" si="45"/>
        <v>1.3644558169689003</v>
      </c>
      <c r="N122" s="304">
        <f t="shared" ca="1" si="46"/>
        <v>78.177559644392716</v>
      </c>
      <c r="P122" s="310">
        <f t="shared" ca="1" si="47"/>
        <v>4</v>
      </c>
      <c r="Q122" s="304">
        <f t="shared" ca="1" si="48"/>
        <v>710.99999999999989</v>
      </c>
      <c r="R122" s="306">
        <f t="shared" ca="1" si="49"/>
        <v>0.35681777328662961</v>
      </c>
      <c r="S122" s="307">
        <f t="shared" ca="1" si="50"/>
        <v>9.645560538678664</v>
      </c>
      <c r="T122" s="304">
        <f t="shared" ca="1" si="30"/>
        <v>94.622948884437704</v>
      </c>
      <c r="U122" s="311">
        <f t="shared" ca="1" si="31"/>
        <v>0</v>
      </c>
      <c r="V122" s="306">
        <f t="shared" ca="1" si="32"/>
        <v>1.2192132550042039</v>
      </c>
      <c r="W122" s="304">
        <f t="shared" ca="1" si="33"/>
        <v>25.443044553778815</v>
      </c>
      <c r="Y122" s="314" t="str">
        <f t="shared" ca="1" si="51"/>
        <v/>
      </c>
      <c r="Z122" s="315" t="str">
        <f t="shared" ca="1" si="52"/>
        <v/>
      </c>
      <c r="AA122" s="316" t="str">
        <f t="shared" ca="1" si="53"/>
        <v/>
      </c>
      <c r="AC122" s="310" t="e">
        <f t="shared" ca="1" si="54"/>
        <v>#N/A</v>
      </c>
      <c r="AD122" s="323" t="e">
        <f t="shared" ca="1" si="55"/>
        <v>#N/A</v>
      </c>
      <c r="AE122" s="324">
        <f t="shared" ca="1" si="34"/>
        <v>47.350573718955147</v>
      </c>
      <c r="AG122" s="306">
        <f t="shared" ca="1" si="56"/>
        <v>61.512409676187048</v>
      </c>
      <c r="AH122" s="304">
        <f t="shared" ca="1" si="57"/>
        <v>71.114813093000791</v>
      </c>
    </row>
    <row r="123" spans="1:34" x14ac:dyDescent="0.2">
      <c r="A123" s="347">
        <f t="shared" ca="1" si="35"/>
        <v>0.01</v>
      </c>
      <c r="B123" s="304">
        <f t="shared" ca="1" si="36"/>
        <v>1.1900000000000008</v>
      </c>
      <c r="D123" s="306">
        <f t="shared" ca="1" si="37"/>
        <v>14.533156703649537</v>
      </c>
      <c r="E123" s="307">
        <f t="shared" ca="1" si="38"/>
        <v>59.620439814368311</v>
      </c>
      <c r="F123" s="304">
        <f t="shared" ca="1" si="39"/>
        <v>61.366191729905708</v>
      </c>
      <c r="G123" s="306">
        <f t="shared" ca="1" si="40"/>
        <v>16.642601535592561</v>
      </c>
      <c r="H123" s="307">
        <f t="shared" ca="1" si="41"/>
        <v>79.409963377676561</v>
      </c>
      <c r="I123" s="304">
        <f t="shared" ca="1" si="42"/>
        <v>81.135186383692002</v>
      </c>
      <c r="J123" s="306">
        <f t="shared" ca="1" si="43"/>
        <v>9.4666303987166831</v>
      </c>
      <c r="K123" s="307">
        <f t="shared" ca="1" si="44"/>
        <v>48.141692330741193</v>
      </c>
      <c r="L123" s="304">
        <f t="shared" ca="1" si="29"/>
        <v>49.063628397965552</v>
      </c>
      <c r="M123" s="306">
        <f t="shared" ca="1" si="45"/>
        <v>1.3642080986612686</v>
      </c>
      <c r="N123" s="304">
        <f t="shared" ca="1" si="46"/>
        <v>78.163366430857295</v>
      </c>
      <c r="P123" s="310">
        <f t="shared" ca="1" si="47"/>
        <v>4</v>
      </c>
      <c r="Q123" s="304">
        <f t="shared" ca="1" si="48"/>
        <v>709.39999999999986</v>
      </c>
      <c r="R123" s="306">
        <f t="shared" ca="1" si="49"/>
        <v>0.35601480783338263</v>
      </c>
      <c r="S123" s="307">
        <f t="shared" ca="1" si="50"/>
        <v>9.6420003906003302</v>
      </c>
      <c r="T123" s="304">
        <f t="shared" ca="1" si="30"/>
        <v>94.588023831789243</v>
      </c>
      <c r="U123" s="311">
        <f t="shared" ca="1" si="31"/>
        <v>0</v>
      </c>
      <c r="V123" s="306">
        <f t="shared" ca="1" si="32"/>
        <v>1.2191168040399758</v>
      </c>
      <c r="W123" s="304">
        <f t="shared" ca="1" si="33"/>
        <v>25.830076662585565</v>
      </c>
      <c r="Y123" s="314" t="str">
        <f t="shared" ca="1" si="51"/>
        <v/>
      </c>
      <c r="Z123" s="315" t="str">
        <f t="shared" ca="1" si="52"/>
        <v/>
      </c>
      <c r="AA123" s="316" t="str">
        <f t="shared" ca="1" si="53"/>
        <v/>
      </c>
      <c r="AC123" s="310" t="e">
        <f t="shared" ca="1" si="54"/>
        <v>#N/A</v>
      </c>
      <c r="AD123" s="323" t="e">
        <f t="shared" ca="1" si="55"/>
        <v>#N/A</v>
      </c>
      <c r="AE123" s="324">
        <f t="shared" ca="1" si="34"/>
        <v>48.141692330741193</v>
      </c>
      <c r="AG123" s="306">
        <f t="shared" ca="1" si="56"/>
        <v>61.33326928943422</v>
      </c>
      <c r="AH123" s="304">
        <f t="shared" ca="1" si="57"/>
        <v>70.935171928948293</v>
      </c>
    </row>
    <row r="124" spans="1:34" x14ac:dyDescent="0.2">
      <c r="A124" s="347">
        <f t="shared" ca="1" si="35"/>
        <v>0.01</v>
      </c>
      <c r="B124" s="304">
        <f t="shared" ca="1" si="36"/>
        <v>1.2000000000000008</v>
      </c>
      <c r="D124" s="306">
        <f t="shared" ca="1" si="37"/>
        <v>14.51343050431284</v>
      </c>
      <c r="E124" s="307">
        <f t="shared" ca="1" si="38"/>
        <v>59.440650649006329</v>
      </c>
      <c r="F124" s="304">
        <f t="shared" ca="1" si="39"/>
        <v>61.186850013550583</v>
      </c>
      <c r="G124" s="306">
        <f t="shared" ca="1" si="40"/>
        <v>16.78773584063569</v>
      </c>
      <c r="H124" s="307">
        <f t="shared" ca="1" si="41"/>
        <v>80.004369884166621</v>
      </c>
      <c r="I124" s="304">
        <f t="shared" ca="1" si="42"/>
        <v>81.746726388385184</v>
      </c>
      <c r="J124" s="306">
        <f t="shared" ca="1" si="43"/>
        <v>9.633782085597824</v>
      </c>
      <c r="K124" s="307">
        <f t="shared" ca="1" si="44"/>
        <v>48.938763997050408</v>
      </c>
      <c r="L124" s="304">
        <f t="shared" ca="1" si="29"/>
        <v>49.87797488703589</v>
      </c>
      <c r="M124" s="306">
        <f t="shared" ca="1" si="45"/>
        <v>1.3639619425520171</v>
      </c>
      <c r="N124" s="304">
        <f t="shared" ca="1" si="46"/>
        <v>78.149262724695831</v>
      </c>
      <c r="P124" s="310">
        <f t="shared" ca="1" si="47"/>
        <v>4</v>
      </c>
      <c r="Q124" s="304">
        <f t="shared" ca="1" si="48"/>
        <v>707.79999999999984</v>
      </c>
      <c r="R124" s="306">
        <f t="shared" ca="1" si="49"/>
        <v>0.35521184238013565</v>
      </c>
      <c r="S124" s="307">
        <f t="shared" ca="1" si="50"/>
        <v>9.6384482721765288</v>
      </c>
      <c r="T124" s="304">
        <f t="shared" ca="1" si="30"/>
        <v>94.553177550051757</v>
      </c>
      <c r="U124" s="311">
        <f t="shared" ca="1" si="31"/>
        <v>0</v>
      </c>
      <c r="V124" s="306">
        <f t="shared" ca="1" si="32"/>
        <v>1.2190196349939437</v>
      </c>
      <c r="W124" s="304">
        <f t="shared" ca="1" si="33"/>
        <v>26.21883209033707</v>
      </c>
      <c r="Y124" s="314" t="str">
        <f t="shared" ca="1" si="51"/>
        <v/>
      </c>
      <c r="Z124" s="315" t="str">
        <f t="shared" ca="1" si="52"/>
        <v/>
      </c>
      <c r="AA124" s="316" t="str">
        <f t="shared" ca="1" si="53"/>
        <v/>
      </c>
      <c r="AC124" s="310" t="e">
        <f t="shared" ca="1" si="54"/>
        <v>#N/A</v>
      </c>
      <c r="AD124" s="323" t="e">
        <f t="shared" ca="1" si="55"/>
        <v>#N/A</v>
      </c>
      <c r="AE124" s="324">
        <f t="shared" ca="1" si="34"/>
        <v>48.938763997050408</v>
      </c>
      <c r="AG124" s="306">
        <f t="shared" ca="1" si="56"/>
        <v>61.153752806044551</v>
      </c>
      <c r="AH124" s="304">
        <f t="shared" ca="1" si="57"/>
        <v>70.75515727008343</v>
      </c>
    </row>
    <row r="125" spans="1:34" x14ac:dyDescent="0.2">
      <c r="A125" s="347">
        <f t="shared" ca="1" si="35"/>
        <v>0.01</v>
      </c>
      <c r="B125" s="304">
        <f t="shared" ca="1" si="36"/>
        <v>1.2100000000000009</v>
      </c>
      <c r="D125" s="306">
        <f t="shared" ca="1" si="37"/>
        <v>14.493432153749472</v>
      </c>
      <c r="E125" s="307">
        <f t="shared" ca="1" si="38"/>
        <v>59.260535653349876</v>
      </c>
      <c r="F125" s="304">
        <f t="shared" ca="1" si="39"/>
        <v>61.007136152398523</v>
      </c>
      <c r="G125" s="306">
        <f t="shared" ca="1" si="40"/>
        <v>16.932670162173185</v>
      </c>
      <c r="H125" s="307">
        <f t="shared" ca="1" si="41"/>
        <v>80.596975240700118</v>
      </c>
      <c r="I125" s="304">
        <f t="shared" ca="1" si="42"/>
        <v>82.356467485990308</v>
      </c>
      <c r="J125" s="306">
        <f t="shared" ca="1" si="43"/>
        <v>9.8023841156118685</v>
      </c>
      <c r="K125" s="307">
        <f t="shared" ca="1" si="44"/>
        <v>49.741770722674744</v>
      </c>
      <c r="L125" s="304">
        <f t="shared" ca="1" si="29"/>
        <v>50.698426888584443</v>
      </c>
      <c r="M125" s="306">
        <f t="shared" ca="1" si="45"/>
        <v>1.3637173219343741</v>
      </c>
      <c r="N125" s="304">
        <f t="shared" ca="1" si="46"/>
        <v>78.135246995723008</v>
      </c>
      <c r="P125" s="310">
        <f t="shared" ca="1" si="47"/>
        <v>4</v>
      </c>
      <c r="Q125" s="304">
        <f t="shared" ca="1" si="48"/>
        <v>706.19999999999982</v>
      </c>
      <c r="R125" s="306">
        <f t="shared" ca="1" si="49"/>
        <v>0.35440887692688861</v>
      </c>
      <c r="S125" s="307">
        <f t="shared" ca="1" si="50"/>
        <v>9.6349041834072597</v>
      </c>
      <c r="T125" s="304">
        <f t="shared" ca="1" si="30"/>
        <v>94.518410039225216</v>
      </c>
      <c r="U125" s="311">
        <f t="shared" ca="1" si="31"/>
        <v>0</v>
      </c>
      <c r="V125" s="306">
        <f t="shared" ca="1" si="32"/>
        <v>1.2189217502317908</v>
      </c>
      <c r="W125" s="304">
        <f t="shared" ca="1" si="33"/>
        <v>26.609281515821884</v>
      </c>
      <c r="Y125" s="314" t="str">
        <f t="shared" ca="1" si="51"/>
        <v/>
      </c>
      <c r="Z125" s="315" t="str">
        <f t="shared" ca="1" si="52"/>
        <v/>
      </c>
      <c r="AA125" s="316" t="str">
        <f t="shared" ca="1" si="53"/>
        <v/>
      </c>
      <c r="AC125" s="310" t="e">
        <f t="shared" ca="1" si="54"/>
        <v>#N/A</v>
      </c>
      <c r="AD125" s="323" t="e">
        <f t="shared" ca="1" si="55"/>
        <v>#N/A</v>
      </c>
      <c r="AE125" s="324">
        <f t="shared" ca="1" si="34"/>
        <v>49.741770722674744</v>
      </c>
      <c r="AG125" s="306">
        <f t="shared" ca="1" si="56"/>
        <v>60.973863353064722</v>
      </c>
      <c r="AH125" s="304">
        <f t="shared" ca="1" si="57"/>
        <v>70.574772199674968</v>
      </c>
    </row>
    <row r="126" spans="1:34" x14ac:dyDescent="0.2">
      <c r="A126" s="347">
        <f t="shared" ca="1" si="35"/>
        <v>0.01</v>
      </c>
      <c r="B126" s="304">
        <f t="shared" ca="1" si="36"/>
        <v>1.2200000000000009</v>
      </c>
      <c r="D126" s="306">
        <f t="shared" ca="1" si="37"/>
        <v>14.473164708513774</v>
      </c>
      <c r="E126" s="307">
        <f t="shared" ca="1" si="38"/>
        <v>59.080097456250698</v>
      </c>
      <c r="F126" s="304">
        <f t="shared" ca="1" si="39"/>
        <v>60.827053291441374</v>
      </c>
      <c r="G126" s="306">
        <f t="shared" ca="1" si="40"/>
        <v>17.077401809258323</v>
      </c>
      <c r="H126" s="307">
        <f t="shared" ca="1" si="41"/>
        <v>81.18777621526263</v>
      </c>
      <c r="I126" s="304">
        <f t="shared" ca="1" si="42"/>
        <v>82.964405978313522</v>
      </c>
      <c r="J126" s="306">
        <f t="shared" ca="1" si="43"/>
        <v>9.9724344754690257</v>
      </c>
      <c r="K126" s="307">
        <f t="shared" ca="1" si="44"/>
        <v>50.550694479954558</v>
      </c>
      <c r="L126" s="304">
        <f t="shared" ca="1" si="29"/>
        <v>51.524966392742378</v>
      </c>
      <c r="M126" s="306">
        <f t="shared" ca="1" si="45"/>
        <v>1.3634742107482849</v>
      </c>
      <c r="N126" s="304">
        <f t="shared" ca="1" si="46"/>
        <v>78.121317750807677</v>
      </c>
      <c r="P126" s="310">
        <f t="shared" ca="1" si="47"/>
        <v>4</v>
      </c>
      <c r="Q126" s="304">
        <f t="shared" ca="1" si="48"/>
        <v>704.5999999999998</v>
      </c>
      <c r="R126" s="306">
        <f t="shared" ca="1" si="49"/>
        <v>0.35360591147364162</v>
      </c>
      <c r="S126" s="307">
        <f t="shared" ca="1" si="50"/>
        <v>9.6313681242925231</v>
      </c>
      <c r="T126" s="304">
        <f t="shared" ca="1" si="30"/>
        <v>94.48372129930965</v>
      </c>
      <c r="U126" s="311">
        <f t="shared" ca="1" si="31"/>
        <v>0</v>
      </c>
      <c r="V126" s="306">
        <f t="shared" ca="1" si="32"/>
        <v>1.2188231521236976</v>
      </c>
      <c r="W126" s="304">
        <f t="shared" ca="1" si="33"/>
        <v>27.001395648831551</v>
      </c>
      <c r="Y126" s="314" t="str">
        <f t="shared" ca="1" si="51"/>
        <v/>
      </c>
      <c r="Z126" s="315" t="str">
        <f t="shared" ca="1" si="52"/>
        <v/>
      </c>
      <c r="AA126" s="316" t="str">
        <f t="shared" ca="1" si="53"/>
        <v/>
      </c>
      <c r="AC126" s="310" t="e">
        <f t="shared" ca="1" si="54"/>
        <v>#N/A</v>
      </c>
      <c r="AD126" s="323" t="e">
        <f t="shared" ca="1" si="55"/>
        <v>#N/A</v>
      </c>
      <c r="AE126" s="324">
        <f t="shared" ca="1" si="34"/>
        <v>50.550694479954558</v>
      </c>
      <c r="AG126" s="306">
        <f t="shared" ca="1" si="56"/>
        <v>60.793604059855497</v>
      </c>
      <c r="AH126" s="304">
        <f t="shared" ca="1" si="57"/>
        <v>70.394019804323491</v>
      </c>
    </row>
    <row r="127" spans="1:34" x14ac:dyDescent="0.2">
      <c r="A127" s="347">
        <f t="shared" ca="1" si="35"/>
        <v>0.01</v>
      </c>
      <c r="B127" s="304">
        <f t="shared" ca="1" si="36"/>
        <v>1.2300000000000009</v>
      </c>
      <c r="D127" s="306">
        <f t="shared" ca="1" si="37"/>
        <v>14.452631168199293</v>
      </c>
      <c r="E127" s="307">
        <f t="shared" ca="1" si="38"/>
        <v>58.899338698663215</v>
      </c>
      <c r="F127" s="304">
        <f t="shared" ca="1" si="39"/>
        <v>60.646604577864473</v>
      </c>
      <c r="G127" s="306">
        <f t="shared" ca="1" si="40"/>
        <v>17.221928120940316</v>
      </c>
      <c r="H127" s="307">
        <f t="shared" ca="1" si="41"/>
        <v>81.77676960224926</v>
      </c>
      <c r="I127" s="304">
        <f t="shared" ca="1" si="42"/>
        <v>83.570538198471553</v>
      </c>
      <c r="J127" s="306">
        <f t="shared" ca="1" si="43"/>
        <v>10.143931125120019</v>
      </c>
      <c r="K127" s="307">
        <f t="shared" ca="1" si="44"/>
        <v>51.365517209042117</v>
      </c>
      <c r="L127" s="304">
        <f t="shared" ca="1" si="29"/>
        <v>52.357575352794747</v>
      </c>
      <c r="M127" s="306">
        <f t="shared" ca="1" si="45"/>
        <v>1.3632325835593018</v>
      </c>
      <c r="N127" s="304">
        <f t="shared" ca="1" si="46"/>
        <v>78.107473532663334</v>
      </c>
      <c r="P127" s="310">
        <f t="shared" ca="1" si="47"/>
        <v>4</v>
      </c>
      <c r="Q127" s="304">
        <f t="shared" ca="1" si="48"/>
        <v>702.99999999999989</v>
      </c>
      <c r="R127" s="306">
        <f t="shared" ca="1" si="49"/>
        <v>0.35280294602039469</v>
      </c>
      <c r="S127" s="307">
        <f t="shared" ca="1" si="50"/>
        <v>9.6278400948323188</v>
      </c>
      <c r="T127" s="304">
        <f t="shared" ca="1" si="30"/>
        <v>94.449111330305058</v>
      </c>
      <c r="U127" s="311">
        <f t="shared" ca="1" si="31"/>
        <v>0</v>
      </c>
      <c r="V127" s="306">
        <f t="shared" ca="1" si="32"/>
        <v>1.2187238430442979</v>
      </c>
      <c r="W127" s="304">
        <f t="shared" ca="1" si="33"/>
        <v>27.395145231641632</v>
      </c>
      <c r="Y127" s="314" t="str">
        <f t="shared" ca="1" si="51"/>
        <v/>
      </c>
      <c r="Z127" s="315" t="str">
        <f t="shared" ca="1" si="52"/>
        <v/>
      </c>
      <c r="AA127" s="316" t="str">
        <f t="shared" ca="1" si="53"/>
        <v/>
      </c>
      <c r="AC127" s="310" t="e">
        <f t="shared" ca="1" si="54"/>
        <v>#N/A</v>
      </c>
      <c r="AD127" s="323" t="e">
        <f t="shared" ca="1" si="55"/>
        <v>#N/A</v>
      </c>
      <c r="AE127" s="324">
        <f t="shared" ca="1" si="34"/>
        <v>51.365517209042117</v>
      </c>
      <c r="AG127" s="306">
        <f t="shared" ca="1" si="56"/>
        <v>60.612978057950045</v>
      </c>
      <c r="AH127" s="304">
        <f t="shared" ca="1" si="57"/>
        <v>70.212903173787254</v>
      </c>
    </row>
    <row r="128" spans="1:34" x14ac:dyDescent="0.2">
      <c r="A128" s="347">
        <f t="shared" ca="1" si="35"/>
        <v>0.01</v>
      </c>
      <c r="B128" s="304">
        <f t="shared" ca="1" si="36"/>
        <v>1.2400000000000009</v>
      </c>
      <c r="D128" s="306">
        <f t="shared" ca="1" si="37"/>
        <v>14.431834477305914</v>
      </c>
      <c r="E128" s="307">
        <f t="shared" ca="1" si="38"/>
        <v>58.718262033183166</v>
      </c>
      <c r="F128" s="304">
        <f t="shared" ca="1" si="39"/>
        <v>60.465793160909705</v>
      </c>
      <c r="G128" s="306">
        <f t="shared" ca="1" si="40"/>
        <v>17.366246465713374</v>
      </c>
      <c r="H128" s="307">
        <f t="shared" ca="1" si="41"/>
        <v>82.363952222581091</v>
      </c>
      <c r="I128" s="304">
        <f t="shared" ca="1" si="42"/>
        <v>84.174860510912183</v>
      </c>
      <c r="J128" s="306">
        <f t="shared" ca="1" si="43"/>
        <v>10.316871998053289</v>
      </c>
      <c r="K128" s="307">
        <f t="shared" ca="1" si="44"/>
        <v>52.186220818166269</v>
      </c>
      <c r="L128" s="304">
        <f t="shared" ca="1" si="29"/>
        <v>53.19623568549401</v>
      </c>
      <c r="M128" s="306">
        <f t="shared" ca="1" si="45"/>
        <v>1.3629924155383348</v>
      </c>
      <c r="N128" s="304">
        <f t="shared" ca="1" si="46"/>
        <v>78.093712918687913</v>
      </c>
      <c r="P128" s="310">
        <f t="shared" ca="1" si="47"/>
        <v>4</v>
      </c>
      <c r="Q128" s="304">
        <f t="shared" ca="1" si="48"/>
        <v>701.39999999999986</v>
      </c>
      <c r="R128" s="306">
        <f t="shared" ca="1" si="49"/>
        <v>0.35199998056714771</v>
      </c>
      <c r="S128" s="307">
        <f t="shared" ca="1" si="50"/>
        <v>9.624320095026647</v>
      </c>
      <c r="T128" s="304">
        <f t="shared" ca="1" si="30"/>
        <v>94.414580132211412</v>
      </c>
      <c r="U128" s="311">
        <f t="shared" ca="1" si="31"/>
        <v>0</v>
      </c>
      <c r="V128" s="306">
        <f t="shared" ca="1" si="32"/>
        <v>1.2186238253726287</v>
      </c>
      <c r="W128" s="304">
        <f t="shared" ca="1" si="33"/>
        <v>27.790501040484642</v>
      </c>
      <c r="Y128" s="314" t="str">
        <f t="shared" ca="1" si="51"/>
        <v/>
      </c>
      <c r="Z128" s="315" t="str">
        <f t="shared" ca="1" si="52"/>
        <v/>
      </c>
      <c r="AA128" s="316" t="str">
        <f t="shared" ca="1" si="53"/>
        <v/>
      </c>
      <c r="AC128" s="310" t="e">
        <f t="shared" ca="1" si="54"/>
        <v>#N/A</v>
      </c>
      <c r="AD128" s="323" t="e">
        <f t="shared" ca="1" si="55"/>
        <v>#N/A</v>
      </c>
      <c r="AE128" s="324">
        <f t="shared" ca="1" si="34"/>
        <v>52.186220818166269</v>
      </c>
      <c r="AG128" s="306">
        <f t="shared" ca="1" si="56"/>
        <v>60.431988480911293</v>
      </c>
      <c r="AH128" s="304">
        <f t="shared" ca="1" si="57"/>
        <v>70.031425400808232</v>
      </c>
    </row>
    <row r="129" spans="1:34" x14ac:dyDescent="0.2">
      <c r="A129" s="347">
        <f t="shared" ca="1" si="35"/>
        <v>0.01</v>
      </c>
      <c r="B129" s="304">
        <f t="shared" ca="1" si="36"/>
        <v>1.2500000000000009</v>
      </c>
      <c r="D129" s="306">
        <f t="shared" ca="1" si="37"/>
        <v>14.410777527029628</v>
      </c>
      <c r="E129" s="307">
        <f t="shared" ca="1" si="38"/>
        <v>58.536870123598533</v>
      </c>
      <c r="F129" s="304">
        <f t="shared" ca="1" si="39"/>
        <v>60.284622191737959</v>
      </c>
      <c r="G129" s="306">
        <f t="shared" ca="1" si="40"/>
        <v>17.51035424098367</v>
      </c>
      <c r="H129" s="307">
        <f t="shared" ca="1" si="41"/>
        <v>82.949320923817069</v>
      </c>
      <c r="I129" s="304">
        <f t="shared" ca="1" si="42"/>
        <v>84.777369311433176</v>
      </c>
      <c r="J129" s="306">
        <f t="shared" ca="1" si="43"/>
        <v>10.491255001586774</v>
      </c>
      <c r="K129" s="307">
        <f t="shared" ca="1" si="44"/>
        <v>53.012787183898261</v>
      </c>
      <c r="L129" s="304">
        <f t="shared" ca="1" si="29"/>
        <v>54.040929271373628</v>
      </c>
      <c r="M129" s="306">
        <f t="shared" ca="1" si="45"/>
        <v>1.3627536824422175</v>
      </c>
      <c r="N129" s="304">
        <f t="shared" ca="1" si="46"/>
        <v>78.080034519850301</v>
      </c>
      <c r="P129" s="310">
        <f t="shared" ca="1" si="47"/>
        <v>4</v>
      </c>
      <c r="Q129" s="304">
        <f t="shared" ca="1" si="48"/>
        <v>699.79999999999984</v>
      </c>
      <c r="R129" s="306">
        <f t="shared" ca="1" si="49"/>
        <v>0.35119701511390067</v>
      </c>
      <c r="S129" s="307">
        <f t="shared" ca="1" si="50"/>
        <v>9.6208081248755075</v>
      </c>
      <c r="T129" s="304">
        <f t="shared" ca="1" si="30"/>
        <v>94.380127705028727</v>
      </c>
      <c r="U129" s="311">
        <f t="shared" ca="1" si="31"/>
        <v>0</v>
      </c>
      <c r="V129" s="306">
        <f t="shared" ca="1" si="32"/>
        <v>1.218523101492083</v>
      </c>
      <c r="W129" s="304">
        <f t="shared" ca="1" si="33"/>
        <v>28.187433887015182</v>
      </c>
      <c r="Y129" s="314" t="str">
        <f t="shared" ca="1" si="51"/>
        <v/>
      </c>
      <c r="Z129" s="315" t="str">
        <f t="shared" ca="1" si="52"/>
        <v/>
      </c>
      <c r="AA129" s="316" t="str">
        <f t="shared" ca="1" si="53"/>
        <v/>
      </c>
      <c r="AC129" s="310" t="e">
        <f t="shared" ca="1" si="54"/>
        <v>#N/A</v>
      </c>
      <c r="AD129" s="323" t="e">
        <f t="shared" ca="1" si="55"/>
        <v>#N/A</v>
      </c>
      <c r="AE129" s="324">
        <f t="shared" ca="1" si="34"/>
        <v>53.012787183898261</v>
      </c>
      <c r="AG129" s="306">
        <f t="shared" ca="1" si="56"/>
        <v>60.250638464188462</v>
      </c>
      <c r="AH129" s="304">
        <f t="shared" ca="1" si="57"/>
        <v>69.849589580938755</v>
      </c>
    </row>
    <row r="130" spans="1:34" x14ac:dyDescent="0.2">
      <c r="A130" s="347">
        <f t="shared" ca="1" si="35"/>
        <v>0.01</v>
      </c>
      <c r="B130" s="304">
        <f t="shared" ca="1" si="36"/>
        <v>1.2600000000000009</v>
      </c>
      <c r="D130" s="306">
        <f t="shared" ca="1" si="37"/>
        <v>14.389463156978843</v>
      </c>
      <c r="E130" s="307">
        <f t="shared" ca="1" si="38"/>
        <v>58.355165644451731</v>
      </c>
      <c r="F130" s="304">
        <f t="shared" ca="1" si="39"/>
        <v>60.103094823290512</v>
      </c>
      <c r="G130" s="306">
        <f t="shared" ca="1" si="40"/>
        <v>17.65424887255346</v>
      </c>
      <c r="H130" s="307">
        <f t="shared" ca="1" si="41"/>
        <v>83.532872580261582</v>
      </c>
      <c r="I130" s="304">
        <f t="shared" ca="1" si="42"/>
        <v>85.378061027199919</v>
      </c>
      <c r="J130" s="306">
        <f t="shared" ca="1" si="43"/>
        <v>10.667078017154459</v>
      </c>
      <c r="K130" s="307">
        <f t="shared" ca="1" si="44"/>
        <v>53.845198151418657</v>
      </c>
      <c r="L130" s="304">
        <f t="shared" ca="1" si="29"/>
        <v>54.89163795506196</v>
      </c>
      <c r="M130" s="306">
        <f t="shared" ca="1" si="45"/>
        <v>1.3625163605950499</v>
      </c>
      <c r="N130" s="304">
        <f t="shared" ca="1" si="46"/>
        <v>78.066436979621344</v>
      </c>
      <c r="P130" s="310">
        <f t="shared" ca="1" si="47"/>
        <v>4</v>
      </c>
      <c r="Q130" s="304">
        <f t="shared" ca="1" si="48"/>
        <v>698.19999999999982</v>
      </c>
      <c r="R130" s="306">
        <f t="shared" ca="1" si="49"/>
        <v>0.35039404966065368</v>
      </c>
      <c r="S130" s="307">
        <f t="shared" ca="1" si="50"/>
        <v>9.6173041843789004</v>
      </c>
      <c r="T130" s="304">
        <f t="shared" ca="1" si="30"/>
        <v>94.345754048757016</v>
      </c>
      <c r="U130" s="311">
        <f t="shared" ca="1" si="31"/>
        <v>0</v>
      </c>
      <c r="V130" s="306">
        <f t="shared" ca="1" si="32"/>
        <v>1.2184216737903644</v>
      </c>
      <c r="W130" s="304">
        <f t="shared" ca="1" si="33"/>
        <v>28.585914619766989</v>
      </c>
      <c r="Y130" s="314" t="str">
        <f t="shared" ca="1" si="51"/>
        <v/>
      </c>
      <c r="Z130" s="315" t="str">
        <f t="shared" ca="1" si="52"/>
        <v/>
      </c>
      <c r="AA130" s="316" t="str">
        <f t="shared" ca="1" si="53"/>
        <v/>
      </c>
      <c r="AC130" s="310" t="e">
        <f t="shared" ca="1" si="54"/>
        <v>#N/A</v>
      </c>
      <c r="AD130" s="323" t="e">
        <f t="shared" ca="1" si="55"/>
        <v>#N/A</v>
      </c>
      <c r="AE130" s="324">
        <f t="shared" ca="1" si="34"/>
        <v>53.845198151418657</v>
      </c>
      <c r="AG130" s="306">
        <f t="shared" ca="1" si="56"/>
        <v>60.068931144972851</v>
      </c>
      <c r="AH130" s="304">
        <f t="shared" ca="1" si="57"/>
        <v>69.667398812368432</v>
      </c>
    </row>
    <row r="131" spans="1:34" x14ac:dyDescent="0.2">
      <c r="A131" s="347">
        <f t="shared" ca="1" si="35"/>
        <v>0.01</v>
      </c>
      <c r="B131" s="304">
        <f t="shared" ca="1" si="36"/>
        <v>1.2700000000000009</v>
      </c>
      <c r="D131" s="306">
        <f t="shared" ca="1" si="37"/>
        <v>14.367894156820691</v>
      </c>
      <c r="E131" s="307">
        <f t="shared" ca="1" si="38"/>
        <v>58.173151280612686</v>
      </c>
      <c r="F131" s="304">
        <f t="shared" ca="1" si="39"/>
        <v>59.921214210149742</v>
      </c>
      <c r="G131" s="306">
        <f t="shared" ca="1" si="40"/>
        <v>17.797927814121667</v>
      </c>
      <c r="H131" s="307">
        <f t="shared" ca="1" si="41"/>
        <v>84.114604093067712</v>
      </c>
      <c r="I131" s="304">
        <f t="shared" ca="1" si="42"/>
        <v>85.976932116761461</v>
      </c>
      <c r="J131" s="306">
        <f t="shared" ca="1" si="43"/>
        <v>10.844338900587834</v>
      </c>
      <c r="K131" s="307">
        <f t="shared" ca="1" si="44"/>
        <v>54.683435534785303</v>
      </c>
      <c r="L131" s="304">
        <f t="shared" ca="1" si="29"/>
        <v>55.748343545596242</v>
      </c>
      <c r="M131" s="306">
        <f t="shared" ca="1" si="45"/>
        <v>1.3622804268702808</v>
      </c>
      <c r="N131" s="304">
        <f t="shared" ca="1" si="46"/>
        <v>78.052918972947282</v>
      </c>
      <c r="P131" s="310">
        <f t="shared" ca="1" si="47"/>
        <v>4</v>
      </c>
      <c r="Q131" s="304">
        <f t="shared" ca="1" si="48"/>
        <v>696.5999999999998</v>
      </c>
      <c r="R131" s="306">
        <f t="shared" ca="1" si="49"/>
        <v>0.3495910842074067</v>
      </c>
      <c r="S131" s="307">
        <f t="shared" ca="1" si="50"/>
        <v>9.6138082735368258</v>
      </c>
      <c r="T131" s="304">
        <f t="shared" ca="1" si="30"/>
        <v>94.311459163396265</v>
      </c>
      <c r="U131" s="311">
        <f t="shared" ca="1" si="31"/>
        <v>0</v>
      </c>
      <c r="V131" s="306">
        <f t="shared" ca="1" si="32"/>
        <v>1.2183195446594368</v>
      </c>
      <c r="W131" s="304">
        <f t="shared" ca="1" si="33"/>
        <v>28.985914125601777</v>
      </c>
      <c r="Y131" s="314" t="str">
        <f t="shared" ca="1" si="51"/>
        <v/>
      </c>
      <c r="Z131" s="315" t="str">
        <f t="shared" ca="1" si="52"/>
        <v/>
      </c>
      <c r="AA131" s="316" t="str">
        <f t="shared" ca="1" si="53"/>
        <v/>
      </c>
      <c r="AC131" s="310" t="e">
        <f t="shared" ca="1" si="54"/>
        <v>#N/A</v>
      </c>
      <c r="AD131" s="323" t="e">
        <f t="shared" ca="1" si="55"/>
        <v>#N/A</v>
      </c>
      <c r="AE131" s="324">
        <f t="shared" ca="1" si="34"/>
        <v>54.683435534785303</v>
      </c>
      <c r="AG131" s="306">
        <f t="shared" ca="1" si="56"/>
        <v>59.886869662052902</v>
      </c>
      <c r="AH131" s="304">
        <f t="shared" ca="1" si="57"/>
        <v>69.484856195751547</v>
      </c>
    </row>
    <row r="132" spans="1:34" x14ac:dyDescent="0.2">
      <c r="A132" s="347">
        <f t="shared" ca="1" si="35"/>
        <v>0.01</v>
      </c>
      <c r="B132" s="304">
        <f t="shared" ca="1" si="36"/>
        <v>1.2800000000000009</v>
      </c>
      <c r="D132" s="306">
        <f t="shared" ca="1" si="37"/>
        <v>14.346073267860763</v>
      </c>
      <c r="E132" s="307">
        <f t="shared" ca="1" si="38"/>
        <v>57.990829726862302</v>
      </c>
      <c r="F132" s="304">
        <f t="shared" ca="1" si="39"/>
        <v>59.738983508398981</v>
      </c>
      <c r="G132" s="306">
        <f t="shared" ca="1" si="40"/>
        <v>17.941388546800276</v>
      </c>
      <c r="H132" s="307">
        <f t="shared" ca="1" si="41"/>
        <v>84.694512390336328</v>
      </c>
      <c r="I132" s="304">
        <f t="shared" ca="1" si="42"/>
        <v>86.573979070065221</v>
      </c>
      <c r="J132" s="306">
        <f t="shared" ca="1" si="43"/>
        <v>11.023035482392444</v>
      </c>
      <c r="K132" s="307">
        <f t="shared" ca="1" si="44"/>
        <v>55.527481117202321</v>
      </c>
      <c r="L132" s="304">
        <f t="shared" ref="L132:L195" ca="1" si="58">SQRT(pos_x^2+pos_z^2)</f>
        <v>56.611027816736758</v>
      </c>
      <c r="M132" s="306">
        <f t="shared" ca="1" si="45"/>
        <v>1.3620458586734967</v>
      </c>
      <c r="N132" s="304">
        <f t="shared" ca="1" si="46"/>
        <v>78.039479205263547</v>
      </c>
      <c r="P132" s="310">
        <f t="shared" ca="1" si="47"/>
        <v>4</v>
      </c>
      <c r="Q132" s="304">
        <f t="shared" ca="1" si="48"/>
        <v>694.99999999999989</v>
      </c>
      <c r="R132" s="306">
        <f t="shared" ca="1" si="49"/>
        <v>0.34878811875415977</v>
      </c>
      <c r="S132" s="307">
        <f t="shared" ca="1" si="50"/>
        <v>9.6103203923492835</v>
      </c>
      <c r="T132" s="304">
        <f t="shared" ref="T132:T195" ca="1" si="59">m*g</f>
        <v>94.277243048946474</v>
      </c>
      <c r="U132" s="311">
        <f t="shared" ref="U132:U195" ca="1" si="60">IF(pos_xz&lt;L_rampe,Poids*COS(Beta),0)</f>
        <v>0</v>
      </c>
      <c r="V132" s="306">
        <f t="shared" ref="V132:V195" ca="1" si="61">Rho_moyen*(20000-Alt_rampe-pos_z)/(20000+Alt_rampe+pos_z)</f>
        <v>1.2182167164954782</v>
      </c>
      <c r="W132" s="304">
        <f t="shared" ref="W132:W195" ca="1" si="62">1/2*Rho*Sref*Cx*vit_xz^2</f>
        <v>29.387403331149883</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55.527481117202321</v>
      </c>
      <c r="AG132" s="306">
        <f t="shared" ca="1" si="56"/>
        <v>59.704457155668585</v>
      </c>
      <c r="AH132" s="304">
        <f t="shared" ca="1" si="57"/>
        <v>69.301964834034862</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14.324003184559237</v>
      </c>
      <c r="E133" s="307">
        <f t="shared" ref="E133:E196" ca="1" si="67">IF(AND(L132&lt;L_rampe,Poussee&lt;Poids*SIN(M132)),0,(-W132+Poussee)/m*SIN(M132)+U132/m*COS(M132)-Poids/m)</f>
        <v>57.808203687485985</v>
      </c>
      <c r="F133" s="304">
        <f t="shared" ref="F133:F196" ca="1" si="68">SQRT(acc_x^2+acc_z^2)</f>
        <v>59.556405875481872</v>
      </c>
      <c r="G133" s="306">
        <f t="shared" ref="G133:G196" ca="1" si="69">G132+acc_x*pas</f>
        <v>18.084628578645869</v>
      </c>
      <c r="H133" s="307">
        <f t="shared" ref="H133:H196" ca="1" si="70">H132+acc_z*pas</f>
        <v>85.272594427211189</v>
      </c>
      <c r="I133" s="304">
        <f t="shared" ref="I133:I196" ca="1" si="71">SQRT(vit_x^2+vit_z^2)</f>
        <v>87.169198408470081</v>
      </c>
      <c r="J133" s="306">
        <f t="shared" ref="J133:J196" ca="1" si="72">J132+0.5*(vit_x+G132)*pas*(K132&gt;=0)</f>
        <v>11.203165568019674</v>
      </c>
      <c r="K133" s="307">
        <f t="shared" ref="K133:K196" ca="1" si="73">K132+0.5*(vit_z+H132)*pas</f>
        <v>56.377316651290059</v>
      </c>
      <c r="L133" s="304">
        <f t="shared" ca="1" si="58"/>
        <v>57.479672507281116</v>
      </c>
      <c r="M133" s="306">
        <f t="shared" ref="M133:M196" ca="1" si="74">IF(AND(L132&gt;L_rampe,G133&gt;0),ATAN2(G133,H133),$M$4)</f>
        <v>1.3618126339258798</v>
      </c>
      <c r="N133" s="304">
        <f t="shared" ref="N133:N196" ca="1" si="75">DEGREES(Beta)</f>
        <v>78.026116411547108</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9.6068405408162736</v>
      </c>
      <c r="T133" s="304">
        <f t="shared" ca="1" si="59"/>
        <v>94.243105705407643</v>
      </c>
      <c r="U133" s="311">
        <f t="shared" ca="1" si="60"/>
        <v>0</v>
      </c>
      <c r="V133" s="306">
        <f t="shared" ca="1" si="61"/>
        <v>1.2181131916988326</v>
      </c>
      <c r="W133" s="304">
        <f t="shared" ca="1" si="62"/>
        <v>29.790353204242471</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56.377316651290059</v>
      </c>
      <c r="AG133" s="306">
        <f t="shared" ref="AG133:AG196" ca="1" si="85">IF(AND(L132&lt;L_rampe,Poussee&lt;Poids*SIN(M132)),0,(-W132+Poussee)/m-Poids*SIN(M132)/m)</f>
        <v>59.521696767365285</v>
      </c>
      <c r="AH133" s="304">
        <f t="shared" ref="AH133:AH196" ca="1" si="86">IF(AND(L132&lt;L_rampe,Poussee&lt;Poids*SIN(M132)), g*SIN(M132), (-W132+Poussee)/m)</f>
        <v>69.118727832285856</v>
      </c>
    </row>
    <row r="134" spans="1:34" x14ac:dyDescent="0.2">
      <c r="A134" s="347">
        <f t="shared" ca="1" si="64"/>
        <v>0.01</v>
      </c>
      <c r="B134" s="304">
        <f t="shared" ca="1" si="65"/>
        <v>1.3000000000000009</v>
      </c>
      <c r="D134" s="306">
        <f t="shared" ca="1" si="66"/>
        <v>14.301686555986661</v>
      </c>
      <c r="E134" s="307">
        <f t="shared" ca="1" si="67"/>
        <v>57.625275875876795</v>
      </c>
      <c r="F134" s="304">
        <f t="shared" ca="1" si="68"/>
        <v>59.373484470061193</v>
      </c>
      <c r="G134" s="306">
        <f t="shared" ca="1" si="69"/>
        <v>18.227645444205734</v>
      </c>
      <c r="H134" s="307">
        <f t="shared" ca="1" si="70"/>
        <v>85.848847185969959</v>
      </c>
      <c r="I134" s="304">
        <f t="shared" ca="1" si="71"/>
        <v>87.76258668475819</v>
      </c>
      <c r="J134" s="306">
        <f t="shared" ca="1" si="72"/>
        <v>11.384726938133932</v>
      </c>
      <c r="K134" s="307">
        <f t="shared" ca="1" si="73"/>
        <v>57.232923859355964</v>
      </c>
      <c r="L134" s="304">
        <f t="shared" ca="1" si="58"/>
        <v>58.35425932137867</v>
      </c>
      <c r="M134" s="306">
        <f t="shared" ca="1" si="74"/>
        <v>1.3615807310483088</v>
      </c>
      <c r="N134" s="304">
        <f t="shared" ca="1" si="75"/>
        <v>78.012829355405344</v>
      </c>
      <c r="P134" s="310">
        <f t="shared" ca="1" si="76"/>
        <v>4</v>
      </c>
      <c r="Q134" s="304">
        <f t="shared" ca="1" si="77"/>
        <v>691.79999999999984</v>
      </c>
      <c r="R134" s="306">
        <f t="shared" ca="1" si="78"/>
        <v>0.34718218784766575</v>
      </c>
      <c r="S134" s="307">
        <f t="shared" ca="1" si="79"/>
        <v>9.6033687189377961</v>
      </c>
      <c r="T134" s="304">
        <f t="shared" ca="1" si="59"/>
        <v>94.209047132779787</v>
      </c>
      <c r="U134" s="311">
        <f t="shared" ca="1" si="60"/>
        <v>0</v>
      </c>
      <c r="V134" s="306">
        <f t="shared" ca="1" si="61"/>
        <v>1.2180089726739616</v>
      </c>
      <c r="W134" s="304">
        <f t="shared" ca="1" si="62"/>
        <v>30.194734755335361</v>
      </c>
      <c r="Y134" s="314" t="str">
        <f t="shared" ca="1" si="80"/>
        <v/>
      </c>
      <c r="Z134" s="315" t="str">
        <f t="shared" ca="1" si="81"/>
        <v/>
      </c>
      <c r="AA134" s="316" t="str">
        <f t="shared" ca="1" si="82"/>
        <v/>
      </c>
      <c r="AC134" s="310" t="e">
        <f t="shared" ca="1" si="83"/>
        <v>#N/A</v>
      </c>
      <c r="AD134" s="323" t="e">
        <f t="shared" ca="1" si="84"/>
        <v>#N/A</v>
      </c>
      <c r="AE134" s="324">
        <f t="shared" ca="1" si="63"/>
        <v>57.232923859355964</v>
      </c>
      <c r="AG134" s="306">
        <f t="shared" ca="1" si="85"/>
        <v>59.338591639847266</v>
      </c>
      <c r="AH134" s="304">
        <f t="shared" ca="1" si="86"/>
        <v>68.935148297521636</v>
      </c>
    </row>
    <row r="135" spans="1:34" x14ac:dyDescent="0.2">
      <c r="A135" s="347">
        <f t="shared" ca="1" si="64"/>
        <v>0.01</v>
      </c>
      <c r="B135" s="304">
        <f t="shared" ca="1" si="65"/>
        <v>1.3100000000000009</v>
      </c>
      <c r="D135" s="306">
        <f t="shared" ca="1" si="66"/>
        <v>14.279125987221898</v>
      </c>
      <c r="E135" s="307">
        <f t="shared" ca="1" si="67"/>
        <v>57.442049014147415</v>
      </c>
      <c r="F135" s="304">
        <f t="shared" ca="1" si="68"/>
        <v>59.190222451876878</v>
      </c>
      <c r="G135" s="306">
        <f t="shared" ca="1" si="69"/>
        <v>18.370436704077953</v>
      </c>
      <c r="H135" s="307">
        <f t="shared" ca="1" si="70"/>
        <v>86.423267676111436</v>
      </c>
      <c r="I135" s="304">
        <f t="shared" ca="1" si="71"/>
        <v>88.354140483145116</v>
      </c>
      <c r="J135" s="306">
        <f t="shared" ca="1" si="72"/>
        <v>11.56771734887535</v>
      </c>
      <c r="K135" s="307">
        <f t="shared" ca="1" si="73"/>
        <v>58.094284433666374</v>
      </c>
      <c r="L135" s="304">
        <f t="shared" ca="1" si="58"/>
        <v>59.234769928845026</v>
      </c>
      <c r="M135" s="306">
        <f t="shared" ca="1" si="74"/>
        <v>1.3613501289460692</v>
      </c>
      <c r="N135" s="304">
        <f t="shared" ca="1" si="75"/>
        <v>77.999616828200175</v>
      </c>
      <c r="P135" s="310">
        <f t="shared" ca="1" si="76"/>
        <v>4</v>
      </c>
      <c r="Q135" s="304">
        <f t="shared" ca="1" si="77"/>
        <v>690.19999999999982</v>
      </c>
      <c r="R135" s="306">
        <f t="shared" ca="1" si="78"/>
        <v>0.34637922239441876</v>
      </c>
      <c r="S135" s="307">
        <f t="shared" ca="1" si="79"/>
        <v>9.5999049267138528</v>
      </c>
      <c r="T135" s="304">
        <f t="shared" ca="1" si="59"/>
        <v>94.175067331062905</v>
      </c>
      <c r="U135" s="311">
        <f t="shared" ca="1" si="60"/>
        <v>0</v>
      </c>
      <c r="V135" s="306">
        <f t="shared" ca="1" si="61"/>
        <v>1.2179040618293961</v>
      </c>
      <c r="W135" s="304">
        <f t="shared" ca="1" si="62"/>
        <v>30.600519038924194</v>
      </c>
      <c r="Y135" s="314" t="str">
        <f t="shared" ca="1" si="80"/>
        <v/>
      </c>
      <c r="Z135" s="315" t="str">
        <f t="shared" ca="1" si="81"/>
        <v/>
      </c>
      <c r="AA135" s="316" t="str">
        <f t="shared" ca="1" si="82"/>
        <v/>
      </c>
      <c r="AC135" s="310" t="e">
        <f t="shared" ca="1" si="83"/>
        <v>#N/A</v>
      </c>
      <c r="AD135" s="323" t="e">
        <f t="shared" ca="1" si="84"/>
        <v>#N/A</v>
      </c>
      <c r="AE135" s="324">
        <f t="shared" ca="1" si="63"/>
        <v>58.094284433666374</v>
      </c>
      <c r="AG135" s="306">
        <f t="shared" ca="1" si="85"/>
        <v>59.155144916830416</v>
      </c>
      <c r="AH135" s="304">
        <f t="shared" ca="1" si="86"/>
        <v>68.751229338537954</v>
      </c>
    </row>
    <row r="136" spans="1:34" x14ac:dyDescent="0.2">
      <c r="A136" s="347">
        <f t="shared" ca="1" si="64"/>
        <v>0.01</v>
      </c>
      <c r="B136" s="304">
        <f t="shared" ca="1" si="65"/>
        <v>1.320000000000001</v>
      </c>
      <c r="D136" s="306">
        <f t="shared" ca="1" si="66"/>
        <v>14.256324040695107</v>
      </c>
      <c r="E136" s="307">
        <f t="shared" ca="1" si="67"/>
        <v>57.25852583275136</v>
      </c>
      <c r="F136" s="304">
        <f t="shared" ca="1" si="68"/>
        <v>59.006622981603989</v>
      </c>
      <c r="G136" s="306">
        <f t="shared" ca="1" si="69"/>
        <v>18.512999944484903</v>
      </c>
      <c r="H136" s="307">
        <f t="shared" ca="1" si="70"/>
        <v>86.995852934438943</v>
      </c>
      <c r="I136" s="304">
        <f t="shared" ca="1" si="71"/>
        <v>88.943856419288608</v>
      </c>
      <c r="J136" s="306">
        <f t="shared" ca="1" si="72"/>
        <v>11.752134532118165</v>
      </c>
      <c r="K136" s="307">
        <f t="shared" ca="1" si="73"/>
        <v>58.961380036719127</v>
      </c>
      <c r="L136" s="304">
        <f t="shared" ca="1" si="58"/>
        <v>60.121185965476641</v>
      </c>
      <c r="M136" s="306">
        <f t="shared" ca="1" si="74"/>
        <v>1.3611208069941458</v>
      </c>
      <c r="N136" s="304">
        <f t="shared" ca="1" si="75"/>
        <v>77.986477648205266</v>
      </c>
      <c r="P136" s="310">
        <f t="shared" ca="1" si="76"/>
        <v>4</v>
      </c>
      <c r="Q136" s="304">
        <f t="shared" ca="1" si="77"/>
        <v>688.5999999999998</v>
      </c>
      <c r="R136" s="306">
        <f t="shared" ca="1" si="78"/>
        <v>0.34557625694117178</v>
      </c>
      <c r="S136" s="307">
        <f t="shared" ca="1" si="79"/>
        <v>9.5964491641444418</v>
      </c>
      <c r="T136" s="304">
        <f t="shared" ca="1" si="59"/>
        <v>94.141166300256984</v>
      </c>
      <c r="U136" s="311">
        <f t="shared" ca="1" si="60"/>
        <v>0</v>
      </c>
      <c r="V136" s="306">
        <f t="shared" ca="1" si="61"/>
        <v>1.2177984615776902</v>
      </c>
      <c r="W136" s="304">
        <f t="shared" ca="1" si="62"/>
        <v>31.00767715495105</v>
      </c>
      <c r="Y136" s="314" t="str">
        <f t="shared" ca="1" si="80"/>
        <v/>
      </c>
      <c r="Z136" s="315" t="str">
        <f t="shared" ca="1" si="81"/>
        <v/>
      </c>
      <c r="AA136" s="316" t="str">
        <f t="shared" ca="1" si="82"/>
        <v/>
      </c>
      <c r="AC136" s="310" t="e">
        <f t="shared" ca="1" si="83"/>
        <v>#N/A</v>
      </c>
      <c r="AD136" s="323" t="e">
        <f t="shared" ca="1" si="84"/>
        <v>#N/A</v>
      </c>
      <c r="AE136" s="324">
        <f t="shared" ca="1" si="63"/>
        <v>58.961380036719127</v>
      </c>
      <c r="AG136" s="306">
        <f t="shared" ca="1" si="85"/>
        <v>58.971359742894933</v>
      </c>
      <c r="AH136" s="304">
        <f t="shared" ca="1" si="86"/>
        <v>68.566974065739103</v>
      </c>
    </row>
    <row r="137" spans="1:34" x14ac:dyDescent="0.2">
      <c r="A137" s="347">
        <f t="shared" ca="1" si="64"/>
        <v>0.01</v>
      </c>
      <c r="B137" s="304">
        <f t="shared" ca="1" si="65"/>
        <v>1.330000000000001</v>
      </c>
      <c r="D137" s="306">
        <f t="shared" ca="1" si="66"/>
        <v>14.233283237478295</v>
      </c>
      <c r="E137" s="307">
        <f t="shared" ca="1" si="67"/>
        <v>57.074709070112277</v>
      </c>
      <c r="F137" s="304">
        <f t="shared" ca="1" si="68"/>
        <v>58.822689220710039</v>
      </c>
      <c r="G137" s="306">
        <f t="shared" ca="1" si="69"/>
        <v>18.655332776859687</v>
      </c>
      <c r="H137" s="307">
        <f t="shared" ca="1" si="70"/>
        <v>87.566600025140062</v>
      </c>
      <c r="I137" s="304">
        <f t="shared" ca="1" si="71"/>
        <v>89.531731140295932</v>
      </c>
      <c r="J137" s="306">
        <f t="shared" ca="1" si="72"/>
        <v>11.937976195724888</v>
      </c>
      <c r="K137" s="307">
        <f t="shared" ca="1" si="73"/>
        <v>59.834192301517021</v>
      </c>
      <c r="L137" s="304">
        <f t="shared" ca="1" si="58"/>
        <v>61.013489033365509</v>
      </c>
      <c r="M137" s="306">
        <f t="shared" ca="1" si="74"/>
        <v>1.3608927450230726</v>
      </c>
      <c r="N137" s="304">
        <f t="shared" ca="1" si="75"/>
        <v>77.97341065979532</v>
      </c>
      <c r="P137" s="310">
        <f t="shared" ca="1" si="76"/>
        <v>4</v>
      </c>
      <c r="Q137" s="304">
        <f t="shared" ca="1" si="77"/>
        <v>686.99999999999977</v>
      </c>
      <c r="R137" s="306">
        <f t="shared" ca="1" si="78"/>
        <v>0.34477329148792474</v>
      </c>
      <c r="S137" s="307">
        <f t="shared" ca="1" si="79"/>
        <v>9.5930014312295633</v>
      </c>
      <c r="T137" s="304">
        <f t="shared" ca="1" si="59"/>
        <v>94.107344040362022</v>
      </c>
      <c r="U137" s="311">
        <f t="shared" ca="1" si="60"/>
        <v>0</v>
      </c>
      <c r="V137" s="306">
        <f t="shared" ca="1" si="61"/>
        <v>1.2176921743353704</v>
      </c>
      <c r="W137" s="304">
        <f t="shared" ca="1" si="62"/>
        <v>31.416180250202203</v>
      </c>
      <c r="Y137" s="314" t="str">
        <f t="shared" ca="1" si="80"/>
        <v/>
      </c>
      <c r="Z137" s="315" t="str">
        <f t="shared" ca="1" si="81"/>
        <v/>
      </c>
      <c r="AA137" s="316" t="str">
        <f t="shared" ca="1" si="82"/>
        <v/>
      </c>
      <c r="AC137" s="310" t="e">
        <f t="shared" ca="1" si="83"/>
        <v>#N/A</v>
      </c>
      <c r="AD137" s="323" t="e">
        <f t="shared" ca="1" si="84"/>
        <v>#N/A</v>
      </c>
      <c r="AE137" s="324">
        <f t="shared" ca="1" si="63"/>
        <v>59.834192301517021</v>
      </c>
      <c r="AG137" s="306">
        <f t="shared" ca="1" si="85"/>
        <v>58.787239263337419</v>
      </c>
      <c r="AH137" s="304">
        <f t="shared" ca="1" si="86"/>
        <v>68.382385590968084</v>
      </c>
    </row>
    <row r="138" spans="1:34" x14ac:dyDescent="0.2">
      <c r="A138" s="347">
        <f t="shared" ca="1" si="64"/>
        <v>0.01</v>
      </c>
      <c r="B138" s="304">
        <f t="shared" ca="1" si="65"/>
        <v>1.340000000000001</v>
      </c>
      <c r="D138" s="306">
        <f t="shared" ca="1" si="66"/>
        <v>14.210006058525661</v>
      </c>
      <c r="E138" s="307">
        <f t="shared" ca="1" si="67"/>
        <v>56.890601472261409</v>
      </c>
      <c r="F138" s="304">
        <f t="shared" ca="1" si="68"/>
        <v>58.638424331312045</v>
      </c>
      <c r="G138" s="306">
        <f t="shared" ca="1" si="69"/>
        <v>18.797432837444944</v>
      </c>
      <c r="H138" s="307">
        <f t="shared" ca="1" si="70"/>
        <v>88.135506039862676</v>
      </c>
      <c r="I138" s="304">
        <f t="shared" ca="1" si="71"/>
        <v>90.117761324729557</v>
      </c>
      <c r="J138" s="306">
        <f t="shared" ca="1" si="72"/>
        <v>12.125240023796412</v>
      </c>
      <c r="K138" s="307">
        <f t="shared" ca="1" si="73"/>
        <v>60.712702831842037</v>
      </c>
      <c r="L138" s="304">
        <f t="shared" ca="1" si="58"/>
        <v>61.911660701213911</v>
      </c>
      <c r="M138" s="306">
        <f t="shared" ca="1" si="74"/>
        <v>1.3606659233053124</v>
      </c>
      <c r="N138" s="304">
        <f t="shared" ca="1" si="75"/>
        <v>77.960414732665768</v>
      </c>
      <c r="P138" s="310">
        <f t="shared" ca="1" si="76"/>
        <v>4</v>
      </c>
      <c r="Q138" s="304">
        <f t="shared" ca="1" si="77"/>
        <v>685.39999999999986</v>
      </c>
      <c r="R138" s="306">
        <f t="shared" ca="1" si="78"/>
        <v>0.34397032603467781</v>
      </c>
      <c r="S138" s="307">
        <f t="shared" ca="1" si="79"/>
        <v>9.5895617279692171</v>
      </c>
      <c r="T138" s="304">
        <f t="shared" ca="1" si="59"/>
        <v>94.073600551378021</v>
      </c>
      <c r="U138" s="311">
        <f t="shared" ca="1" si="60"/>
        <v>0</v>
      </c>
      <c r="V138" s="306">
        <f t="shared" ca="1" si="61"/>
        <v>1.2175852025228886</v>
      </c>
      <c r="W138" s="304">
        <f t="shared" ca="1" si="62"/>
        <v>31.825999519697117</v>
      </c>
      <c r="Y138" s="314" t="str">
        <f t="shared" ca="1" si="80"/>
        <v/>
      </c>
      <c r="Z138" s="315" t="str">
        <f t="shared" ca="1" si="81"/>
        <v/>
      </c>
      <c r="AA138" s="316" t="str">
        <f t="shared" ca="1" si="82"/>
        <v/>
      </c>
      <c r="AC138" s="310" t="e">
        <f t="shared" ca="1" si="83"/>
        <v>#N/A</v>
      </c>
      <c r="AD138" s="323" t="e">
        <f t="shared" ca="1" si="84"/>
        <v>#N/A</v>
      </c>
      <c r="AE138" s="324">
        <f t="shared" ca="1" si="63"/>
        <v>60.712702831842037</v>
      </c>
      <c r="AG138" s="306">
        <f t="shared" ca="1" si="85"/>
        <v>58.60278662402289</v>
      </c>
      <c r="AH138" s="304">
        <f t="shared" ca="1" si="86"/>
        <v>68.197467027337439</v>
      </c>
    </row>
    <row r="139" spans="1:34" x14ac:dyDescent="0.2">
      <c r="A139" s="347">
        <f t="shared" ca="1" si="64"/>
        <v>0.01</v>
      </c>
      <c r="B139" s="304">
        <f t="shared" ca="1" si="65"/>
        <v>1.350000000000001</v>
      </c>
      <c r="D139" s="306">
        <f t="shared" ca="1" si="66"/>
        <v>14.186494945866105</v>
      </c>
      <c r="E139" s="307">
        <f t="shared" ca="1" si="67"/>
        <v>56.706205792482862</v>
      </c>
      <c r="F139" s="304">
        <f t="shared" ca="1" si="68"/>
        <v>58.453831476033301</v>
      </c>
      <c r="G139" s="306">
        <f t="shared" ca="1" si="69"/>
        <v>18.939297786903605</v>
      </c>
      <c r="H139" s="307">
        <f t="shared" ca="1" si="70"/>
        <v>88.702568097787506</v>
      </c>
      <c r="I139" s="304">
        <f t="shared" ca="1" si="71"/>
        <v>90.701943682611571</v>
      </c>
      <c r="J139" s="306">
        <f t="shared" ca="1" si="72"/>
        <v>12.313923676918154</v>
      </c>
      <c r="K139" s="307">
        <f t="shared" ca="1" si="73"/>
        <v>61.596893202530289</v>
      </c>
      <c r="L139" s="304">
        <f t="shared" ca="1" si="58"/>
        <v>62.815682504649175</v>
      </c>
      <c r="M139" s="306">
        <f t="shared" ca="1" si="74"/>
        <v>1.3604403225421451</v>
      </c>
      <c r="N139" s="304">
        <f t="shared" ca="1" si="75"/>
        <v>77.947488761081345</v>
      </c>
      <c r="P139" s="310">
        <f t="shared" ca="1" si="76"/>
        <v>4</v>
      </c>
      <c r="Q139" s="304">
        <f t="shared" ca="1" si="77"/>
        <v>683.79999999999984</v>
      </c>
      <c r="R139" s="306">
        <f t="shared" ca="1" si="78"/>
        <v>0.34316736058143082</v>
      </c>
      <c r="S139" s="307">
        <f t="shared" ca="1" si="79"/>
        <v>9.5861300543634034</v>
      </c>
      <c r="T139" s="304">
        <f t="shared" ca="1" si="59"/>
        <v>94.039935833304995</v>
      </c>
      <c r="U139" s="311">
        <f t="shared" ca="1" si="60"/>
        <v>0</v>
      </c>
      <c r="V139" s="306">
        <f t="shared" ca="1" si="61"/>
        <v>1.2174775485645744</v>
      </c>
      <c r="W139" s="304">
        <f t="shared" ca="1" si="62"/>
        <v>32.237106208068468</v>
      </c>
      <c r="Y139" s="314" t="str">
        <f t="shared" ca="1" si="80"/>
        <v/>
      </c>
      <c r="Z139" s="315" t="str">
        <f t="shared" ca="1" si="81"/>
        <v/>
      </c>
      <c r="AA139" s="316" t="str">
        <f t="shared" ca="1" si="82"/>
        <v/>
      </c>
      <c r="AC139" s="310" t="e">
        <f t="shared" ca="1" si="83"/>
        <v>#N/A</v>
      </c>
      <c r="AD139" s="323" t="e">
        <f t="shared" ca="1" si="84"/>
        <v>#N/A</v>
      </c>
      <c r="AE139" s="324">
        <f t="shared" ca="1" si="63"/>
        <v>61.596893202530289</v>
      </c>
      <c r="AG139" s="306">
        <f t="shared" ca="1" si="85"/>
        <v>58.418004971236307</v>
      </c>
      <c r="AH139" s="304">
        <f t="shared" ca="1" si="86"/>
        <v>68.012221489060437</v>
      </c>
    </row>
    <row r="140" spans="1:34" x14ac:dyDescent="0.2">
      <c r="A140" s="347">
        <f t="shared" ca="1" si="64"/>
        <v>0.01</v>
      </c>
      <c r="B140" s="304">
        <f t="shared" ca="1" si="65"/>
        <v>1.360000000000001</v>
      </c>
      <c r="D140" s="306">
        <f t="shared" ca="1" si="66"/>
        <v>14.162752303750105</v>
      </c>
      <c r="E140" s="307">
        <f t="shared" ca="1" si="67"/>
        <v>56.521524790966325</v>
      </c>
      <c r="F140" s="304">
        <f t="shared" ca="1" si="68"/>
        <v>58.268913817860032</v>
      </c>
      <c r="G140" s="306">
        <f t="shared" ca="1" si="69"/>
        <v>19.080925309941108</v>
      </c>
      <c r="H140" s="307">
        <f t="shared" ca="1" si="70"/>
        <v>89.267783345697168</v>
      </c>
      <c r="I140" s="304">
        <f t="shared" ca="1" si="71"/>
        <v>91.284274955426355</v>
      </c>
      <c r="J140" s="306">
        <f t="shared" ca="1" si="72"/>
        <v>12.504024792402378</v>
      </c>
      <c r="K140" s="307">
        <f t="shared" ca="1" si="73"/>
        <v>62.48674495974771</v>
      </c>
      <c r="L140" s="304">
        <f t="shared" ca="1" si="58"/>
        <v>63.725535946538493</v>
      </c>
      <c r="M140" s="306">
        <f t="shared" ca="1" si="74"/>
        <v>1.3602159238510378</v>
      </c>
      <c r="N140" s="304">
        <f t="shared" ca="1" si="75"/>
        <v>77.934631663152643</v>
      </c>
      <c r="P140" s="310">
        <f t="shared" ca="1" si="76"/>
        <v>4</v>
      </c>
      <c r="Q140" s="304">
        <f t="shared" ca="1" si="77"/>
        <v>682.19999999999982</v>
      </c>
      <c r="R140" s="306">
        <f t="shared" ca="1" si="78"/>
        <v>0.34236439512818384</v>
      </c>
      <c r="S140" s="307">
        <f t="shared" ca="1" si="79"/>
        <v>9.582706410412122</v>
      </c>
      <c r="T140" s="304">
        <f t="shared" ca="1" si="59"/>
        <v>94.006349886142928</v>
      </c>
      <c r="U140" s="311">
        <f t="shared" ca="1" si="60"/>
        <v>0</v>
      </c>
      <c r="V140" s="306">
        <f t="shared" ca="1" si="61"/>
        <v>1.217369214888586</v>
      </c>
      <c r="W140" s="304">
        <f t="shared" ca="1" si="62"/>
        <v>32.64947161093307</v>
      </c>
      <c r="Y140" s="314" t="str">
        <f t="shared" ca="1" si="80"/>
        <v/>
      </c>
      <c r="Z140" s="315" t="str">
        <f t="shared" ca="1" si="81"/>
        <v/>
      </c>
      <c r="AA140" s="316" t="str">
        <f t="shared" ca="1" si="82"/>
        <v/>
      </c>
      <c r="AC140" s="310" t="e">
        <f t="shared" ca="1" si="83"/>
        <v>#N/A</v>
      </c>
      <c r="AD140" s="323" t="e">
        <f t="shared" ca="1" si="84"/>
        <v>#N/A</v>
      </c>
      <c r="AE140" s="324">
        <f t="shared" ca="1" si="63"/>
        <v>62.48674495974771</v>
      </c>
      <c r="AG140" s="306">
        <f t="shared" ca="1" si="85"/>
        <v>58.232897451534242</v>
      </c>
      <c r="AH140" s="304">
        <f t="shared" ca="1" si="86"/>
        <v>67.826652091283108</v>
      </c>
    </row>
    <row r="141" spans="1:34" x14ac:dyDescent="0.2">
      <c r="A141" s="347">
        <f t="shared" ca="1" si="64"/>
        <v>0.01</v>
      </c>
      <c r="B141" s="304">
        <f t="shared" ca="1" si="65"/>
        <v>1.370000000000001</v>
      </c>
      <c r="D141" s="306">
        <f t="shared" ca="1" si="66"/>
        <v>14.138780499752905</v>
      </c>
      <c r="E141" s="307">
        <f t="shared" ca="1" si="67"/>
        <v>56.336561234466956</v>
      </c>
      <c r="F141" s="304">
        <f t="shared" ca="1" si="68"/>
        <v>58.083674519997771</v>
      </c>
      <c r="G141" s="306">
        <f t="shared" ca="1" si="69"/>
        <v>19.222313114938636</v>
      </c>
      <c r="H141" s="307">
        <f t="shared" ca="1" si="70"/>
        <v>89.831148958041837</v>
      </c>
      <c r="I141" s="304">
        <f t="shared" ca="1" si="71"/>
        <v>91.864751916122017</v>
      </c>
      <c r="J141" s="306">
        <f t="shared" ca="1" si="72"/>
        <v>12.695540984526776</v>
      </c>
      <c r="K141" s="307">
        <f t="shared" ca="1" si="73"/>
        <v>63.382239621266407</v>
      </c>
      <c r="L141" s="304">
        <f t="shared" ca="1" si="58"/>
        <v>64.64120249730378</v>
      </c>
      <c r="M141" s="306">
        <f t="shared" ca="1" si="74"/>
        <v>1.3599927087534813</v>
      </c>
      <c r="N141" s="304">
        <f t="shared" ca="1" si="75"/>
        <v>77.921842380139054</v>
      </c>
      <c r="P141" s="310">
        <f t="shared" ca="1" si="76"/>
        <v>4</v>
      </c>
      <c r="Q141" s="304">
        <f t="shared" ca="1" si="77"/>
        <v>680.5999999999998</v>
      </c>
      <c r="R141" s="306">
        <f t="shared" ca="1" si="78"/>
        <v>0.34156142967493686</v>
      </c>
      <c r="S141" s="307">
        <f t="shared" ca="1" si="79"/>
        <v>9.579290796115373</v>
      </c>
      <c r="T141" s="304">
        <f t="shared" ca="1" si="59"/>
        <v>93.972842709891808</v>
      </c>
      <c r="U141" s="311">
        <f t="shared" ca="1" si="60"/>
        <v>0</v>
      </c>
      <c r="V141" s="306">
        <f t="shared" ca="1" si="61"/>
        <v>1.2172602039268612</v>
      </c>
      <c r="W141" s="304">
        <f t="shared" ca="1" si="62"/>
        <v>33.063067076253844</v>
      </c>
      <c r="Y141" s="314" t="str">
        <f t="shared" ca="1" si="80"/>
        <v/>
      </c>
      <c r="Z141" s="315" t="str">
        <f t="shared" ca="1" si="81"/>
        <v/>
      </c>
      <c r="AA141" s="316" t="str">
        <f t="shared" ca="1" si="82"/>
        <v/>
      </c>
      <c r="AC141" s="310" t="e">
        <f t="shared" ca="1" si="83"/>
        <v>#N/A</v>
      </c>
      <c r="AD141" s="323" t="e">
        <f t="shared" ca="1" si="84"/>
        <v>#N/A</v>
      </c>
      <c r="AE141" s="324">
        <f t="shared" ca="1" si="63"/>
        <v>63.382239621266407</v>
      </c>
      <c r="AG141" s="306">
        <f t="shared" ca="1" si="85"/>
        <v>58.047467211596114</v>
      </c>
      <c r="AH141" s="304">
        <f t="shared" ca="1" si="86"/>
        <v>67.640761949916566</v>
      </c>
    </row>
    <row r="142" spans="1:34" x14ac:dyDescent="0.2">
      <c r="A142" s="347">
        <f t="shared" ca="1" si="64"/>
        <v>0.01</v>
      </c>
      <c r="B142" s="304">
        <f t="shared" ca="1" si="65"/>
        <v>1.380000000000001</v>
      </c>
      <c r="D142" s="306">
        <f t="shared" ca="1" si="66"/>
        <v>14.114581865835918</v>
      </c>
      <c r="E142" s="307">
        <f t="shared" ca="1" si="67"/>
        <v>56.15131789597217</v>
      </c>
      <c r="F142" s="304">
        <f t="shared" ca="1" si="68"/>
        <v>57.898116745727648</v>
      </c>
      <c r="G142" s="306">
        <f t="shared" ca="1" si="69"/>
        <v>19.363458933596995</v>
      </c>
      <c r="H142" s="307">
        <f t="shared" ca="1" si="70"/>
        <v>90.392662137001565</v>
      </c>
      <c r="I142" s="304">
        <f t="shared" ca="1" si="71"/>
        <v>92.443371369110153</v>
      </c>
      <c r="J142" s="306">
        <f t="shared" ca="1" si="72"/>
        <v>12.888469844769453</v>
      </c>
      <c r="K142" s="307">
        <f t="shared" ca="1" si="73"/>
        <v>64.283358676741628</v>
      </c>
      <c r="L142" s="304">
        <f t="shared" ca="1" si="58"/>
        <v>65.562663595236458</v>
      </c>
      <c r="M142" s="306">
        <f t="shared" ca="1" si="74"/>
        <v>1.3597706591632668</v>
      </c>
      <c r="N142" s="304">
        <f t="shared" ca="1" si="75"/>
        <v>77.909119875777151</v>
      </c>
      <c r="P142" s="310">
        <f t="shared" ca="1" si="76"/>
        <v>4</v>
      </c>
      <c r="Q142" s="304">
        <f t="shared" ca="1" si="77"/>
        <v>678.99999999999977</v>
      </c>
      <c r="R142" s="306">
        <f t="shared" ca="1" si="78"/>
        <v>0.34075846422168982</v>
      </c>
      <c r="S142" s="307">
        <f t="shared" ca="1" si="79"/>
        <v>9.5758832114731565</v>
      </c>
      <c r="T142" s="304">
        <f t="shared" ca="1" si="59"/>
        <v>93.939414304551676</v>
      </c>
      <c r="U142" s="311">
        <f t="shared" ca="1" si="60"/>
        <v>0</v>
      </c>
      <c r="V142" s="306">
        <f t="shared" ca="1" si="61"/>
        <v>1.217150518115071</v>
      </c>
      <c r="W142" s="304">
        <f t="shared" ca="1" si="62"/>
        <v>33.477864005692403</v>
      </c>
      <c r="Y142" s="314" t="str">
        <f t="shared" ca="1" si="80"/>
        <v/>
      </c>
      <c r="Z142" s="315" t="str">
        <f t="shared" ca="1" si="81"/>
        <v/>
      </c>
      <c r="AA142" s="316" t="str">
        <f t="shared" ca="1" si="82"/>
        <v/>
      </c>
      <c r="AC142" s="310" t="e">
        <f t="shared" ca="1" si="83"/>
        <v>#N/A</v>
      </c>
      <c r="AD142" s="323" t="e">
        <f t="shared" ca="1" si="84"/>
        <v>#N/A</v>
      </c>
      <c r="AE142" s="324">
        <f t="shared" ca="1" si="63"/>
        <v>64.283358676741628</v>
      </c>
      <c r="AG142" s="306">
        <f t="shared" ca="1" si="85"/>
        <v>57.861717398075534</v>
      </c>
      <c r="AH142" s="304">
        <f t="shared" ca="1" si="86"/>
        <v>67.454554181470087</v>
      </c>
    </row>
    <row r="143" spans="1:34" x14ac:dyDescent="0.2">
      <c r="A143" s="347">
        <f t="shared" ca="1" si="64"/>
        <v>0.01</v>
      </c>
      <c r="B143" s="304">
        <f t="shared" ca="1" si="65"/>
        <v>1.390000000000001</v>
      </c>
      <c r="D143" s="306">
        <f t="shared" ca="1" si="66"/>
        <v>14.090158699368297</v>
      </c>
      <c r="E143" s="307">
        <f t="shared" ca="1" si="67"/>
        <v>55.965797554375087</v>
      </c>
      <c r="F143" s="304">
        <f t="shared" ca="1" si="68"/>
        <v>57.712243658262672</v>
      </c>
      <c r="G143" s="306">
        <f t="shared" ca="1" si="69"/>
        <v>19.504360520590676</v>
      </c>
      <c r="H143" s="307">
        <f t="shared" ca="1" si="70"/>
        <v>90.952320112545323</v>
      </c>
      <c r="I143" s="304">
        <f t="shared" ca="1" si="71"/>
        <v>93.020130150264208</v>
      </c>
      <c r="J143" s="306">
        <f t="shared" ca="1" si="72"/>
        <v>13.082808942040392</v>
      </c>
      <c r="K143" s="307">
        <f t="shared" ca="1" si="73"/>
        <v>65.190083587989363</v>
      </c>
      <c r="L143" s="304">
        <f t="shared" ca="1" si="58"/>
        <v>66.489900646812302</v>
      </c>
      <c r="M143" s="306">
        <f t="shared" ca="1" si="74"/>
        <v>1.359549757375188</v>
      </c>
      <c r="N143" s="304">
        <f t="shared" ca="1" si="75"/>
        <v>77.89646313563334</v>
      </c>
      <c r="P143" s="310">
        <f t="shared" ca="1" si="76"/>
        <v>4</v>
      </c>
      <c r="Q143" s="304">
        <f t="shared" ca="1" si="77"/>
        <v>677.39999999999986</v>
      </c>
      <c r="R143" s="306">
        <f t="shared" ca="1" si="78"/>
        <v>0.33995549876844289</v>
      </c>
      <c r="S143" s="307">
        <f t="shared" ca="1" si="79"/>
        <v>9.5724836564854723</v>
      </c>
      <c r="T143" s="304">
        <f t="shared" ca="1" si="59"/>
        <v>93.90606467012249</v>
      </c>
      <c r="U143" s="311">
        <f t="shared" ca="1" si="60"/>
        <v>0</v>
      </c>
      <c r="V143" s="306">
        <f t="shared" ca="1" si="61"/>
        <v>1.2170401598925689</v>
      </c>
      <c r="W143" s="304">
        <f t="shared" ca="1" si="62"/>
        <v>33.893833855952408</v>
      </c>
      <c r="Y143" s="314" t="str">
        <f t="shared" ca="1" si="80"/>
        <v/>
      </c>
      <c r="Z143" s="315" t="str">
        <f t="shared" ca="1" si="81"/>
        <v/>
      </c>
      <c r="AA143" s="316" t="str">
        <f t="shared" ca="1" si="82"/>
        <v/>
      </c>
      <c r="AC143" s="310" t="e">
        <f t="shared" ca="1" si="83"/>
        <v>#N/A</v>
      </c>
      <c r="AD143" s="323" t="e">
        <f t="shared" ca="1" si="84"/>
        <v>#N/A</v>
      </c>
      <c r="AE143" s="324">
        <f t="shared" ca="1" si="63"/>
        <v>65.190083587989363</v>
      </c>
      <c r="AG143" s="306">
        <f t="shared" ca="1" si="85"/>
        <v>57.675651157451519</v>
      </c>
      <c r="AH143" s="304">
        <f t="shared" ca="1" si="86"/>
        <v>67.268031902884744</v>
      </c>
    </row>
    <row r="144" spans="1:34" x14ac:dyDescent="0.2">
      <c r="A144" s="347">
        <f t="shared" ca="1" si="64"/>
        <v>0.01</v>
      </c>
      <c r="B144" s="304">
        <f t="shared" ca="1" si="65"/>
        <v>1.400000000000001</v>
      </c>
      <c r="D144" s="306">
        <f t="shared" ca="1" si="66"/>
        <v>14.065513264110221</v>
      </c>
      <c r="E144" s="307">
        <f t="shared" ca="1" si="67"/>
        <v>55.780002994154216</v>
      </c>
      <c r="F144" s="304">
        <f t="shared" ca="1" si="68"/>
        <v>57.526058420603732</v>
      </c>
      <c r="G144" s="306">
        <f t="shared" ca="1" si="69"/>
        <v>19.645015653231777</v>
      </c>
      <c r="H144" s="307">
        <f t="shared" ca="1" si="70"/>
        <v>91.510120142486869</v>
      </c>
      <c r="I144" s="304">
        <f t="shared" ca="1" si="71"/>
        <v>93.595025126916354</v>
      </c>
      <c r="J144" s="306">
        <f t="shared" ca="1" si="72"/>
        <v>13.278555822909505</v>
      </c>
      <c r="K144" s="307">
        <f t="shared" ca="1" si="73"/>
        <v>66.10239578926452</v>
      </c>
      <c r="L144" s="304">
        <f t="shared" ca="1" si="58"/>
        <v>67.42289502700622</v>
      </c>
      <c r="M144" s="306">
        <f t="shared" ca="1" si="74"/>
        <v>1.3593299860541463</v>
      </c>
      <c r="N144" s="304">
        <f t="shared" ca="1" si="75"/>
        <v>77.883871166479636</v>
      </c>
      <c r="P144" s="310">
        <f t="shared" ca="1" si="76"/>
        <v>4</v>
      </c>
      <c r="Q144" s="304">
        <f t="shared" ca="1" si="77"/>
        <v>675.79999999999984</v>
      </c>
      <c r="R144" s="306">
        <f t="shared" ca="1" si="78"/>
        <v>0.3391525333151959</v>
      </c>
      <c r="S144" s="307">
        <f t="shared" ca="1" si="79"/>
        <v>9.5690921311523205</v>
      </c>
      <c r="T144" s="304">
        <f t="shared" ca="1" si="59"/>
        <v>93.872793806604264</v>
      </c>
      <c r="U144" s="311">
        <f t="shared" ca="1" si="60"/>
        <v>0</v>
      </c>
      <c r="V144" s="306">
        <f t="shared" ca="1" si="61"/>
        <v>1.2169291317023438</v>
      </c>
      <c r="W144" s="304">
        <f t="shared" ca="1" si="62"/>
        <v>34.310948140113673</v>
      </c>
      <c r="Y144" s="314" t="str">
        <f t="shared" ca="1" si="80"/>
        <v/>
      </c>
      <c r="Z144" s="315" t="str">
        <f t="shared" ca="1" si="81"/>
        <v/>
      </c>
      <c r="AA144" s="316" t="str">
        <f t="shared" ca="1" si="82"/>
        <v/>
      </c>
      <c r="AC144" s="310" t="e">
        <f t="shared" ca="1" si="83"/>
        <v>#N/A</v>
      </c>
      <c r="AD144" s="323" t="e">
        <f t="shared" ca="1" si="84"/>
        <v>#N/A</v>
      </c>
      <c r="AE144" s="324">
        <f t="shared" ca="1" si="63"/>
        <v>66.10239578926452</v>
      </c>
      <c r="AG144" s="306">
        <f t="shared" ca="1" si="85"/>
        <v>57.489271635879533</v>
      </c>
      <c r="AH144" s="304">
        <f t="shared" ca="1" si="86"/>
        <v>67.08119823136748</v>
      </c>
    </row>
    <row r="145" spans="1:34" x14ac:dyDescent="0.2">
      <c r="A145" s="347">
        <f t="shared" ca="1" si="64"/>
        <v>0.01</v>
      </c>
      <c r="B145" s="304">
        <f t="shared" ca="1" si="65"/>
        <v>1.410000000000001</v>
      </c>
      <c r="D145" s="306">
        <f t="shared" ca="1" si="66"/>
        <v>14.040647791159881</v>
      </c>
      <c r="E145" s="307">
        <f t="shared" ca="1" si="67"/>
        <v>55.593937005059686</v>
      </c>
      <c r="F145" s="304">
        <f t="shared" ca="1" si="68"/>
        <v>57.339564195396079</v>
      </c>
      <c r="G145" s="306">
        <f t="shared" ca="1" si="69"/>
        <v>19.785422131143378</v>
      </c>
      <c r="H145" s="307">
        <f t="shared" ca="1" si="70"/>
        <v>92.066059512537464</v>
      </c>
      <c r="I145" s="304">
        <f t="shared" ca="1" si="71"/>
        <v>94.168053197852771</v>
      </c>
      <c r="J145" s="306">
        <f t="shared" ca="1" si="72"/>
        <v>13.475708011831381</v>
      </c>
      <c r="K145" s="307">
        <f t="shared" ca="1" si="73"/>
        <v>67.020276687539635</v>
      </c>
      <c r="L145" s="304">
        <f t="shared" ca="1" si="58"/>
        <v>68.361628079606945</v>
      </c>
      <c r="M145" s="306">
        <f t="shared" ca="1" si="74"/>
        <v>1.359111328224647</v>
      </c>
      <c r="N145" s="304">
        <f t="shared" ca="1" si="75"/>
        <v>77.871342995691833</v>
      </c>
      <c r="P145" s="310">
        <f t="shared" ca="1" si="76"/>
        <v>4</v>
      </c>
      <c r="Q145" s="304">
        <f t="shared" ca="1" si="77"/>
        <v>674.19999999999982</v>
      </c>
      <c r="R145" s="306">
        <f t="shared" ca="1" si="78"/>
        <v>0.33834956786194892</v>
      </c>
      <c r="S145" s="307">
        <f t="shared" ca="1" si="79"/>
        <v>9.5657086354737011</v>
      </c>
      <c r="T145" s="304">
        <f t="shared" ca="1" si="59"/>
        <v>93.839601713997013</v>
      </c>
      <c r="U145" s="311">
        <f t="shared" ca="1" si="60"/>
        <v>0</v>
      </c>
      <c r="V145" s="306">
        <f t="shared" ca="1" si="61"/>
        <v>1.2168174359909714</v>
      </c>
      <c r="W145" s="304">
        <f t="shared" ca="1" si="62"/>
        <v>34.729178428956551</v>
      </c>
      <c r="Y145" s="314" t="str">
        <f t="shared" ca="1" si="80"/>
        <v/>
      </c>
      <c r="Z145" s="315" t="str">
        <f t="shared" ca="1" si="81"/>
        <v/>
      </c>
      <c r="AA145" s="316" t="str">
        <f t="shared" ca="1" si="82"/>
        <v/>
      </c>
      <c r="AC145" s="310" t="e">
        <f t="shared" ca="1" si="83"/>
        <v>#N/A</v>
      </c>
      <c r="AD145" s="323" t="e">
        <f t="shared" ca="1" si="84"/>
        <v>#N/A</v>
      </c>
      <c r="AE145" s="324">
        <f t="shared" ca="1" si="63"/>
        <v>67.020276687539635</v>
      </c>
      <c r="AG145" s="306">
        <f t="shared" ca="1" si="85"/>
        <v>57.302581979042955</v>
      </c>
      <c r="AH145" s="304">
        <f t="shared" ca="1" si="86"/>
        <v>66.894056284226181</v>
      </c>
    </row>
    <row r="146" spans="1:34" x14ac:dyDescent="0.2">
      <c r="A146" s="347">
        <f t="shared" ca="1" si="64"/>
        <v>0.01</v>
      </c>
      <c r="B146" s="304">
        <f t="shared" ca="1" si="65"/>
        <v>1.420000000000001</v>
      </c>
      <c r="D146" s="306">
        <f t="shared" ca="1" si="66"/>
        <v>14.015564479865215</v>
      </c>
      <c r="E146" s="307">
        <f t="shared" ca="1" si="67"/>
        <v>55.407602381805134</v>
      </c>
      <c r="F146" s="304">
        <f t="shared" ca="1" si="68"/>
        <v>57.152764144785486</v>
      </c>
      <c r="G146" s="306">
        <f t="shared" ca="1" si="69"/>
        <v>19.925577775942031</v>
      </c>
      <c r="H146" s="307">
        <f t="shared" ca="1" si="70"/>
        <v>92.620135536355519</v>
      </c>
      <c r="I146" s="304">
        <f t="shared" ca="1" si="71"/>
        <v>94.739211293307591</v>
      </c>
      <c r="J146" s="306">
        <f t="shared" ca="1" si="72"/>
        <v>13.674263011366808</v>
      </c>
      <c r="K146" s="307">
        <f t="shared" ca="1" si="73"/>
        <v>67.943707662784107</v>
      </c>
      <c r="L146" s="304">
        <f t="shared" ca="1" si="58"/>
        <v>69.306081117531832</v>
      </c>
      <c r="M146" s="306">
        <f t="shared" ca="1" si="74"/>
        <v>1.3588937672606629</v>
      </c>
      <c r="N146" s="304">
        <f t="shared" ca="1" si="75"/>
        <v>77.858877670668747</v>
      </c>
      <c r="P146" s="310">
        <f t="shared" ca="1" si="76"/>
        <v>4</v>
      </c>
      <c r="Q146" s="304">
        <f t="shared" ca="1" si="77"/>
        <v>672.5999999999998</v>
      </c>
      <c r="R146" s="306">
        <f t="shared" ca="1" si="78"/>
        <v>0.33754660240870188</v>
      </c>
      <c r="S146" s="307">
        <f t="shared" ca="1" si="79"/>
        <v>9.5623331694496141</v>
      </c>
      <c r="T146" s="304">
        <f t="shared" ca="1" si="59"/>
        <v>93.806488392300722</v>
      </c>
      <c r="U146" s="311">
        <f t="shared" ca="1" si="60"/>
        <v>0</v>
      </c>
      <c r="V146" s="306">
        <f t="shared" ca="1" si="61"/>
        <v>1.2167050752085646</v>
      </c>
      <c r="W146" s="304">
        <f t="shared" ca="1" si="62"/>
        <v>35.148496352277007</v>
      </c>
      <c r="Y146" s="314" t="str">
        <f t="shared" ca="1" si="80"/>
        <v/>
      </c>
      <c r="Z146" s="315" t="str">
        <f t="shared" ca="1" si="81"/>
        <v/>
      </c>
      <c r="AA146" s="316" t="str">
        <f t="shared" ca="1" si="82"/>
        <v/>
      </c>
      <c r="AC146" s="310" t="e">
        <f t="shared" ca="1" si="83"/>
        <v>#N/A</v>
      </c>
      <c r="AD146" s="323" t="e">
        <f t="shared" ca="1" si="84"/>
        <v>#N/A</v>
      </c>
      <c r="AE146" s="324">
        <f t="shared" ca="1" si="63"/>
        <v>67.943707662784107</v>
      </c>
      <c r="AG146" s="306">
        <f t="shared" ca="1" si="85"/>
        <v>57.115585332004265</v>
      </c>
      <c r="AH146" s="304">
        <f t="shared" ca="1" si="86"/>
        <v>66.706609178705037</v>
      </c>
    </row>
    <row r="147" spans="1:34" x14ac:dyDescent="0.2">
      <c r="A147" s="347">
        <f t="shared" ca="1" si="64"/>
        <v>0.01</v>
      </c>
      <c r="B147" s="304">
        <f t="shared" ca="1" si="65"/>
        <v>1.430000000000001</v>
      </c>
      <c r="D147" s="306">
        <f t="shared" ca="1" si="66"/>
        <v>13.990265498702467</v>
      </c>
      <c r="E147" s="307">
        <f t="shared" ca="1" si="67"/>
        <v>55.221001923765314</v>
      </c>
      <c r="F147" s="304">
        <f t="shared" ca="1" si="68"/>
        <v>56.965661430274622</v>
      </c>
      <c r="G147" s="306">
        <f t="shared" ca="1" si="69"/>
        <v>20.065480430929057</v>
      </c>
      <c r="H147" s="307">
        <f t="shared" ca="1" si="70"/>
        <v>93.172345555593168</v>
      </c>
      <c r="I147" s="304">
        <f t="shared" ca="1" si="71"/>
        <v>95.308496374955254</v>
      </c>
      <c r="J147" s="306">
        <f t="shared" ca="1" si="72"/>
        <v>13.874218302401163</v>
      </c>
      <c r="K147" s="307">
        <f t="shared" ca="1" si="73"/>
        <v>68.872670068243849</v>
      </c>
      <c r="L147" s="304">
        <f t="shared" ca="1" si="58"/>
        <v>70.256235423141305</v>
      </c>
      <c r="M147" s="306">
        <f t="shared" ca="1" si="74"/>
        <v>1.3586772868758561</v>
      </c>
      <c r="N147" s="304">
        <f t="shared" ca="1" si="75"/>
        <v>77.846474258271954</v>
      </c>
      <c r="P147" s="310">
        <f t="shared" ca="1" si="76"/>
        <v>4</v>
      </c>
      <c r="Q147" s="304">
        <f t="shared" ca="1" si="77"/>
        <v>670.99999999999977</v>
      </c>
      <c r="R147" s="306">
        <f t="shared" ca="1" si="78"/>
        <v>0.33674363695545489</v>
      </c>
      <c r="S147" s="307">
        <f t="shared" ca="1" si="79"/>
        <v>9.5589657330800595</v>
      </c>
      <c r="T147" s="304">
        <f t="shared" ca="1" si="59"/>
        <v>93.773453841515391</v>
      </c>
      <c r="U147" s="311">
        <f t="shared" ca="1" si="60"/>
        <v>0</v>
      </c>
      <c r="V147" s="306">
        <f t="shared" ca="1" si="61"/>
        <v>1.2165920518087265</v>
      </c>
      <c r="W147" s="304">
        <f t="shared" ca="1" si="62"/>
        <v>35.568873600191964</v>
      </c>
      <c r="Y147" s="314" t="str">
        <f t="shared" ca="1" si="80"/>
        <v/>
      </c>
      <c r="Z147" s="315" t="str">
        <f t="shared" ca="1" si="81"/>
        <v/>
      </c>
      <c r="AA147" s="316" t="str">
        <f t="shared" ca="1" si="82"/>
        <v/>
      </c>
      <c r="AC147" s="310" t="e">
        <f t="shared" ca="1" si="83"/>
        <v>#N/A</v>
      </c>
      <c r="AD147" s="323" t="e">
        <f t="shared" ca="1" si="84"/>
        <v>#N/A</v>
      </c>
      <c r="AE147" s="324">
        <f t="shared" ca="1" si="63"/>
        <v>68.872670068243849</v>
      </c>
      <c r="AG147" s="306">
        <f t="shared" ca="1" si="85"/>
        <v>56.928284839056431</v>
      </c>
      <c r="AH147" s="304">
        <f t="shared" ca="1" si="86"/>
        <v>66.518860031820694</v>
      </c>
    </row>
    <row r="148" spans="1:34" x14ac:dyDescent="0.2">
      <c r="A148" s="347">
        <f t="shared" ca="1" si="64"/>
        <v>0.01</v>
      </c>
      <c r="B148" s="304">
        <f t="shared" ca="1" si="65"/>
        <v>1.4400000000000011</v>
      </c>
      <c r="D148" s="306">
        <f t="shared" ca="1" si="66"/>
        <v>13.964752986122575</v>
      </c>
      <c r="E148" s="307">
        <f t="shared" ca="1" si="67"/>
        <v>55.03413843467942</v>
      </c>
      <c r="F148" s="304">
        <f t="shared" ca="1" si="68"/>
        <v>56.778259212579577</v>
      </c>
      <c r="G148" s="306">
        <f t="shared" ca="1" si="69"/>
        <v>20.205127960790282</v>
      </c>
      <c r="H148" s="307">
        <f t="shared" ca="1" si="70"/>
        <v>93.722686939939962</v>
      </c>
      <c r="I148" s="304">
        <f t="shared" ca="1" si="71"/>
        <v>95.875905435901373</v>
      </c>
      <c r="J148" s="306">
        <f t="shared" ca="1" si="72"/>
        <v>14.075571344359759</v>
      </c>
      <c r="K148" s="307">
        <f t="shared" ca="1" si="73"/>
        <v>69.807145230721517</v>
      </c>
      <c r="L148" s="304">
        <f t="shared" ca="1" si="58"/>
        <v>71.212072248553525</v>
      </c>
      <c r="M148" s="306">
        <f t="shared" ca="1" si="74"/>
        <v>1.3584618711141405</v>
      </c>
      <c r="N148" s="304">
        <f t="shared" ca="1" si="75"/>
        <v>77.834131844285054</v>
      </c>
      <c r="P148" s="310">
        <f t="shared" ca="1" si="76"/>
        <v>4</v>
      </c>
      <c r="Q148" s="304">
        <f t="shared" ca="1" si="77"/>
        <v>669.39999999999986</v>
      </c>
      <c r="R148" s="306">
        <f t="shared" ca="1" si="78"/>
        <v>0.33594067150220797</v>
      </c>
      <c r="S148" s="307">
        <f t="shared" ca="1" si="79"/>
        <v>9.5556063263650373</v>
      </c>
      <c r="T148" s="304">
        <f t="shared" ca="1" si="59"/>
        <v>93.74049806164102</v>
      </c>
      <c r="U148" s="311">
        <f t="shared" ca="1" si="60"/>
        <v>0</v>
      </c>
      <c r="V148" s="306">
        <f t="shared" ca="1" si="61"/>
        <v>1.2164783682485005</v>
      </c>
      <c r="W148" s="304">
        <f t="shared" ca="1" si="62"/>
        <v>35.990281924434981</v>
      </c>
      <c r="Y148" s="314" t="str">
        <f t="shared" ca="1" si="80"/>
        <v/>
      </c>
      <c r="Z148" s="315" t="str">
        <f t="shared" ca="1" si="81"/>
        <v/>
      </c>
      <c r="AA148" s="316" t="str">
        <f t="shared" ca="1" si="82"/>
        <v/>
      </c>
      <c r="AC148" s="310" t="e">
        <f t="shared" ca="1" si="83"/>
        <v>#N/A</v>
      </c>
      <c r="AD148" s="323" t="e">
        <f t="shared" ca="1" si="84"/>
        <v>#N/A</v>
      </c>
      <c r="AE148" s="324">
        <f t="shared" ca="1" si="63"/>
        <v>69.807145230721517</v>
      </c>
      <c r="AG148" s="306">
        <f t="shared" ca="1" si="85"/>
        <v>56.740683643574499</v>
      </c>
      <c r="AH148" s="304">
        <f t="shared" ca="1" si="86"/>
        <v>66.330811960199071</v>
      </c>
    </row>
    <row r="149" spans="1:34" x14ac:dyDescent="0.2">
      <c r="A149" s="347">
        <f t="shared" ca="1" si="64"/>
        <v>0.01</v>
      </c>
      <c r="B149" s="304">
        <f t="shared" ca="1" si="65"/>
        <v>1.4500000000000011</v>
      </c>
      <c r="D149" s="306">
        <f t="shared" ca="1" si="66"/>
        <v>13.939029051366782</v>
      </c>
      <c r="E149" s="307">
        <f t="shared" ca="1" si="67"/>
        <v>54.84701472235966</v>
      </c>
      <c r="F149" s="304">
        <f t="shared" ca="1" si="68"/>
        <v>56.590560651486612</v>
      </c>
      <c r="G149" s="306">
        <f t="shared" ca="1" si="69"/>
        <v>20.344518251303949</v>
      </c>
      <c r="H149" s="307">
        <f t="shared" ca="1" si="70"/>
        <v>94.271157087163559</v>
      </c>
      <c r="I149" s="304">
        <f t="shared" ca="1" si="71"/>
        <v>96.441435500672156</v>
      </c>
      <c r="J149" s="306">
        <f t="shared" ca="1" si="72"/>
        <v>14.27831957542023</v>
      </c>
      <c r="K149" s="307">
        <f t="shared" ca="1" si="73"/>
        <v>70.74711445085704</v>
      </c>
      <c r="L149" s="304">
        <f t="shared" ca="1" si="58"/>
        <v>72.173572815958707</v>
      </c>
      <c r="M149" s="306">
        <f t="shared" ca="1" si="74"/>
        <v>1.3582475043405691</v>
      </c>
      <c r="N149" s="304">
        <f t="shared" ca="1" si="75"/>
        <v>77.821849532891576</v>
      </c>
      <c r="P149" s="310">
        <f t="shared" ca="1" si="76"/>
        <v>4</v>
      </c>
      <c r="Q149" s="304">
        <f t="shared" ca="1" si="77"/>
        <v>667.79999999999984</v>
      </c>
      <c r="R149" s="306">
        <f t="shared" ca="1" si="78"/>
        <v>0.33513770604896098</v>
      </c>
      <c r="S149" s="307">
        <f t="shared" ca="1" si="79"/>
        <v>9.5522549493045474</v>
      </c>
      <c r="T149" s="304">
        <f t="shared" ca="1" si="59"/>
        <v>93.707621052677609</v>
      </c>
      <c r="U149" s="311">
        <f t="shared" ca="1" si="60"/>
        <v>0</v>
      </c>
      <c r="V149" s="306">
        <f t="shared" ca="1" si="61"/>
        <v>1.2163640269883227</v>
      </c>
      <c r="W149" s="304">
        <f t="shared" ca="1" si="62"/>
        <v>36.412693139642087</v>
      </c>
      <c r="Y149" s="314" t="str">
        <f t="shared" ca="1" si="80"/>
        <v/>
      </c>
      <c r="Z149" s="315" t="str">
        <f t="shared" ca="1" si="81"/>
        <v/>
      </c>
      <c r="AA149" s="316" t="str">
        <f t="shared" ca="1" si="82"/>
        <v/>
      </c>
      <c r="AC149" s="310" t="e">
        <f t="shared" ca="1" si="83"/>
        <v>#N/A</v>
      </c>
      <c r="AD149" s="323" t="e">
        <f t="shared" ca="1" si="84"/>
        <v>#N/A</v>
      </c>
      <c r="AE149" s="324">
        <f t="shared" ca="1" si="63"/>
        <v>70.74711445085704</v>
      </c>
      <c r="AG149" s="306">
        <f t="shared" ca="1" si="85"/>
        <v>56.552784887867233</v>
      </c>
      <c r="AH149" s="304">
        <f t="shared" ca="1" si="86"/>
        <v>66.142468079912774</v>
      </c>
    </row>
    <row r="150" spans="1:34" x14ac:dyDescent="0.2">
      <c r="A150" s="347">
        <f t="shared" ca="1" si="64"/>
        <v>0.01</v>
      </c>
      <c r="B150" s="304">
        <f t="shared" ca="1" si="65"/>
        <v>1.4600000000000011</v>
      </c>
      <c r="D150" s="306">
        <f t="shared" ca="1" si="66"/>
        <v>13.913095775253039</v>
      </c>
      <c r="E150" s="307">
        <f t="shared" ca="1" si="67"/>
        <v>54.659633598405065</v>
      </c>
      <c r="F150" s="304">
        <f t="shared" ca="1" si="68"/>
        <v>56.402568905709039</v>
      </c>
      <c r="G150" s="306">
        <f t="shared" ca="1" si="69"/>
        <v>20.48364920905648</v>
      </c>
      <c r="H150" s="307">
        <f t="shared" ca="1" si="70"/>
        <v>94.817753423147607</v>
      </c>
      <c r="I150" s="304">
        <f t="shared" ca="1" si="71"/>
        <v>97.005083625202346</v>
      </c>
      <c r="J150" s="306">
        <f t="shared" ca="1" si="72"/>
        <v>14.482460412722032</v>
      </c>
      <c r="K150" s="307">
        <f t="shared" ca="1" si="73"/>
        <v>71.69255900340859</v>
      </c>
      <c r="L150" s="304">
        <f t="shared" ca="1" si="58"/>
        <v>73.140718317933434</v>
      </c>
      <c r="M150" s="306">
        <f t="shared" ca="1" si="74"/>
        <v>1.3580341712325361</v>
      </c>
      <c r="N150" s="304">
        <f t="shared" ca="1" si="75"/>
        <v>77.809626446170867</v>
      </c>
      <c r="P150" s="310">
        <f t="shared" ca="1" si="76"/>
        <v>4</v>
      </c>
      <c r="Q150" s="304">
        <f t="shared" ca="1" si="77"/>
        <v>666.19999999999982</v>
      </c>
      <c r="R150" s="306">
        <f t="shared" ca="1" si="78"/>
        <v>0.33433474059571394</v>
      </c>
      <c r="S150" s="307">
        <f t="shared" ca="1" si="79"/>
        <v>9.54891160189859</v>
      </c>
      <c r="T150" s="304">
        <f t="shared" ca="1" si="59"/>
        <v>93.674822814625173</v>
      </c>
      <c r="U150" s="311">
        <f t="shared" ca="1" si="60"/>
        <v>0</v>
      </c>
      <c r="V150" s="306">
        <f t="shared" ca="1" si="61"/>
        <v>1.2162490304919722</v>
      </c>
      <c r="W150" s="304">
        <f t="shared" ca="1" si="62"/>
        <v>36.836079124627872</v>
      </c>
      <c r="Y150" s="314" t="str">
        <f t="shared" ca="1" si="80"/>
        <v/>
      </c>
      <c r="Z150" s="315" t="str">
        <f t="shared" ca="1" si="81"/>
        <v/>
      </c>
      <c r="AA150" s="316" t="str">
        <f t="shared" ca="1" si="82"/>
        <v/>
      </c>
      <c r="AC150" s="310" t="e">
        <f t="shared" ca="1" si="83"/>
        <v>#N/A</v>
      </c>
      <c r="AD150" s="323" t="e">
        <f t="shared" ca="1" si="84"/>
        <v>#N/A</v>
      </c>
      <c r="AE150" s="324">
        <f t="shared" ca="1" si="63"/>
        <v>71.69255900340859</v>
      </c>
      <c r="AG150" s="306">
        <f t="shared" ca="1" si="85"/>
        <v>56.364591713029171</v>
      </c>
      <c r="AH150" s="304">
        <f t="shared" ca="1" si="86"/>
        <v>65.953831506319361</v>
      </c>
    </row>
    <row r="151" spans="1:34" x14ac:dyDescent="0.2">
      <c r="A151" s="347">
        <f t="shared" ca="1" si="64"/>
        <v>0.01</v>
      </c>
      <c r="B151" s="304">
        <f t="shared" ca="1" si="65"/>
        <v>1.4700000000000011</v>
      </c>
      <c r="D151" s="306">
        <f t="shared" ca="1" si="66"/>
        <v>13.886955210933975</v>
      </c>
      <c r="E151" s="307">
        <f t="shared" ca="1" si="67"/>
        <v>54.47199787792033</v>
      </c>
      <c r="F151" s="304">
        <f t="shared" ca="1" si="68"/>
        <v>56.214287132744495</v>
      </c>
      <c r="G151" s="306">
        <f t="shared" ca="1" si="69"/>
        <v>20.622518761165821</v>
      </c>
      <c r="H151" s="307">
        <f t="shared" ca="1" si="70"/>
        <v>95.362473401926806</v>
      </c>
      <c r="I151" s="304">
        <f t="shared" ca="1" si="71"/>
        <v>97.56684689682163</v>
      </c>
      <c r="J151" s="306">
        <f t="shared" ca="1" si="72"/>
        <v>14.687991252573143</v>
      </c>
      <c r="K151" s="307">
        <f t="shared" ca="1" si="73"/>
        <v>72.643460137533964</v>
      </c>
      <c r="L151" s="304">
        <f t="shared" ca="1" si="58"/>
        <v>74.113489917754862</v>
      </c>
      <c r="M151" s="306">
        <f t="shared" ca="1" si="74"/>
        <v>1.3578218567712768</v>
      </c>
      <c r="N151" s="304">
        <f t="shared" ca="1" si="75"/>
        <v>77.797461723611121</v>
      </c>
      <c r="P151" s="310">
        <f t="shared" ca="1" si="76"/>
        <v>4</v>
      </c>
      <c r="Q151" s="304">
        <f t="shared" ca="1" si="77"/>
        <v>664.5999999999998</v>
      </c>
      <c r="R151" s="306">
        <f t="shared" ca="1" si="78"/>
        <v>0.33353177514246696</v>
      </c>
      <c r="S151" s="307">
        <f t="shared" ca="1" si="79"/>
        <v>9.545576284147165</v>
      </c>
      <c r="T151" s="304">
        <f t="shared" ca="1" si="59"/>
        <v>93.642103347483697</v>
      </c>
      <c r="U151" s="311">
        <f t="shared" ca="1" si="60"/>
        <v>0</v>
      </c>
      <c r="V151" s="306">
        <f t="shared" ca="1" si="61"/>
        <v>1.2161333812265236</v>
      </c>
      <c r="W151" s="304">
        <f t="shared" ca="1" si="62"/>
        <v>37.260411823651545</v>
      </c>
      <c r="Y151" s="314" t="str">
        <f t="shared" ca="1" si="80"/>
        <v/>
      </c>
      <c r="Z151" s="315" t="str">
        <f t="shared" ca="1" si="81"/>
        <v/>
      </c>
      <c r="AA151" s="316" t="str">
        <f t="shared" ca="1" si="82"/>
        <v/>
      </c>
      <c r="AC151" s="310" t="e">
        <f t="shared" ca="1" si="83"/>
        <v>#N/A</v>
      </c>
      <c r="AD151" s="323" t="e">
        <f t="shared" ca="1" si="84"/>
        <v>#N/A</v>
      </c>
      <c r="AE151" s="324">
        <f t="shared" ca="1" si="63"/>
        <v>72.643460137533964</v>
      </c>
      <c r="AG151" s="306">
        <f t="shared" ca="1" si="85"/>
        <v>56.176107258792676</v>
      </c>
      <c r="AH151" s="304">
        <f t="shared" ca="1" si="86"/>
        <v>65.764905353900119</v>
      </c>
    </row>
    <row r="152" spans="1:34" x14ac:dyDescent="0.2">
      <c r="A152" s="347">
        <f t="shared" ca="1" si="64"/>
        <v>0.01</v>
      </c>
      <c r="B152" s="304">
        <f t="shared" ca="1" si="65"/>
        <v>1.4800000000000011</v>
      </c>
      <c r="D152" s="306">
        <f t="shared" ca="1" si="66"/>
        <v>13.86060938462812</v>
      </c>
      <c r="E152" s="307">
        <f t="shared" ca="1" si="67"/>
        <v>54.284110379239323</v>
      </c>
      <c r="F152" s="304">
        <f t="shared" ca="1" si="68"/>
        <v>56.025718488732288</v>
      </c>
      <c r="G152" s="306">
        <f t="shared" ca="1" si="69"/>
        <v>20.761124855012103</v>
      </c>
      <c r="H152" s="307">
        <f t="shared" ca="1" si="70"/>
        <v>95.905314505719204</v>
      </c>
      <c r="I152" s="304">
        <f t="shared" ca="1" si="71"/>
        <v>98.126722434239667</v>
      </c>
      <c r="J152" s="306">
        <f t="shared" ca="1" si="72"/>
        <v>14.894909470654033</v>
      </c>
      <c r="K152" s="307">
        <f t="shared" ca="1" si="73"/>
        <v>73.599799077072191</v>
      </c>
      <c r="L152" s="304">
        <f t="shared" ca="1" si="58"/>
        <v>75.091868749714678</v>
      </c>
      <c r="M152" s="306">
        <f t="shared" ca="1" si="74"/>
        <v>1.3576105462336583</v>
      </c>
      <c r="N152" s="304">
        <f t="shared" ca="1" si="75"/>
        <v>77.785354521638936</v>
      </c>
      <c r="P152" s="310">
        <f t="shared" ca="1" si="76"/>
        <v>4</v>
      </c>
      <c r="Q152" s="304">
        <f t="shared" ca="1" si="77"/>
        <v>662.99999999999977</v>
      </c>
      <c r="R152" s="306">
        <f t="shared" ca="1" si="78"/>
        <v>0.33272880968921997</v>
      </c>
      <c r="S152" s="307">
        <f t="shared" ca="1" si="79"/>
        <v>9.5422489960502723</v>
      </c>
      <c r="T152" s="304">
        <f t="shared" ca="1" si="59"/>
        <v>93.609462651253182</v>
      </c>
      <c r="U152" s="311">
        <f t="shared" ca="1" si="60"/>
        <v>0</v>
      </c>
      <c r="V152" s="306">
        <f t="shared" ca="1" si="61"/>
        <v>1.2160170816622975</v>
      </c>
      <c r="W152" s="304">
        <f t="shared" ca="1" si="62"/>
        <v>37.685663247673119</v>
      </c>
      <c r="Y152" s="314" t="str">
        <f t="shared" ca="1" si="80"/>
        <v/>
      </c>
      <c r="Z152" s="315" t="str">
        <f t="shared" ca="1" si="81"/>
        <v/>
      </c>
      <c r="AA152" s="316" t="str">
        <f t="shared" ca="1" si="82"/>
        <v/>
      </c>
      <c r="AC152" s="310" t="e">
        <f t="shared" ca="1" si="83"/>
        <v>#N/A</v>
      </c>
      <c r="AD152" s="323" t="e">
        <f t="shared" ca="1" si="84"/>
        <v>#N/A</v>
      </c>
      <c r="AE152" s="324">
        <f t="shared" ca="1" si="63"/>
        <v>73.599799077072191</v>
      </c>
      <c r="AG152" s="306">
        <f t="shared" ca="1" si="85"/>
        <v>55.987334663380423</v>
      </c>
      <c r="AH152" s="304">
        <f t="shared" ca="1" si="86"/>
        <v>65.575692736099668</v>
      </c>
    </row>
    <row r="153" spans="1:34" x14ac:dyDescent="0.2">
      <c r="A153" s="347">
        <f t="shared" ca="1" si="64"/>
        <v>0.01</v>
      </c>
      <c r="B153" s="304">
        <f t="shared" ca="1" si="65"/>
        <v>1.4900000000000011</v>
      </c>
      <c r="D153" s="306">
        <f t="shared" ca="1" si="66"/>
        <v>13.834060296324862</v>
      </c>
      <c r="E153" s="307">
        <f t="shared" ca="1" si="67"/>
        <v>54.095973923653546</v>
      </c>
      <c r="F153" s="304">
        <f t="shared" ca="1" si="68"/>
        <v>55.836866128311286</v>
      </c>
      <c r="G153" s="306">
        <f t="shared" ca="1" si="69"/>
        <v>20.899465457975353</v>
      </c>
      <c r="H153" s="307">
        <f t="shared" ca="1" si="70"/>
        <v>96.446274244955745</v>
      </c>
      <c r="I153" s="304">
        <f t="shared" ca="1" si="71"/>
        <v>98.6847073875295</v>
      </c>
      <c r="J153" s="306">
        <f t="shared" ca="1" si="72"/>
        <v>15.10321242221897</v>
      </c>
      <c r="K153" s="307">
        <f t="shared" ca="1" si="73"/>
        <v>74.56155702082556</v>
      </c>
      <c r="L153" s="304">
        <f t="shared" ca="1" si="58"/>
        <v>76.07583591943299</v>
      </c>
      <c r="M153" s="306">
        <f t="shared" ca="1" si="74"/>
        <v>1.3574002251842436</v>
      </c>
      <c r="N153" s="304">
        <f t="shared" ca="1" si="75"/>
        <v>77.773304013164719</v>
      </c>
      <c r="P153" s="310">
        <f t="shared" ca="1" si="76"/>
        <v>4</v>
      </c>
      <c r="Q153" s="304">
        <f t="shared" ca="1" si="77"/>
        <v>661.39999999999986</v>
      </c>
      <c r="R153" s="306">
        <f t="shared" ca="1" si="78"/>
        <v>0.33192584423597304</v>
      </c>
      <c r="S153" s="307">
        <f t="shared" ca="1" si="79"/>
        <v>9.5389297376079121</v>
      </c>
      <c r="T153" s="304">
        <f t="shared" ca="1" si="59"/>
        <v>93.576900725933626</v>
      </c>
      <c r="U153" s="311">
        <f t="shared" ca="1" si="60"/>
        <v>0</v>
      </c>
      <c r="V153" s="306">
        <f t="shared" ca="1" si="61"/>
        <v>1.215900134272814</v>
      </c>
      <c r="W153" s="304">
        <f t="shared" ca="1" si="62"/>
        <v>38.111805475599375</v>
      </c>
      <c r="Y153" s="314" t="str">
        <f t="shared" ca="1" si="80"/>
        <v/>
      </c>
      <c r="Z153" s="315" t="str">
        <f t="shared" ca="1" si="81"/>
        <v/>
      </c>
      <c r="AA153" s="316" t="str">
        <f t="shared" ca="1" si="82"/>
        <v/>
      </c>
      <c r="AC153" s="310" t="e">
        <f t="shared" ca="1" si="83"/>
        <v>#N/A</v>
      </c>
      <c r="AD153" s="323" t="e">
        <f t="shared" ca="1" si="84"/>
        <v>#N/A</v>
      </c>
      <c r="AE153" s="324">
        <f t="shared" ca="1" si="63"/>
        <v>74.56155702082556</v>
      </c>
      <c r="AG153" s="306">
        <f t="shared" ca="1" si="85"/>
        <v>55.798277063358121</v>
      </c>
      <c r="AH153" s="304">
        <f t="shared" ca="1" si="86"/>
        <v>65.386196765166261</v>
      </c>
    </row>
    <row r="154" spans="1:34" x14ac:dyDescent="0.2">
      <c r="A154" s="347">
        <f t="shared" ca="1" si="64"/>
        <v>0.01</v>
      </c>
      <c r="B154" s="304">
        <f t="shared" ca="1" si="65"/>
        <v>1.5000000000000011</v>
      </c>
      <c r="D154" s="306">
        <f t="shared" ca="1" si="66"/>
        <v>13.807309920464853</v>
      </c>
      <c r="E154" s="307">
        <f t="shared" ca="1" si="67"/>
        <v>53.907591335144957</v>
      </c>
      <c r="F154" s="304">
        <f t="shared" ca="1" si="68"/>
        <v>55.647733204477994</v>
      </c>
      <c r="G154" s="306">
        <f t="shared" ca="1" si="69"/>
        <v>21.037538557180003</v>
      </c>
      <c r="H154" s="307">
        <f t="shared" ca="1" si="70"/>
        <v>96.985350158307199</v>
      </c>
      <c r="I154" s="304">
        <f t="shared" ca="1" si="71"/>
        <v>99.240798938109592</v>
      </c>
      <c r="J154" s="306">
        <f t="shared" ca="1" si="72"/>
        <v>15.312897442294746</v>
      </c>
      <c r="K154" s="307">
        <f t="shared" ca="1" si="73"/>
        <v>75.528715142841875</v>
      </c>
      <c r="L154" s="304">
        <f t="shared" ca="1" si="58"/>
        <v>77.065372504171989</v>
      </c>
      <c r="M154" s="306">
        <f t="shared" ca="1" si="74"/>
        <v>1.357190879467622</v>
      </c>
      <c r="N154" s="304">
        <f t="shared" ca="1" si="75"/>
        <v>77.761309387143157</v>
      </c>
      <c r="P154" s="310">
        <f t="shared" ca="1" si="76"/>
        <v>4</v>
      </c>
      <c r="Q154" s="304">
        <f t="shared" ca="1" si="77"/>
        <v>659.79999999999984</v>
      </c>
      <c r="R154" s="306">
        <f t="shared" ca="1" si="78"/>
        <v>0.331122878782726</v>
      </c>
      <c r="S154" s="307">
        <f t="shared" ca="1" si="79"/>
        <v>9.5356185088200842</v>
      </c>
      <c r="T154" s="304">
        <f t="shared" ca="1" si="59"/>
        <v>93.544417571525031</v>
      </c>
      <c r="U154" s="311">
        <f t="shared" ca="1" si="60"/>
        <v>0</v>
      </c>
      <c r="V154" s="306">
        <f t="shared" ca="1" si="61"/>
        <v>1.2157825415347401</v>
      </c>
      <c r="W154" s="304">
        <f t="shared" ca="1" si="62"/>
        <v>38.538810655519747</v>
      </c>
      <c r="Y154" s="314" t="str">
        <f t="shared" ca="1" si="80"/>
        <v/>
      </c>
      <c r="Z154" s="315" t="str">
        <f t="shared" ca="1" si="81"/>
        <v/>
      </c>
      <c r="AA154" s="316" t="str">
        <f t="shared" ca="1" si="82"/>
        <v/>
      </c>
      <c r="AC154" s="310" t="e">
        <f t="shared" ca="1" si="83"/>
        <v>#N/A</v>
      </c>
      <c r="AD154" s="323" t="e">
        <f t="shared" ca="1" si="84"/>
        <v>#N/A</v>
      </c>
      <c r="AE154" s="324">
        <f t="shared" ca="1" si="63"/>
        <v>75.528715142841875</v>
      </c>
      <c r="AG154" s="306">
        <f t="shared" ca="1" si="85"/>
        <v>55.608937593487539</v>
      </c>
      <c r="AH154" s="304">
        <f t="shared" ca="1" si="86"/>
        <v>65.196420551992787</v>
      </c>
    </row>
    <row r="155" spans="1:34" x14ac:dyDescent="0.2">
      <c r="A155" s="347">
        <f t="shared" ca="1" si="64"/>
        <v>0.01</v>
      </c>
      <c r="B155" s="304">
        <f t="shared" ca="1" si="65"/>
        <v>1.5100000000000011</v>
      </c>
      <c r="D155" s="306">
        <f t="shared" ca="1" si="66"/>
        <v>13.781917412312536</v>
      </c>
      <c r="E155" s="307">
        <f t="shared" ca="1" si="67"/>
        <v>53.726144328529919</v>
      </c>
      <c r="F155" s="304">
        <f t="shared" ca="1" si="68"/>
        <v>55.465663540336656</v>
      </c>
      <c r="G155" s="306">
        <f t="shared" ca="1" si="69"/>
        <v>21.17535773130313</v>
      </c>
      <c r="H155" s="307">
        <f t="shared" ca="1" si="70"/>
        <v>97.522611601592502</v>
      </c>
      <c r="I155" s="304">
        <f t="shared" ca="1" si="71"/>
        <v>99.795067757097712</v>
      </c>
      <c r="J155" s="306">
        <f t="shared" ca="1" si="72"/>
        <v>15.523961923737161</v>
      </c>
      <c r="K155" s="307">
        <f t="shared" ca="1" si="73"/>
        <v>76.501254951641371</v>
      </c>
      <c r="L155" s="304">
        <f t="shared" ca="1" si="58"/>
        <v>78.06045992040832</v>
      </c>
      <c r="M155" s="306">
        <f t="shared" ca="1" si="74"/>
        <v>1.3569824953543845</v>
      </c>
      <c r="N155" s="304">
        <f t="shared" ca="1" si="75"/>
        <v>77.749369856937079</v>
      </c>
      <c r="P155" s="310">
        <f t="shared" ca="1" si="76"/>
        <v>5</v>
      </c>
      <c r="Q155" s="304">
        <f t="shared" ca="1" si="77"/>
        <v>658.26999999999987</v>
      </c>
      <c r="R155" s="306">
        <f t="shared" ca="1" si="78"/>
        <v>0.33035504306805863</v>
      </c>
      <c r="S155" s="307">
        <f t="shared" ca="1" si="79"/>
        <v>9.5323149583894029</v>
      </c>
      <c r="T155" s="304">
        <f t="shared" ca="1" si="59"/>
        <v>93.512009741800043</v>
      </c>
      <c r="U155" s="311">
        <f t="shared" ca="1" si="60"/>
        <v>0</v>
      </c>
      <c r="V155" s="306">
        <f t="shared" ca="1" si="61"/>
        <v>1.2156643058842094</v>
      </c>
      <c r="W155" s="304">
        <f t="shared" ca="1" si="62"/>
        <v>38.966708370694313</v>
      </c>
      <c r="Y155" s="314" t="str">
        <f t="shared" ca="1" si="80"/>
        <v/>
      </c>
      <c r="Z155" s="315" t="str">
        <f t="shared" ca="1" si="81"/>
        <v/>
      </c>
      <c r="AA155" s="316" t="str">
        <f t="shared" ca="1" si="82"/>
        <v/>
      </c>
      <c r="AC155" s="310" t="e">
        <f t="shared" ca="1" si="83"/>
        <v>#N/A</v>
      </c>
      <c r="AD155" s="323" t="e">
        <f t="shared" ca="1" si="84"/>
        <v>#N/A</v>
      </c>
      <c r="AE155" s="324">
        <f t="shared" ca="1" si="63"/>
        <v>76.501254951641371</v>
      </c>
      <c r="AG155" s="306">
        <f t="shared" ca="1" si="85"/>
        <v>55.426665224067776</v>
      </c>
      <c r="AH155" s="304">
        <f t="shared" ca="1" si="86"/>
        <v>65.013713043446373</v>
      </c>
    </row>
    <row r="156" spans="1:34" x14ac:dyDescent="0.2">
      <c r="A156" s="347">
        <f t="shared" ca="1" si="64"/>
        <v>0.01</v>
      </c>
      <c r="B156" s="304">
        <f t="shared" ca="1" si="65"/>
        <v>1.5200000000000011</v>
      </c>
      <c r="D156" s="306">
        <f t="shared" ca="1" si="66"/>
        <v>13.757890017954685</v>
      </c>
      <c r="E156" s="307">
        <f t="shared" ca="1" si="67"/>
        <v>53.551638641646385</v>
      </c>
      <c r="F156" s="304">
        <f t="shared" ca="1" si="68"/>
        <v>55.290664121093819</v>
      </c>
      <c r="G156" s="306">
        <f t="shared" ca="1" si="69"/>
        <v>21.312936631482678</v>
      </c>
      <c r="H156" s="307">
        <f t="shared" ca="1" si="70"/>
        <v>98.058127988008962</v>
      </c>
      <c r="I156" s="304">
        <f t="shared" ca="1" si="71"/>
        <v>100.34758458662742</v>
      </c>
      <c r="J156" s="306">
        <f t="shared" ca="1" si="72"/>
        <v>15.73640339555109</v>
      </c>
      <c r="K156" s="307">
        <f t="shared" ca="1" si="73"/>
        <v>77.47915864958938</v>
      </c>
      <c r="L156" s="304">
        <f t="shared" ca="1" si="58"/>
        <v>79.06108029160589</v>
      </c>
      <c r="M156" s="306">
        <f t="shared" ca="1" si="74"/>
        <v>1.3567750595280264</v>
      </c>
      <c r="N156" s="304">
        <f t="shared" ca="1" si="75"/>
        <v>77.737484659566945</v>
      </c>
      <c r="P156" s="310">
        <f t="shared" ca="1" si="76"/>
        <v>5</v>
      </c>
      <c r="Q156" s="304">
        <f t="shared" ca="1" si="77"/>
        <v>656.80999999999983</v>
      </c>
      <c r="R156" s="306">
        <f t="shared" ca="1" si="78"/>
        <v>0.3296223370919707</v>
      </c>
      <c r="S156" s="307">
        <f t="shared" ca="1" si="79"/>
        <v>9.5290187350184841</v>
      </c>
      <c r="T156" s="304">
        <f t="shared" ca="1" si="59"/>
        <v>93.479673790531336</v>
      </c>
      <c r="U156" s="311">
        <f t="shared" ca="1" si="60"/>
        <v>0</v>
      </c>
      <c r="V156" s="306">
        <f t="shared" ca="1" si="61"/>
        <v>1.2155454296731414</v>
      </c>
      <c r="W156" s="304">
        <f t="shared" ca="1" si="62"/>
        <v>39.395529551915118</v>
      </c>
      <c r="Y156" s="314" t="str">
        <f t="shared" ca="1" si="80"/>
        <v/>
      </c>
      <c r="Z156" s="315" t="str">
        <f t="shared" ca="1" si="81"/>
        <v/>
      </c>
      <c r="AA156" s="316" t="str">
        <f t="shared" ca="1" si="82"/>
        <v/>
      </c>
      <c r="AC156" s="310" t="e">
        <f t="shared" ca="1" si="83"/>
        <v>#N/A</v>
      </c>
      <c r="AD156" s="323" t="e">
        <f t="shared" ca="1" si="84"/>
        <v>#N/A</v>
      </c>
      <c r="AE156" s="324">
        <f t="shared" ca="1" si="63"/>
        <v>77.47915864958938</v>
      </c>
      <c r="AG156" s="306">
        <f t="shared" ca="1" si="85"/>
        <v>55.251467057038681</v>
      </c>
      <c r="AH156" s="304">
        <f t="shared" ca="1" si="86"/>
        <v>64.838081318779885</v>
      </c>
    </row>
    <row r="157" spans="1:34" x14ac:dyDescent="0.2">
      <c r="A157" s="347">
        <f t="shared" ca="1" si="64"/>
        <v>0.01</v>
      </c>
      <c r="B157" s="304">
        <f t="shared" ca="1" si="65"/>
        <v>1.5300000000000011</v>
      </c>
      <c r="D157" s="306">
        <f t="shared" ca="1" si="66"/>
        <v>13.733673605858227</v>
      </c>
      <c r="E157" s="307">
        <f t="shared" ca="1" si="67"/>
        <v>53.376896647526898</v>
      </c>
      <c r="F157" s="304">
        <f t="shared" ca="1" si="68"/>
        <v>55.115396092498649</v>
      </c>
      <c r="G157" s="306">
        <f t="shared" ca="1" si="69"/>
        <v>21.450273367541261</v>
      </c>
      <c r="H157" s="307">
        <f t="shared" ca="1" si="70"/>
        <v>98.591896954484227</v>
      </c>
      <c r="I157" s="304">
        <f t="shared" ca="1" si="71"/>
        <v>100.89834672890278</v>
      </c>
      <c r="J157" s="306">
        <f t="shared" ca="1" si="72"/>
        <v>15.95021944554621</v>
      </c>
      <c r="K157" s="307">
        <f t="shared" ca="1" si="73"/>
        <v>78.462408774301849</v>
      </c>
      <c r="L157" s="304">
        <f t="shared" ca="1" si="58"/>
        <v>80.067216081406997</v>
      </c>
      <c r="M157" s="306">
        <f t="shared" ca="1" si="74"/>
        <v>1.3565685589219159</v>
      </c>
      <c r="N157" s="304">
        <f t="shared" ca="1" si="75"/>
        <v>77.725653046369914</v>
      </c>
      <c r="P157" s="310">
        <f t="shared" ca="1" si="76"/>
        <v>5</v>
      </c>
      <c r="Q157" s="304">
        <f t="shared" ca="1" si="77"/>
        <v>655.3499999999998</v>
      </c>
      <c r="R157" s="306">
        <f t="shared" ca="1" si="78"/>
        <v>0.32888963111588282</v>
      </c>
      <c r="S157" s="307">
        <f t="shared" ca="1" si="79"/>
        <v>9.5257298387073259</v>
      </c>
      <c r="T157" s="304">
        <f t="shared" ca="1" si="59"/>
        <v>93.44740971771887</v>
      </c>
      <c r="U157" s="311">
        <f t="shared" ca="1" si="60"/>
        <v>0</v>
      </c>
      <c r="V157" s="306">
        <f t="shared" ca="1" si="61"/>
        <v>1.2154259152128584</v>
      </c>
      <c r="W157" s="304">
        <f t="shared" ca="1" si="62"/>
        <v>39.825248439083531</v>
      </c>
      <c r="Y157" s="314" t="str">
        <f t="shared" ca="1" si="80"/>
        <v/>
      </c>
      <c r="Z157" s="315" t="str">
        <f t="shared" ca="1" si="81"/>
        <v/>
      </c>
      <c r="AA157" s="316" t="str">
        <f t="shared" ca="1" si="82"/>
        <v/>
      </c>
      <c r="AC157" s="310" t="e">
        <f t="shared" ca="1" si="83"/>
        <v>#N/A</v>
      </c>
      <c r="AD157" s="323" t="e">
        <f t="shared" ca="1" si="84"/>
        <v>#N/A</v>
      </c>
      <c r="AE157" s="324">
        <f t="shared" ca="1" si="63"/>
        <v>78.462408774301849</v>
      </c>
      <c r="AG157" s="306">
        <f t="shared" ca="1" si="85"/>
        <v>55.075999099648982</v>
      </c>
      <c r="AH157" s="304">
        <f t="shared" ca="1" si="86"/>
        <v>64.662181363278279</v>
      </c>
    </row>
    <row r="158" spans="1:34" x14ac:dyDescent="0.2">
      <c r="A158" s="347">
        <f t="shared" ca="1" si="64"/>
        <v>0.01</v>
      </c>
      <c r="B158" s="304">
        <f t="shared" ca="1" si="65"/>
        <v>1.5400000000000011</v>
      </c>
      <c r="D158" s="306">
        <f t="shared" ca="1" si="66"/>
        <v>13.709269939972938</v>
      </c>
      <c r="E158" s="307">
        <f t="shared" ca="1" si="67"/>
        <v>53.201920924434816</v>
      </c>
      <c r="F158" s="304">
        <f t="shared" ca="1" si="68"/>
        <v>54.939862325426887</v>
      </c>
      <c r="G158" s="306">
        <f t="shared" ca="1" si="69"/>
        <v>21.587366066940991</v>
      </c>
      <c r="H158" s="307">
        <f t="shared" ca="1" si="70"/>
        <v>99.12391616372858</v>
      </c>
      <c r="I158" s="304">
        <f t="shared" ca="1" si="71"/>
        <v>101.44735151467489</v>
      </c>
      <c r="J158" s="306">
        <f t="shared" ca="1" si="72"/>
        <v>16.165407642718623</v>
      </c>
      <c r="K158" s="307">
        <f t="shared" ca="1" si="73"/>
        <v>79.450987839892917</v>
      </c>
      <c r="L158" s="304">
        <f t="shared" ca="1" si="58"/>
        <v>81.078849726609207</v>
      </c>
      <c r="M158" s="306">
        <f t="shared" ca="1" si="74"/>
        <v>1.3563629807128981</v>
      </c>
      <c r="N158" s="304">
        <f t="shared" ca="1" si="75"/>
        <v>77.713874282633341</v>
      </c>
      <c r="P158" s="310">
        <f t="shared" ca="1" si="76"/>
        <v>5</v>
      </c>
      <c r="Q158" s="304">
        <f t="shared" ca="1" si="77"/>
        <v>653.88999999999987</v>
      </c>
      <c r="R158" s="306">
        <f t="shared" ca="1" si="78"/>
        <v>0.328156925139795</v>
      </c>
      <c r="S158" s="307">
        <f t="shared" ca="1" si="79"/>
        <v>9.5224482694559285</v>
      </c>
      <c r="T158" s="304">
        <f t="shared" ca="1" si="59"/>
        <v>93.415217523362656</v>
      </c>
      <c r="U158" s="311">
        <f t="shared" ca="1" si="60"/>
        <v>0</v>
      </c>
      <c r="V158" s="306">
        <f t="shared" ca="1" si="61"/>
        <v>1.2153057648176924</v>
      </c>
      <c r="W158" s="304">
        <f t="shared" ca="1" si="62"/>
        <v>40.255839330428365</v>
      </c>
      <c r="Y158" s="314" t="str">
        <f t="shared" ca="1" si="80"/>
        <v/>
      </c>
      <c r="Z158" s="315" t="str">
        <f t="shared" ca="1" si="81"/>
        <v/>
      </c>
      <c r="AA158" s="316" t="str">
        <f t="shared" ca="1" si="82"/>
        <v/>
      </c>
      <c r="AC158" s="310" t="e">
        <f t="shared" ca="1" si="83"/>
        <v>#N/A</v>
      </c>
      <c r="AD158" s="323" t="e">
        <f t="shared" ca="1" si="84"/>
        <v>#N/A</v>
      </c>
      <c r="AE158" s="324">
        <f t="shared" ca="1" si="63"/>
        <v>79.450987839892917</v>
      </c>
      <c r="AG158" s="306">
        <f t="shared" ca="1" si="85"/>
        <v>54.900264206782701</v>
      </c>
      <c r="AH158" s="304">
        <f t="shared" ca="1" si="86"/>
        <v>64.48601601025041</v>
      </c>
    </row>
    <row r="159" spans="1:34" x14ac:dyDescent="0.2">
      <c r="A159" s="347">
        <f t="shared" ca="1" si="64"/>
        <v>0.01</v>
      </c>
      <c r="B159" s="304">
        <f t="shared" ca="1" si="65"/>
        <v>1.5500000000000012</v>
      </c>
      <c r="D159" s="306">
        <f t="shared" ca="1" si="66"/>
        <v>13.684680763259644</v>
      </c>
      <c r="E159" s="307">
        <f t="shared" ca="1" si="67"/>
        <v>53.026714052950545</v>
      </c>
      <c r="F159" s="304">
        <f t="shared" ca="1" si="68"/>
        <v>54.764065689516805</v>
      </c>
      <c r="G159" s="306">
        <f t="shared" ca="1" si="69"/>
        <v>21.724212874573588</v>
      </c>
      <c r="H159" s="307">
        <f t="shared" ca="1" si="70"/>
        <v>99.654183304258083</v>
      </c>
      <c r="I159" s="304">
        <f t="shared" ca="1" si="71"/>
        <v>101.99459630322805</v>
      </c>
      <c r="J159" s="306">
        <f t="shared" ca="1" si="72"/>
        <v>16.381965537426197</v>
      </c>
      <c r="K159" s="307">
        <f t="shared" ca="1" si="73"/>
        <v>80.444878337232851</v>
      </c>
      <c r="L159" s="304">
        <f t="shared" ca="1" si="58"/>
        <v>82.095963637450623</v>
      </c>
      <c r="M159" s="306">
        <f t="shared" ca="1" si="74"/>
        <v>1.3561583123151055</v>
      </c>
      <c r="N159" s="304">
        <f t="shared" ca="1" si="75"/>
        <v>77.702147647240125</v>
      </c>
      <c r="P159" s="310">
        <f t="shared" ca="1" si="76"/>
        <v>5</v>
      </c>
      <c r="Q159" s="304">
        <f t="shared" ca="1" si="77"/>
        <v>652.42999999999984</v>
      </c>
      <c r="R159" s="306">
        <f t="shared" ca="1" si="78"/>
        <v>0.32742421916370706</v>
      </c>
      <c r="S159" s="307">
        <f t="shared" ca="1" si="79"/>
        <v>9.5191740272642917</v>
      </c>
      <c r="T159" s="304">
        <f t="shared" ca="1" si="59"/>
        <v>93.383097207462711</v>
      </c>
      <c r="U159" s="311">
        <f t="shared" ca="1" si="60"/>
        <v>0</v>
      </c>
      <c r="V159" s="306">
        <f t="shared" ca="1" si="61"/>
        <v>1.2151849808049404</v>
      </c>
      <c r="W159" s="304">
        <f t="shared" ca="1" si="62"/>
        <v>40.68727658360541</v>
      </c>
      <c r="Y159" s="314" t="str">
        <f t="shared" ca="1" si="80"/>
        <v/>
      </c>
      <c r="Z159" s="315" t="str">
        <f t="shared" ca="1" si="81"/>
        <v/>
      </c>
      <c r="AA159" s="316" t="str">
        <f t="shared" ca="1" si="82"/>
        <v/>
      </c>
      <c r="AC159" s="310" t="e">
        <f t="shared" ca="1" si="83"/>
        <v>#N/A</v>
      </c>
      <c r="AD159" s="323" t="e">
        <f t="shared" ca="1" si="84"/>
        <v>#N/A</v>
      </c>
      <c r="AE159" s="324">
        <f t="shared" ca="1" si="63"/>
        <v>80.444878337232851</v>
      </c>
      <c r="AG159" s="306">
        <f t="shared" ca="1" si="85"/>
        <v>54.724265231954504</v>
      </c>
      <c r="AH159" s="304">
        <f t="shared" ca="1" si="86"/>
        <v>64.309588092014721</v>
      </c>
    </row>
    <row r="160" spans="1:34" x14ac:dyDescent="0.2">
      <c r="A160" s="347">
        <f t="shared" ca="1" si="64"/>
        <v>0.01</v>
      </c>
      <c r="B160" s="304">
        <f t="shared" ca="1" si="65"/>
        <v>1.5600000000000012</v>
      </c>
      <c r="D160" s="306">
        <f t="shared" ca="1" si="66"/>
        <v>13.659907798204506</v>
      </c>
      <c r="E160" s="307">
        <f t="shared" ca="1" si="67"/>
        <v>52.8512786157508</v>
      </c>
      <c r="F160" s="304">
        <f t="shared" ca="1" si="68"/>
        <v>54.588009053043564</v>
      </c>
      <c r="G160" s="306">
        <f t="shared" ca="1" si="69"/>
        <v>21.860811952555633</v>
      </c>
      <c r="H160" s="307">
        <f t="shared" ca="1" si="70"/>
        <v>100.18269609041559</v>
      </c>
      <c r="I160" s="304">
        <f t="shared" ca="1" si="71"/>
        <v>102.54007848236499</v>
      </c>
      <c r="J160" s="306">
        <f t="shared" ca="1" si="72"/>
        <v>16.599890661561844</v>
      </c>
      <c r="K160" s="307">
        <f t="shared" ca="1" si="73"/>
        <v>81.444062734206213</v>
      </c>
      <c r="L160" s="304">
        <f t="shared" ca="1" si="58"/>
        <v>83.118540197895229</v>
      </c>
      <c r="M160" s="306">
        <f t="shared" ca="1" si="74"/>
        <v>1.3559545413739638</v>
      </c>
      <c r="N160" s="304">
        <f t="shared" ca="1" si="75"/>
        <v>77.690472432325294</v>
      </c>
      <c r="P160" s="310">
        <f t="shared" ca="1" si="76"/>
        <v>5</v>
      </c>
      <c r="Q160" s="304">
        <f t="shared" ca="1" si="77"/>
        <v>650.9699999999998</v>
      </c>
      <c r="R160" s="306">
        <f t="shared" ca="1" si="78"/>
        <v>0.32669151318761919</v>
      </c>
      <c r="S160" s="307">
        <f t="shared" ca="1" si="79"/>
        <v>9.5159071121324157</v>
      </c>
      <c r="T160" s="304">
        <f t="shared" ca="1" si="59"/>
        <v>93.351048770019005</v>
      </c>
      <c r="U160" s="311">
        <f t="shared" ca="1" si="60"/>
        <v>0</v>
      </c>
      <c r="V160" s="306">
        <f t="shared" ca="1" si="61"/>
        <v>1.2150635654948199</v>
      </c>
      <c r="W160" s="304">
        <f t="shared" ca="1" si="62"/>
        <v>41.119534616788599</v>
      </c>
      <c r="Y160" s="314" t="str">
        <f t="shared" ca="1" si="80"/>
        <v/>
      </c>
      <c r="Z160" s="315" t="str">
        <f t="shared" ca="1" si="81"/>
        <v/>
      </c>
      <c r="AA160" s="316" t="str">
        <f t="shared" ca="1" si="82"/>
        <v/>
      </c>
      <c r="AC160" s="310" t="e">
        <f t="shared" ca="1" si="83"/>
        <v>#N/A</v>
      </c>
      <c r="AD160" s="323" t="e">
        <f t="shared" ca="1" si="84"/>
        <v>#N/A</v>
      </c>
      <c r="AE160" s="324">
        <f t="shared" ca="1" si="63"/>
        <v>81.444062734206213</v>
      </c>
      <c r="AG160" s="306">
        <f t="shared" ca="1" si="85"/>
        <v>54.548005027180096</v>
      </c>
      <c r="AH160" s="304">
        <f t="shared" ca="1" si="86"/>
        <v>64.13290043976022</v>
      </c>
    </row>
    <row r="161" spans="1:34" x14ac:dyDescent="0.2">
      <c r="A161" s="347">
        <f t="shared" ca="1" si="64"/>
        <v>0.01</v>
      </c>
      <c r="B161" s="304">
        <f t="shared" ca="1" si="65"/>
        <v>1.5700000000000012</v>
      </c>
      <c r="D161" s="306">
        <f t="shared" ca="1" si="66"/>
        <v>13.634952747316065</v>
      </c>
      <c r="E161" s="307">
        <f t="shared" ca="1" si="67"/>
        <v>52.675617197391048</v>
      </c>
      <c r="F161" s="304">
        <f t="shared" ca="1" si="68"/>
        <v>54.411695282793957</v>
      </c>
      <c r="G161" s="306">
        <f t="shared" ca="1" si="69"/>
        <v>21.997161480028794</v>
      </c>
      <c r="H161" s="307">
        <f t="shared" ca="1" si="70"/>
        <v>100.7094522623895</v>
      </c>
      <c r="I161" s="304">
        <f t="shared" ca="1" si="71"/>
        <v>103.08379546839053</v>
      </c>
      <c r="J161" s="306">
        <f t="shared" ca="1" si="72"/>
        <v>16.819180528724765</v>
      </c>
      <c r="K161" s="307">
        <f t="shared" ca="1" si="73"/>
        <v>82.448523475970234</v>
      </c>
      <c r="L161" s="304">
        <f t="shared" ca="1" si="58"/>
        <v>84.14656176591798</v>
      </c>
      <c r="M161" s="306">
        <f t="shared" ca="1" si="74"/>
        <v>1.355751655760385</v>
      </c>
      <c r="N161" s="304">
        <f t="shared" ca="1" si="75"/>
        <v>77.678847942943307</v>
      </c>
      <c r="P161" s="310">
        <f t="shared" ca="1" si="76"/>
        <v>5</v>
      </c>
      <c r="Q161" s="304">
        <f t="shared" ca="1" si="77"/>
        <v>649.50999999999976</v>
      </c>
      <c r="R161" s="306">
        <f t="shared" ca="1" si="78"/>
        <v>0.32595880721153131</v>
      </c>
      <c r="S161" s="307">
        <f t="shared" ca="1" si="79"/>
        <v>9.5126475240603003</v>
      </c>
      <c r="T161" s="304">
        <f t="shared" ca="1" si="59"/>
        <v>93.319072211031553</v>
      </c>
      <c r="U161" s="311">
        <f t="shared" ca="1" si="60"/>
        <v>0</v>
      </c>
      <c r="V161" s="306">
        <f t="shared" ca="1" si="61"/>
        <v>1.2149415212104244</v>
      </c>
      <c r="W161" s="304">
        <f t="shared" ca="1" si="62"/>
        <v>41.552587909752141</v>
      </c>
      <c r="Y161" s="314" t="str">
        <f t="shared" ca="1" si="80"/>
        <v/>
      </c>
      <c r="Z161" s="315" t="str">
        <f t="shared" ca="1" si="81"/>
        <v/>
      </c>
      <c r="AA161" s="316" t="str">
        <f t="shared" ca="1" si="82"/>
        <v/>
      </c>
      <c r="AC161" s="310" t="e">
        <f t="shared" ca="1" si="83"/>
        <v>#N/A</v>
      </c>
      <c r="AD161" s="323" t="e">
        <f t="shared" ca="1" si="84"/>
        <v>#N/A</v>
      </c>
      <c r="AE161" s="324">
        <f t="shared" ca="1" si="63"/>
        <v>82.448523475970234</v>
      </c>
      <c r="AG161" s="306">
        <f t="shared" ca="1" si="85"/>
        <v>54.371486442846802</v>
      </c>
      <c r="AH161" s="304">
        <f t="shared" ca="1" si="86"/>
        <v>63.955955883408031</v>
      </c>
    </row>
    <row r="162" spans="1:34" x14ac:dyDescent="0.2">
      <c r="A162" s="347">
        <f t="shared" ca="1" si="64"/>
        <v>0.01</v>
      </c>
      <c r="B162" s="304">
        <f t="shared" ca="1" si="65"/>
        <v>1.5800000000000012</v>
      </c>
      <c r="D162" s="306">
        <f t="shared" ca="1" si="66"/>
        <v>13.609817293605776</v>
      </c>
      <c r="E162" s="307">
        <f t="shared" ca="1" si="67"/>
        <v>52.499732384091203</v>
      </c>
      <c r="F162" s="304">
        <f t="shared" ca="1" si="68"/>
        <v>54.235127243941498</v>
      </c>
      <c r="G162" s="306">
        <f t="shared" ca="1" si="69"/>
        <v>22.133259652964853</v>
      </c>
      <c r="H162" s="307">
        <f t="shared" ca="1" si="70"/>
        <v>101.23444958623041</v>
      </c>
      <c r="I162" s="304">
        <f t="shared" ca="1" si="71"/>
        <v>103.6257447060941</v>
      </c>
      <c r="J162" s="306">
        <f t="shared" ca="1" si="72"/>
        <v>17.039832634389732</v>
      </c>
      <c r="K162" s="307">
        <f t="shared" ca="1" si="73"/>
        <v>83.458242985213332</v>
      </c>
      <c r="L162" s="304">
        <f t="shared" ca="1" si="58"/>
        <v>85.180010673789681</v>
      </c>
      <c r="M162" s="306">
        <f t="shared" ca="1" si="74"/>
        <v>1.3555496435651437</v>
      </c>
      <c r="N162" s="304">
        <f t="shared" ca="1" si="75"/>
        <v>77.667273496745807</v>
      </c>
      <c r="P162" s="310">
        <f t="shared" ca="1" si="76"/>
        <v>5</v>
      </c>
      <c r="Q162" s="304">
        <f t="shared" ca="1" si="77"/>
        <v>648.04999999999984</v>
      </c>
      <c r="R162" s="306">
        <f t="shared" ca="1" si="78"/>
        <v>0.32522610123544349</v>
      </c>
      <c r="S162" s="307">
        <f t="shared" ca="1" si="79"/>
        <v>9.5093952630479457</v>
      </c>
      <c r="T162" s="304">
        <f t="shared" ca="1" si="59"/>
        <v>93.287167530500355</v>
      </c>
      <c r="U162" s="311">
        <f t="shared" ca="1" si="60"/>
        <v>0</v>
      </c>
      <c r="V162" s="306">
        <f t="shared" ca="1" si="61"/>
        <v>1.2148188502776813</v>
      </c>
      <c r="W162" s="304">
        <f t="shared" ca="1" si="62"/>
        <v>41.986411004944003</v>
      </c>
      <c r="Y162" s="314" t="str">
        <f t="shared" ca="1" si="80"/>
        <v/>
      </c>
      <c r="Z162" s="315" t="str">
        <f t="shared" ca="1" si="81"/>
        <v/>
      </c>
      <c r="AA162" s="316" t="str">
        <f t="shared" ca="1" si="82"/>
        <v/>
      </c>
      <c r="AC162" s="310" t="e">
        <f t="shared" ca="1" si="83"/>
        <v>#N/A</v>
      </c>
      <c r="AD162" s="323" t="e">
        <f t="shared" ca="1" si="84"/>
        <v>#N/A</v>
      </c>
      <c r="AE162" s="324">
        <f t="shared" ca="1" si="63"/>
        <v>83.458242985213332</v>
      </c>
      <c r="AG162" s="306">
        <f t="shared" ca="1" si="85"/>
        <v>54.194712327584575</v>
      </c>
      <c r="AH162" s="304">
        <f t="shared" ca="1" si="86"/>
        <v>63.778757251473586</v>
      </c>
    </row>
    <row r="163" spans="1:34" x14ac:dyDescent="0.2">
      <c r="A163" s="347">
        <f t="shared" ca="1" si="64"/>
        <v>0.01</v>
      </c>
      <c r="B163" s="304">
        <f t="shared" ca="1" si="65"/>
        <v>1.5900000000000012</v>
      </c>
      <c r="D163" s="306">
        <f t="shared" ca="1" si="66"/>
        <v>13.584503101052498</v>
      </c>
      <c r="E163" s="307">
        <f t="shared" ca="1" si="67"/>
        <v>52.323626763524288</v>
      </c>
      <c r="F163" s="304">
        <f t="shared" ca="1" si="68"/>
        <v>54.058307799921927</v>
      </c>
      <c r="G163" s="306">
        <f t="shared" ca="1" si="69"/>
        <v>22.269104683975378</v>
      </c>
      <c r="H163" s="307">
        <f t="shared" ca="1" si="70"/>
        <v>101.75768585386565</v>
      </c>
      <c r="I163" s="304">
        <f t="shared" ca="1" si="71"/>
        <v>104.16592366873087</v>
      </c>
      <c r="J163" s="306">
        <f t="shared" ca="1" si="72"/>
        <v>17.261844456074435</v>
      </c>
      <c r="K163" s="307">
        <f t="shared" ca="1" si="73"/>
        <v>84.473203662413809</v>
      </c>
      <c r="L163" s="304">
        <f t="shared" ca="1" si="58"/>
        <v>86.218869228361768</v>
      </c>
      <c r="M163" s="306">
        <f t="shared" ca="1" si="74"/>
        <v>1.355348493093427</v>
      </c>
      <c r="N163" s="304">
        <f t="shared" ca="1" si="75"/>
        <v>77.655748423669365</v>
      </c>
      <c r="P163" s="310">
        <f t="shared" ca="1" si="76"/>
        <v>5</v>
      </c>
      <c r="Q163" s="304">
        <f t="shared" ca="1" si="77"/>
        <v>646.5899999999998</v>
      </c>
      <c r="R163" s="306">
        <f t="shared" ca="1" si="78"/>
        <v>0.32449339525935555</v>
      </c>
      <c r="S163" s="307">
        <f t="shared" ca="1" si="79"/>
        <v>9.5061503290953517</v>
      </c>
      <c r="T163" s="304">
        <f t="shared" ca="1" si="59"/>
        <v>93.25533472842541</v>
      </c>
      <c r="U163" s="311">
        <f t="shared" ca="1" si="60"/>
        <v>0</v>
      </c>
      <c r="V163" s="306">
        <f t="shared" ca="1" si="61"/>
        <v>1.2146955550253029</v>
      </c>
      <c r="W163" s="304">
        <f t="shared" ca="1" si="62"/>
        <v>42.420978508550412</v>
      </c>
      <c r="Y163" s="314" t="str">
        <f t="shared" ca="1" si="80"/>
        <v/>
      </c>
      <c r="Z163" s="315" t="str">
        <f t="shared" ca="1" si="81"/>
        <v/>
      </c>
      <c r="AA163" s="316" t="str">
        <f t="shared" ca="1" si="82"/>
        <v/>
      </c>
      <c r="AC163" s="310" t="e">
        <f t="shared" ca="1" si="83"/>
        <v>#N/A</v>
      </c>
      <c r="AD163" s="323" t="e">
        <f t="shared" ca="1" si="84"/>
        <v>#N/A</v>
      </c>
      <c r="AE163" s="324">
        <f t="shared" ca="1" si="63"/>
        <v>84.473203662413809</v>
      </c>
      <c r="AG163" s="306">
        <f t="shared" ca="1" si="85"/>
        <v>54.017685528137378</v>
      </c>
      <c r="AH163" s="304">
        <f t="shared" ca="1" si="86"/>
        <v>63.601307370929469</v>
      </c>
    </row>
    <row r="164" spans="1:34" x14ac:dyDescent="0.2">
      <c r="A164" s="347">
        <f t="shared" ca="1" si="64"/>
        <v>0.01</v>
      </c>
      <c r="B164" s="304">
        <f t="shared" ca="1" si="65"/>
        <v>1.6000000000000012</v>
      </c>
      <c r="D164" s="306">
        <f t="shared" ca="1" si="66"/>
        <v>13.559011815051656</v>
      </c>
      <c r="E164" s="307">
        <f t="shared" ca="1" si="67"/>
        <v>52.147302924608418</v>
      </c>
      <c r="F164" s="304">
        <f t="shared" ca="1" si="68"/>
        <v>53.881239812309289</v>
      </c>
      <c r="G164" s="306">
        <f t="shared" ca="1" si="69"/>
        <v>22.404694802125896</v>
      </c>
      <c r="H164" s="307">
        <f t="shared" ca="1" si="70"/>
        <v>102.27915888311173</v>
      </c>
      <c r="I164" s="304">
        <f t="shared" ca="1" si="71"/>
        <v>104.70432985800167</v>
      </c>
      <c r="J164" s="306">
        <f t="shared" ca="1" si="72"/>
        <v>17.48521345350494</v>
      </c>
      <c r="K164" s="307">
        <f t="shared" ca="1" si="73"/>
        <v>85.493387886098702</v>
      </c>
      <c r="L164" s="304">
        <f t="shared" ca="1" si="58"/>
        <v>87.263119711350896</v>
      </c>
      <c r="M164" s="306">
        <f t="shared" ca="1" si="74"/>
        <v>1.3551481928595526</v>
      </c>
      <c r="N164" s="304">
        <f t="shared" ca="1" si="75"/>
        <v>77.64427206563289</v>
      </c>
      <c r="P164" s="310">
        <f t="shared" ca="1" si="76"/>
        <v>5</v>
      </c>
      <c r="Q164" s="304">
        <f t="shared" ca="1" si="77"/>
        <v>645.12999999999977</v>
      </c>
      <c r="R164" s="306">
        <f t="shared" ca="1" si="78"/>
        <v>0.32376068928326768</v>
      </c>
      <c r="S164" s="307">
        <f t="shared" ca="1" si="79"/>
        <v>9.5029127222025185</v>
      </c>
      <c r="T164" s="304">
        <f t="shared" ca="1" si="59"/>
        <v>93.223573804806705</v>
      </c>
      <c r="U164" s="311">
        <f t="shared" ca="1" si="60"/>
        <v>0</v>
      </c>
      <c r="V164" s="306">
        <f t="shared" ca="1" si="61"/>
        <v>1.2145716377847473</v>
      </c>
      <c r="W164" s="304">
        <f t="shared" ca="1" si="62"/>
        <v>42.856265091551613</v>
      </c>
      <c r="Y164" s="314" t="str">
        <f t="shared" ca="1" si="80"/>
        <v/>
      </c>
      <c r="Z164" s="315" t="str">
        <f t="shared" ca="1" si="81"/>
        <v/>
      </c>
      <c r="AA164" s="316" t="str">
        <f t="shared" ca="1" si="82"/>
        <v/>
      </c>
      <c r="AC164" s="310" t="e">
        <f t="shared" ca="1" si="83"/>
        <v>#N/A</v>
      </c>
      <c r="AD164" s="323" t="e">
        <f t="shared" ca="1" si="84"/>
        <v>#N/A</v>
      </c>
      <c r="AE164" s="324">
        <f t="shared" ca="1" si="63"/>
        <v>85.493387886098702</v>
      </c>
      <c r="AG164" s="306">
        <f t="shared" ca="1" si="85"/>
        <v>53.840408889235064</v>
      </c>
      <c r="AH164" s="304">
        <f t="shared" ca="1" si="86"/>
        <v>63.423609067069037</v>
      </c>
    </row>
    <row r="165" spans="1:34" x14ac:dyDescent="0.2">
      <c r="A165" s="347">
        <f t="shared" ca="1" si="64"/>
        <v>0.01</v>
      </c>
      <c r="B165" s="304">
        <f t="shared" ca="1" si="65"/>
        <v>1.6100000000000012</v>
      </c>
      <c r="D165" s="306">
        <f t="shared" ca="1" si="66"/>
        <v>13.533345062849598</v>
      </c>
      <c r="E165" s="307">
        <f t="shared" ca="1" si="67"/>
        <v>51.970763457301409</v>
      </c>
      <c r="F165" s="304">
        <f t="shared" ca="1" si="68"/>
        <v>53.703926140692275</v>
      </c>
      <c r="G165" s="306">
        <f t="shared" ca="1" si="69"/>
        <v>22.540028252754393</v>
      </c>
      <c r="H165" s="307">
        <f t="shared" ca="1" si="70"/>
        <v>102.79886651768474</v>
      </c>
      <c r="I165" s="304">
        <f t="shared" ca="1" si="71"/>
        <v>105.24096080403167</v>
      </c>
      <c r="J165" s="306">
        <f t="shared" ca="1" si="72"/>
        <v>17.709937068779343</v>
      </c>
      <c r="K165" s="307">
        <f t="shared" ca="1" si="73"/>
        <v>86.51877801310269</v>
      </c>
      <c r="L165" s="304">
        <f t="shared" ca="1" si="58"/>
        <v>88.312744379623183</v>
      </c>
      <c r="M165" s="306">
        <f t="shared" ca="1" si="74"/>
        <v>1.3549487315818489</v>
      </c>
      <c r="N165" s="304">
        <f t="shared" ca="1" si="75"/>
        <v>77.632843776244172</v>
      </c>
      <c r="P165" s="310">
        <f t="shared" ca="1" si="76"/>
        <v>5</v>
      </c>
      <c r="Q165" s="304">
        <f t="shared" ca="1" si="77"/>
        <v>643.66999999999985</v>
      </c>
      <c r="R165" s="306">
        <f t="shared" ca="1" si="78"/>
        <v>0.32302798330717986</v>
      </c>
      <c r="S165" s="307">
        <f t="shared" ca="1" si="79"/>
        <v>9.4996824423694459</v>
      </c>
      <c r="T165" s="304">
        <f t="shared" ca="1" si="59"/>
        <v>93.191884759644267</v>
      </c>
      <c r="U165" s="311">
        <f t="shared" ca="1" si="60"/>
        <v>0</v>
      </c>
      <c r="V165" s="306">
        <f t="shared" ca="1" si="61"/>
        <v>1.2144471008901689</v>
      </c>
      <c r="W165" s="304">
        <f t="shared" ca="1" si="62"/>
        <v>43.292245490768451</v>
      </c>
      <c r="Y165" s="314" t="str">
        <f t="shared" ca="1" si="80"/>
        <v/>
      </c>
      <c r="Z165" s="315" t="str">
        <f t="shared" ca="1" si="81"/>
        <v/>
      </c>
      <c r="AA165" s="316" t="str">
        <f t="shared" ca="1" si="82"/>
        <v/>
      </c>
      <c r="AC165" s="310" t="e">
        <f t="shared" ca="1" si="83"/>
        <v>#N/A</v>
      </c>
      <c r="AD165" s="323" t="e">
        <f t="shared" ca="1" si="84"/>
        <v>#N/A</v>
      </c>
      <c r="AE165" s="324">
        <f t="shared" ca="1" si="63"/>
        <v>86.51877801310269</v>
      </c>
      <c r="AG165" s="306">
        <f t="shared" ca="1" si="85"/>
        <v>53.662885253465554</v>
      </c>
      <c r="AH165" s="304">
        <f t="shared" ca="1" si="86"/>
        <v>63.245665163370568</v>
      </c>
    </row>
    <row r="166" spans="1:34" x14ac:dyDescent="0.2">
      <c r="A166" s="347">
        <f t="shared" ca="1" si="64"/>
        <v>0.01</v>
      </c>
      <c r="B166" s="304">
        <f t="shared" ca="1" si="65"/>
        <v>1.6200000000000012</v>
      </c>
      <c r="D166" s="306">
        <f t="shared" ca="1" si="66"/>
        <v>13.507504453963744</v>
      </c>
      <c r="E166" s="307">
        <f t="shared" ca="1" si="67"/>
        <v>51.794010952398402</v>
      </c>
      <c r="F166" s="304">
        <f t="shared" ca="1" si="68"/>
        <v>53.526369642551103</v>
      </c>
      <c r="G166" s="306">
        <f t="shared" ca="1" si="69"/>
        <v>22.675103297294029</v>
      </c>
      <c r="H166" s="307">
        <f t="shared" ca="1" si="70"/>
        <v>103.31680662720873</v>
      </c>
      <c r="I166" s="304">
        <f t="shared" ca="1" si="71"/>
        <v>105.77581406534765</v>
      </c>
      <c r="J166" s="306">
        <f t="shared" ca="1" si="72"/>
        <v>17.936012726529587</v>
      </c>
      <c r="K166" s="307">
        <f t="shared" ca="1" si="73"/>
        <v>87.549356378827156</v>
      </c>
      <c r="L166" s="304">
        <f t="shared" ca="1" si="58"/>
        <v>89.367725465478387</v>
      </c>
      <c r="M166" s="306">
        <f t="shared" ca="1" si="74"/>
        <v>1.3547500981776923</v>
      </c>
      <c r="N166" s="304">
        <f t="shared" ca="1" si="75"/>
        <v>77.621462920515683</v>
      </c>
      <c r="P166" s="310">
        <f t="shared" ca="1" si="76"/>
        <v>5</v>
      </c>
      <c r="Q166" s="304">
        <f t="shared" ca="1" si="77"/>
        <v>642.20999999999981</v>
      </c>
      <c r="R166" s="306">
        <f t="shared" ca="1" si="78"/>
        <v>0.32229527733109198</v>
      </c>
      <c r="S166" s="307">
        <f t="shared" ca="1" si="79"/>
        <v>9.4964594895961358</v>
      </c>
      <c r="T166" s="304">
        <f t="shared" ca="1" si="59"/>
        <v>93.160267592938098</v>
      </c>
      <c r="U166" s="311">
        <f t="shared" ca="1" si="60"/>
        <v>0</v>
      </c>
      <c r="V166" s="306">
        <f t="shared" ca="1" si="61"/>
        <v>1.2143219466783783</v>
      </c>
      <c r="W166" s="304">
        <f t="shared" ca="1" si="62"/>
        <v>43.728894509900186</v>
      </c>
      <c r="Y166" s="314" t="str">
        <f t="shared" ca="1" si="80"/>
        <v/>
      </c>
      <c r="Z166" s="315" t="str">
        <f t="shared" ca="1" si="81"/>
        <v/>
      </c>
      <c r="AA166" s="316" t="str">
        <f t="shared" ca="1" si="82"/>
        <v/>
      </c>
      <c r="AC166" s="310" t="e">
        <f t="shared" ca="1" si="83"/>
        <v>#N/A</v>
      </c>
      <c r="AD166" s="323" t="e">
        <f t="shared" ca="1" si="84"/>
        <v>#N/A</v>
      </c>
      <c r="AE166" s="324">
        <f t="shared" ca="1" si="63"/>
        <v>87.549356378827156</v>
      </c>
      <c r="AG166" s="306">
        <f t="shared" ca="1" si="85"/>
        <v>53.485117461147496</v>
      </c>
      <c r="AH166" s="304">
        <f t="shared" ca="1" si="86"/>
        <v>63.067478481362116</v>
      </c>
    </row>
    <row r="167" spans="1:34" x14ac:dyDescent="0.2">
      <c r="A167" s="347">
        <f t="shared" ca="1" si="64"/>
        <v>0.01</v>
      </c>
      <c r="B167" s="304">
        <f t="shared" ca="1" si="65"/>
        <v>1.6300000000000012</v>
      </c>
      <c r="D167" s="306">
        <f t="shared" ca="1" si="66"/>
        <v>13.481491580588958</v>
      </c>
      <c r="E167" s="307">
        <f t="shared" ca="1" si="67"/>
        <v>51.617048001332464</v>
      </c>
      <c r="F167" s="304">
        <f t="shared" ca="1" si="68"/>
        <v>53.348573173135108</v>
      </c>
      <c r="G167" s="306">
        <f t="shared" ca="1" si="69"/>
        <v>22.80991821309992</v>
      </c>
      <c r="H167" s="307">
        <f t="shared" ca="1" si="70"/>
        <v>103.83297710722206</v>
      </c>
      <c r="I167" s="304">
        <f t="shared" ca="1" si="71"/>
        <v>106.30888722885406</v>
      </c>
      <c r="J167" s="306">
        <f t="shared" ca="1" si="72"/>
        <v>18.163437834081556</v>
      </c>
      <c r="K167" s="307">
        <f t="shared" ca="1" si="73"/>
        <v>88.585105297499311</v>
      </c>
      <c r="L167" s="304">
        <f t="shared" ca="1" si="58"/>
        <v>90.428045176933836</v>
      </c>
      <c r="M167" s="306">
        <f t="shared" ca="1" si="74"/>
        <v>1.3545522817586919</v>
      </c>
      <c r="N167" s="304">
        <f t="shared" ca="1" si="75"/>
        <v>77.610128874588568</v>
      </c>
      <c r="P167" s="310">
        <f t="shared" ca="1" si="76"/>
        <v>5</v>
      </c>
      <c r="Q167" s="304">
        <f t="shared" ca="1" si="77"/>
        <v>640.74999999999977</v>
      </c>
      <c r="R167" s="306">
        <f t="shared" ca="1" si="78"/>
        <v>0.32156257135500405</v>
      </c>
      <c r="S167" s="307">
        <f t="shared" ca="1" si="79"/>
        <v>9.4932438638825865</v>
      </c>
      <c r="T167" s="304">
        <f t="shared" ca="1" si="59"/>
        <v>93.128722304688182</v>
      </c>
      <c r="U167" s="311">
        <f t="shared" ca="1" si="60"/>
        <v>0</v>
      </c>
      <c r="V167" s="306">
        <f t="shared" ca="1" si="61"/>
        <v>1.2141961774887953</v>
      </c>
      <c r="W167" s="304">
        <f t="shared" ca="1" si="62"/>
        <v>44.16618702055294</v>
      </c>
      <c r="Y167" s="314" t="str">
        <f t="shared" ca="1" si="80"/>
        <v/>
      </c>
      <c r="Z167" s="315" t="str">
        <f t="shared" ca="1" si="81"/>
        <v/>
      </c>
      <c r="AA167" s="316" t="str">
        <f t="shared" ca="1" si="82"/>
        <v/>
      </c>
      <c r="AC167" s="310" t="e">
        <f t="shared" ca="1" si="83"/>
        <v>#N/A</v>
      </c>
      <c r="AD167" s="323" t="e">
        <f t="shared" ca="1" si="84"/>
        <v>#N/A</v>
      </c>
      <c r="AE167" s="324">
        <f t="shared" ca="1" si="63"/>
        <v>88.585105297499311</v>
      </c>
      <c r="AG167" s="306">
        <f t="shared" ca="1" si="85"/>
        <v>53.307108350203556</v>
      </c>
      <c r="AH167" s="304">
        <f t="shared" ca="1" si="86"/>
        <v>62.889051840487262</v>
      </c>
    </row>
    <row r="168" spans="1:34" x14ac:dyDescent="0.2">
      <c r="A168" s="347">
        <f t="shared" ca="1" si="64"/>
        <v>0.01</v>
      </c>
      <c r="B168" s="304">
        <f t="shared" ca="1" si="65"/>
        <v>1.6400000000000012</v>
      </c>
      <c r="D168" s="306">
        <f t="shared" ca="1" si="66"/>
        <v>13.455308017990838</v>
      </c>
      <c r="E168" s="307">
        <f t="shared" ca="1" si="67"/>
        <v>51.43987719597763</v>
      </c>
      <c r="F168" s="304">
        <f t="shared" ca="1" si="68"/>
        <v>53.170539585340563</v>
      </c>
      <c r="G168" s="306">
        <f t="shared" ca="1" si="69"/>
        <v>22.944471293279829</v>
      </c>
      <c r="H168" s="307">
        <f t="shared" ca="1" si="70"/>
        <v>104.34737587918184</v>
      </c>
      <c r="I168" s="304">
        <f t="shared" ca="1" si="71"/>
        <v>106.84017790980789</v>
      </c>
      <c r="J168" s="306">
        <f t="shared" ca="1" si="72"/>
        <v>18.392209781613456</v>
      </c>
      <c r="K168" s="307">
        <f t="shared" ca="1" si="73"/>
        <v>89.626007062431327</v>
      </c>
      <c r="L168" s="304">
        <f t="shared" ca="1" si="58"/>
        <v>91.493685698007965</v>
      </c>
      <c r="M168" s="306">
        <f t="shared" ca="1" si="74"/>
        <v>1.3543552716260228</v>
      </c>
      <c r="N168" s="304">
        <f t="shared" ca="1" si="75"/>
        <v>77.598841025465319</v>
      </c>
      <c r="P168" s="310">
        <f t="shared" ca="1" si="76"/>
        <v>5</v>
      </c>
      <c r="Q168" s="304">
        <f t="shared" ca="1" si="77"/>
        <v>639.28999999999985</v>
      </c>
      <c r="R168" s="306">
        <f t="shared" ca="1" si="78"/>
        <v>0.32082986537891622</v>
      </c>
      <c r="S168" s="307">
        <f t="shared" ca="1" si="79"/>
        <v>9.4900355652287978</v>
      </c>
      <c r="T168" s="304">
        <f t="shared" ca="1" si="59"/>
        <v>93.097248894894506</v>
      </c>
      <c r="U168" s="311">
        <f t="shared" ca="1" si="60"/>
        <v>0</v>
      </c>
      <c r="V168" s="306">
        <f t="shared" ca="1" si="61"/>
        <v>1.2140697956634057</v>
      </c>
      <c r="W168" s="304">
        <f t="shared" ca="1" si="62"/>
        <v>44.604097963259306</v>
      </c>
      <c r="Y168" s="314" t="str">
        <f t="shared" ca="1" si="80"/>
        <v/>
      </c>
      <c r="Z168" s="315" t="str">
        <f t="shared" ca="1" si="81"/>
        <v/>
      </c>
      <c r="AA168" s="316" t="str">
        <f t="shared" ca="1" si="82"/>
        <v/>
      </c>
      <c r="AC168" s="310" t="e">
        <f t="shared" ca="1" si="83"/>
        <v>#N/A</v>
      </c>
      <c r="AD168" s="323" t="e">
        <f t="shared" ca="1" si="84"/>
        <v>#N/A</v>
      </c>
      <c r="AE168" s="324">
        <f t="shared" ca="1" si="63"/>
        <v>89.626007062431327</v>
      </c>
      <c r="AG168" s="306">
        <f t="shared" ca="1" si="85"/>
        <v>53.128860756033909</v>
      </c>
      <c r="AH168" s="304">
        <f t="shared" ca="1" si="86"/>
        <v>62.710388057971301</v>
      </c>
    </row>
    <row r="169" spans="1:34" x14ac:dyDescent="0.2">
      <c r="A169" s="347">
        <f t="shared" ca="1" si="64"/>
        <v>0.01</v>
      </c>
      <c r="B169" s="304">
        <f t="shared" ca="1" si="65"/>
        <v>1.6500000000000012</v>
      </c>
      <c r="D169" s="306">
        <f t="shared" ca="1" si="66"/>
        <v>13.428955324886102</v>
      </c>
      <c r="E169" s="307">
        <f t="shared" ca="1" si="67"/>
        <v>51.262501128454794</v>
      </c>
      <c r="F169" s="304">
        <f t="shared" ca="1" si="68"/>
        <v>52.99227172958917</v>
      </c>
      <c r="G169" s="306">
        <f t="shared" ca="1" si="69"/>
        <v>23.078760846528692</v>
      </c>
      <c r="H169" s="307">
        <f t="shared" ca="1" si="70"/>
        <v>104.86000089046638</v>
      </c>
      <c r="I169" s="304">
        <f t="shared" ca="1" si="71"/>
        <v>107.36968375179222</v>
      </c>
      <c r="J169" s="306">
        <f t="shared" ca="1" si="72"/>
        <v>18.6223259423125</v>
      </c>
      <c r="K169" s="307">
        <f t="shared" ca="1" si="73"/>
        <v>90.672043946279572</v>
      </c>
      <c r="L169" s="304">
        <f t="shared" ca="1" si="58"/>
        <v>92.564629189003824</v>
      </c>
      <c r="M169" s="306">
        <f t="shared" ca="1" si="74"/>
        <v>1.3541590572658948</v>
      </c>
      <c r="N169" s="304">
        <f t="shared" ca="1" si="75"/>
        <v>77.587598770750134</v>
      </c>
      <c r="P169" s="310">
        <f t="shared" ca="1" si="76"/>
        <v>5</v>
      </c>
      <c r="Q169" s="304">
        <f t="shared" ca="1" si="77"/>
        <v>637.82999999999981</v>
      </c>
      <c r="R169" s="306">
        <f t="shared" ca="1" si="78"/>
        <v>0.32009715940282835</v>
      </c>
      <c r="S169" s="307">
        <f t="shared" ca="1" si="79"/>
        <v>9.4868345936347698</v>
      </c>
      <c r="T169" s="304">
        <f t="shared" ca="1" si="59"/>
        <v>93.065847363557097</v>
      </c>
      <c r="U169" s="311">
        <f t="shared" ca="1" si="60"/>
        <v>0</v>
      </c>
      <c r="V169" s="306">
        <f t="shared" ca="1" si="61"/>
        <v>1.2139428035467175</v>
      </c>
      <c r="W169" s="304">
        <f t="shared" ca="1" si="62"/>
        <v>45.042602348488678</v>
      </c>
      <c r="Y169" s="314" t="str">
        <f t="shared" ca="1" si="80"/>
        <v/>
      </c>
      <c r="Z169" s="315" t="str">
        <f t="shared" ca="1" si="81"/>
        <v/>
      </c>
      <c r="AA169" s="316" t="str">
        <f t="shared" ca="1" si="82"/>
        <v/>
      </c>
      <c r="AC169" s="310" t="e">
        <f t="shared" ca="1" si="83"/>
        <v>#N/A</v>
      </c>
      <c r="AD169" s="323" t="e">
        <f t="shared" ca="1" si="84"/>
        <v>#N/A</v>
      </c>
      <c r="AE169" s="324">
        <f t="shared" ca="1" si="63"/>
        <v>90.672043946279572</v>
      </c>
      <c r="AG169" s="306">
        <f t="shared" ca="1" si="85"/>
        <v>52.950377511390414</v>
      </c>
      <c r="AH169" s="304">
        <f t="shared" ca="1" si="86"/>
        <v>62.531489948688247</v>
      </c>
    </row>
    <row r="170" spans="1:34" x14ac:dyDescent="0.2">
      <c r="A170" s="347">
        <f t="shared" ca="1" si="64"/>
        <v>0.01</v>
      </c>
      <c r="B170" s="304">
        <f t="shared" ca="1" si="65"/>
        <v>1.6600000000000013</v>
      </c>
      <c r="D170" s="306">
        <f t="shared" ca="1" si="66"/>
        <v>13.402435043810952</v>
      </c>
      <c r="E170" s="307">
        <f t="shared" ca="1" si="67"/>
        <v>51.084922390940221</v>
      </c>
      <c r="F170" s="304">
        <f t="shared" ca="1" si="68"/>
        <v>52.813772453707166</v>
      </c>
      <c r="G170" s="306">
        <f t="shared" ca="1" si="69"/>
        <v>23.212785196966802</v>
      </c>
      <c r="H170" s="307">
        <f t="shared" ca="1" si="70"/>
        <v>105.37085011437578</v>
      </c>
      <c r="I170" s="304">
        <f t="shared" ca="1" si="71"/>
        <v>107.89740242668852</v>
      </c>
      <c r="J170" s="306">
        <f t="shared" ca="1" si="72"/>
        <v>18.853783672529978</v>
      </c>
      <c r="K170" s="307">
        <f t="shared" ca="1" si="73"/>
        <v>91.723198201303788</v>
      </c>
      <c r="L170" s="304">
        <f t="shared" ca="1" si="58"/>
        <v>93.640857786792068</v>
      </c>
      <c r="M170" s="306">
        <f t="shared" ca="1" si="74"/>
        <v>1.3539636283451602</v>
      </c>
      <c r="N170" s="304">
        <f t="shared" ca="1" si="75"/>
        <v>77.576401518397233</v>
      </c>
      <c r="P170" s="310">
        <f t="shared" ca="1" si="76"/>
        <v>5</v>
      </c>
      <c r="Q170" s="304">
        <f t="shared" ca="1" si="77"/>
        <v>636.36999999999978</v>
      </c>
      <c r="R170" s="306">
        <f t="shared" ca="1" si="78"/>
        <v>0.31936445342674041</v>
      </c>
      <c r="S170" s="307">
        <f t="shared" ca="1" si="79"/>
        <v>9.4836409491005025</v>
      </c>
      <c r="T170" s="304">
        <f t="shared" ca="1" si="59"/>
        <v>93.034517710675928</v>
      </c>
      <c r="U170" s="311">
        <f t="shared" ca="1" si="60"/>
        <v>0</v>
      </c>
      <c r="V170" s="306">
        <f t="shared" ca="1" si="61"/>
        <v>1.2138152034857164</v>
      </c>
      <c r="W170" s="304">
        <f t="shared" ca="1" si="62"/>
        <v>45.481675257648426</v>
      </c>
      <c r="Y170" s="314" t="str">
        <f t="shared" ca="1" si="80"/>
        <v/>
      </c>
      <c r="Z170" s="315" t="str">
        <f t="shared" ca="1" si="81"/>
        <v/>
      </c>
      <c r="AA170" s="316" t="str">
        <f t="shared" ca="1" si="82"/>
        <v/>
      </c>
      <c r="AC170" s="310" t="e">
        <f t="shared" ca="1" si="83"/>
        <v>#N/A</v>
      </c>
      <c r="AD170" s="323" t="e">
        <f t="shared" ca="1" si="84"/>
        <v>#N/A</v>
      </c>
      <c r="AE170" s="324">
        <f t="shared" ca="1" si="63"/>
        <v>91.723198201303788</v>
      </c>
      <c r="AG170" s="306">
        <f t="shared" ca="1" si="85"/>
        <v>52.771661446251279</v>
      </c>
      <c r="AH170" s="304">
        <f t="shared" ca="1" si="86"/>
        <v>62.352360325028634</v>
      </c>
    </row>
    <row r="171" spans="1:34" x14ac:dyDescent="0.2">
      <c r="A171" s="347">
        <f t="shared" ca="1" si="64"/>
        <v>0.01</v>
      </c>
      <c r="B171" s="304">
        <f t="shared" ca="1" si="65"/>
        <v>1.6700000000000013</v>
      </c>
      <c r="D171" s="306">
        <f t="shared" ca="1" si="66"/>
        <v>13.375748701477397</v>
      </c>
      <c r="E171" s="307">
        <f t="shared" ca="1" si="67"/>
        <v>50.907143575476617</v>
      </c>
      <c r="F171" s="304">
        <f t="shared" ca="1" si="68"/>
        <v>52.635044602804932</v>
      </c>
      <c r="G171" s="306">
        <f t="shared" ca="1" si="69"/>
        <v>23.346542683981575</v>
      </c>
      <c r="H171" s="307">
        <f t="shared" ca="1" si="70"/>
        <v>105.87992155013055</v>
      </c>
      <c r="I171" s="304">
        <f t="shared" ca="1" si="71"/>
        <v>108.42333163464758</v>
      </c>
      <c r="J171" s="306">
        <f t="shared" ca="1" si="72"/>
        <v>19.086580311934721</v>
      </c>
      <c r="K171" s="307">
        <f t="shared" ca="1" si="73"/>
        <v>92.779452059626323</v>
      </c>
      <c r="L171" s="304">
        <f t="shared" ca="1" si="58"/>
        <v>94.722353605093843</v>
      </c>
      <c r="M171" s="306">
        <f t="shared" ca="1" si="74"/>
        <v>1.3537689747070472</v>
      </c>
      <c r="N171" s="304">
        <f t="shared" ca="1" si="75"/>
        <v>77.565248686466489</v>
      </c>
      <c r="P171" s="310">
        <f t="shared" ca="1" si="76"/>
        <v>5</v>
      </c>
      <c r="Q171" s="304">
        <f t="shared" ca="1" si="77"/>
        <v>634.90999999999985</v>
      </c>
      <c r="R171" s="306">
        <f t="shared" ca="1" si="78"/>
        <v>0.31863174745065259</v>
      </c>
      <c r="S171" s="307">
        <f t="shared" ca="1" si="79"/>
        <v>9.4804546316259959</v>
      </c>
      <c r="T171" s="304">
        <f t="shared" ca="1" si="59"/>
        <v>93.003259936251027</v>
      </c>
      <c r="U171" s="311">
        <f t="shared" ca="1" si="60"/>
        <v>0</v>
      </c>
      <c r="V171" s="306">
        <f t="shared" ca="1" si="61"/>
        <v>1.2136869978298208</v>
      </c>
      <c r="W171" s="304">
        <f t="shared" ca="1" si="62"/>
        <v>45.921291844075554</v>
      </c>
      <c r="Y171" s="314" t="str">
        <f t="shared" ca="1" si="80"/>
        <v/>
      </c>
      <c r="Z171" s="315" t="str">
        <f t="shared" ca="1" si="81"/>
        <v/>
      </c>
      <c r="AA171" s="316" t="str">
        <f t="shared" ca="1" si="82"/>
        <v/>
      </c>
      <c r="AC171" s="310" t="e">
        <f t="shared" ca="1" si="83"/>
        <v>#N/A</v>
      </c>
      <c r="AD171" s="323" t="e">
        <f t="shared" ca="1" si="84"/>
        <v>#N/A</v>
      </c>
      <c r="AE171" s="324">
        <f t="shared" ca="1" si="63"/>
        <v>92.779452059626323</v>
      </c>
      <c r="AG171" s="306">
        <f t="shared" ca="1" si="85"/>
        <v>52.592715387696266</v>
      </c>
      <c r="AH171" s="304">
        <f t="shared" ca="1" si="86"/>
        <v>62.173001996767987</v>
      </c>
    </row>
    <row r="172" spans="1:34" x14ac:dyDescent="0.2">
      <c r="A172" s="347">
        <f t="shared" ca="1" si="64"/>
        <v>0.01</v>
      </c>
      <c r="B172" s="304">
        <f t="shared" ca="1" si="65"/>
        <v>1.6800000000000013</v>
      </c>
      <c r="D172" s="306">
        <f t="shared" ca="1" si="66"/>
        <v>13.348897809118345</v>
      </c>
      <c r="E172" s="307">
        <f t="shared" ca="1" si="67"/>
        <v>50.729167273786622</v>
      </c>
      <c r="F172" s="304">
        <f t="shared" ca="1" si="68"/>
        <v>52.456091019157235</v>
      </c>
      <c r="G172" s="306">
        <f t="shared" ca="1" si="69"/>
        <v>23.480031662072758</v>
      </c>
      <c r="H172" s="307">
        <f t="shared" ca="1" si="70"/>
        <v>106.38721322286841</v>
      </c>
      <c r="I172" s="304">
        <f t="shared" ca="1" si="71"/>
        <v>108.94746910405954</v>
      </c>
      <c r="J172" s="306">
        <f t="shared" ca="1" si="72"/>
        <v>19.320713183664992</v>
      </c>
      <c r="K172" s="307">
        <f t="shared" ca="1" si="73"/>
        <v>93.840787733491311</v>
      </c>
      <c r="L172" s="304">
        <f t="shared" ca="1" si="58"/>
        <v>95.809098734763282</v>
      </c>
      <c r="M172" s="306">
        <f t="shared" ca="1" si="74"/>
        <v>1.3535750863670217</v>
      </c>
      <c r="N172" s="304">
        <f t="shared" ca="1" si="75"/>
        <v>77.554139702886246</v>
      </c>
      <c r="P172" s="310">
        <f t="shared" ca="1" si="76"/>
        <v>5</v>
      </c>
      <c r="Q172" s="304">
        <f t="shared" ca="1" si="77"/>
        <v>633.44999999999982</v>
      </c>
      <c r="R172" s="306">
        <f t="shared" ca="1" si="78"/>
        <v>0.31789904147456471</v>
      </c>
      <c r="S172" s="307">
        <f t="shared" ca="1" si="79"/>
        <v>9.47727564121125</v>
      </c>
      <c r="T172" s="304">
        <f t="shared" ca="1" si="59"/>
        <v>92.972074040282365</v>
      </c>
      <c r="U172" s="311">
        <f t="shared" ca="1" si="60"/>
        <v>0</v>
      </c>
      <c r="V172" s="306">
        <f t="shared" ca="1" si="61"/>
        <v>1.2135581889308389</v>
      </c>
      <c r="W172" s="304">
        <f t="shared" ca="1" si="62"/>
        <v>46.361427334019602</v>
      </c>
      <c r="Y172" s="314" t="str">
        <f t="shared" ca="1" si="80"/>
        <v/>
      </c>
      <c r="Z172" s="315" t="str">
        <f t="shared" ca="1" si="81"/>
        <v/>
      </c>
      <c r="AA172" s="316" t="str">
        <f t="shared" ca="1" si="82"/>
        <v/>
      </c>
      <c r="AC172" s="310" t="e">
        <f t="shared" ca="1" si="83"/>
        <v>#N/A</v>
      </c>
      <c r="AD172" s="323" t="e">
        <f t="shared" ca="1" si="84"/>
        <v>#N/A</v>
      </c>
      <c r="AE172" s="324">
        <f t="shared" ca="1" si="63"/>
        <v>93.840787733491311</v>
      </c>
      <c r="AG172" s="306">
        <f t="shared" ca="1" si="85"/>
        <v>52.413542159782374</v>
      </c>
      <c r="AH172" s="304">
        <f t="shared" ca="1" si="86"/>
        <v>61.993417770935991</v>
      </c>
    </row>
    <row r="173" spans="1:34" x14ac:dyDescent="0.2">
      <c r="A173" s="347">
        <f t="shared" ca="1" si="64"/>
        <v>0.01</v>
      </c>
      <c r="B173" s="304">
        <f t="shared" ca="1" si="65"/>
        <v>1.6900000000000013</v>
      </c>
      <c r="D173" s="306">
        <f t="shared" ca="1" si="66"/>
        <v>13.321883862821638</v>
      </c>
      <c r="E173" s="307">
        <f t="shared" ca="1" si="67"/>
        <v>50.550996077088826</v>
      </c>
      <c r="F173" s="304">
        <f t="shared" ca="1" si="68"/>
        <v>52.276914542084036</v>
      </c>
      <c r="G173" s="306">
        <f t="shared" ca="1" si="69"/>
        <v>23.613250500700975</v>
      </c>
      <c r="H173" s="307">
        <f t="shared" ca="1" si="70"/>
        <v>106.8927231836393</v>
      </c>
      <c r="I173" s="304">
        <f t="shared" ca="1" si="71"/>
        <v>109.46981259152221</v>
      </c>
      <c r="J173" s="306">
        <f t="shared" ca="1" si="72"/>
        <v>19.556179594478859</v>
      </c>
      <c r="K173" s="307">
        <f t="shared" ca="1" si="73"/>
        <v>94.90718741552385</v>
      </c>
      <c r="L173" s="304">
        <f t="shared" ca="1" si="58"/>
        <v>96.901075244069816</v>
      </c>
      <c r="M173" s="306">
        <f t="shared" ca="1" si="74"/>
        <v>1.3533819535087683</v>
      </c>
      <c r="N173" s="304">
        <f t="shared" ca="1" si="75"/>
        <v>77.543074005223019</v>
      </c>
      <c r="P173" s="310">
        <f t="shared" ca="1" si="76"/>
        <v>5</v>
      </c>
      <c r="Q173" s="304">
        <f t="shared" ca="1" si="77"/>
        <v>631.98999999999978</v>
      </c>
      <c r="R173" s="306">
        <f t="shared" ca="1" si="78"/>
        <v>0.31716633549847684</v>
      </c>
      <c r="S173" s="307">
        <f t="shared" ca="1" si="79"/>
        <v>9.4741039778562648</v>
      </c>
      <c r="T173" s="304">
        <f t="shared" ca="1" si="59"/>
        <v>92.940960022769957</v>
      </c>
      <c r="U173" s="311">
        <f t="shared" ca="1" si="60"/>
        <v>0</v>
      </c>
      <c r="V173" s="306">
        <f t="shared" ca="1" si="61"/>
        <v>1.2134287791429239</v>
      </c>
      <c r="W173" s="304">
        <f t="shared" ca="1" si="62"/>
        <v>46.802057027615604</v>
      </c>
      <c r="Y173" s="314" t="str">
        <f t="shared" ca="1" si="80"/>
        <v/>
      </c>
      <c r="Z173" s="315" t="str">
        <f t="shared" ca="1" si="81"/>
        <v/>
      </c>
      <c r="AA173" s="316" t="str">
        <f t="shared" ca="1" si="82"/>
        <v/>
      </c>
      <c r="AC173" s="310" t="e">
        <f t="shared" ca="1" si="83"/>
        <v>#N/A</v>
      </c>
      <c r="AD173" s="323" t="e">
        <f t="shared" ca="1" si="84"/>
        <v>#N/A</v>
      </c>
      <c r="AE173" s="324">
        <f t="shared" ca="1" si="63"/>
        <v>94.90718741552385</v>
      </c>
      <c r="AG173" s="306">
        <f t="shared" ca="1" si="85"/>
        <v>52.234144583420118</v>
      </c>
      <c r="AH173" s="304">
        <f t="shared" ca="1" si="86"/>
        <v>61.813610451686451</v>
      </c>
    </row>
    <row r="174" spans="1:34" x14ac:dyDescent="0.2">
      <c r="A174" s="347">
        <f t="shared" ca="1" si="64"/>
        <v>0.01</v>
      </c>
      <c r="B174" s="304">
        <f t="shared" ca="1" si="65"/>
        <v>1.7000000000000013</v>
      </c>
      <c r="D174" s="306">
        <f t="shared" ca="1" si="66"/>
        <v>13.294708343853541</v>
      </c>
      <c r="E174" s="307">
        <f t="shared" ca="1" si="67"/>
        <v>50.372632575916221</v>
      </c>
      <c r="F174" s="304">
        <f t="shared" ca="1" si="68"/>
        <v>52.097518007832051</v>
      </c>
      <c r="G174" s="306">
        <f t="shared" ca="1" si="69"/>
        <v>23.746197584139509</v>
      </c>
      <c r="H174" s="307">
        <f t="shared" ca="1" si="70"/>
        <v>107.39644950939847</v>
      </c>
      <c r="I174" s="304">
        <f t="shared" ca="1" si="71"/>
        <v>109.99035988180859</v>
      </c>
      <c r="J174" s="306">
        <f t="shared" ca="1" si="72"/>
        <v>19.792976834903062</v>
      </c>
      <c r="K174" s="307">
        <f t="shared" ca="1" si="73"/>
        <v>95.978633278989037</v>
      </c>
      <c r="L174" s="304">
        <f t="shared" ca="1" si="58"/>
        <v>97.998265178979935</v>
      </c>
      <c r="M174" s="306">
        <f t="shared" ca="1" si="74"/>
        <v>1.3531895664802875</v>
      </c>
      <c r="N174" s="304">
        <f t="shared" ca="1" si="75"/>
        <v>77.532051040458015</v>
      </c>
      <c r="P174" s="310">
        <f t="shared" ca="1" si="76"/>
        <v>5</v>
      </c>
      <c r="Q174" s="304">
        <f t="shared" ca="1" si="77"/>
        <v>630.52999999999975</v>
      </c>
      <c r="R174" s="306">
        <f t="shared" ca="1" si="78"/>
        <v>0.3164336295223889</v>
      </c>
      <c r="S174" s="307">
        <f t="shared" ca="1" si="79"/>
        <v>9.4709396415610403</v>
      </c>
      <c r="T174" s="304">
        <f t="shared" ca="1" si="59"/>
        <v>92.909917883713817</v>
      </c>
      <c r="U174" s="311">
        <f t="shared" ca="1" si="60"/>
        <v>0</v>
      </c>
      <c r="V174" s="306">
        <f t="shared" ca="1" si="61"/>
        <v>1.2132987708225309</v>
      </c>
      <c r="W174" s="304">
        <f t="shared" ca="1" si="62"/>
        <v>47.243156299848152</v>
      </c>
      <c r="Y174" s="314" t="str">
        <f t="shared" ca="1" si="80"/>
        <v/>
      </c>
      <c r="Z174" s="315" t="str">
        <f t="shared" ca="1" si="81"/>
        <v/>
      </c>
      <c r="AA174" s="316" t="str">
        <f t="shared" ca="1" si="82"/>
        <v/>
      </c>
      <c r="AC174" s="310" t="e">
        <f t="shared" ca="1" si="83"/>
        <v>#N/A</v>
      </c>
      <c r="AD174" s="323" t="e">
        <f t="shared" ca="1" si="84"/>
        <v>#N/A</v>
      </c>
      <c r="AE174" s="324">
        <f t="shared" ca="1" si="63"/>
        <v>95.978633278989037</v>
      </c>
      <c r="AG174" s="306">
        <f t="shared" ca="1" si="85"/>
        <v>52.054525476250468</v>
      </c>
      <c r="AH174" s="304">
        <f t="shared" ca="1" si="86"/>
        <v>61.633582840168081</v>
      </c>
    </row>
    <row r="175" spans="1:34" x14ac:dyDescent="0.2">
      <c r="A175" s="347">
        <f t="shared" ca="1" si="64"/>
        <v>0.01</v>
      </c>
      <c r="B175" s="304">
        <f t="shared" ca="1" si="65"/>
        <v>1.7100000000000013</v>
      </c>
      <c r="D175" s="306">
        <f t="shared" ca="1" si="66"/>
        <v>13.26737271897202</v>
      </c>
      <c r="E175" s="307">
        <f t="shared" ca="1" si="67"/>
        <v>50.194079359936907</v>
      </c>
      <c r="F175" s="304">
        <f t="shared" ca="1" si="68"/>
        <v>51.917904249456832</v>
      </c>
      <c r="G175" s="306">
        <f t="shared" ca="1" si="69"/>
        <v>23.878871311329227</v>
      </c>
      <c r="H175" s="307">
        <f t="shared" ca="1" si="70"/>
        <v>107.89839030299784</v>
      </c>
      <c r="I175" s="304">
        <f t="shared" ca="1" si="71"/>
        <v>110.50910878783287</v>
      </c>
      <c r="J175" s="306">
        <f t="shared" ca="1" si="72"/>
        <v>20.031102179380404</v>
      </c>
      <c r="K175" s="307">
        <f t="shared" ca="1" si="73"/>
        <v>97.055107478051013</v>
      </c>
      <c r="L175" s="304">
        <f t="shared" ca="1" si="58"/>
        <v>99.100650563438833</v>
      </c>
      <c r="M175" s="306">
        <f t="shared" ca="1" si="74"/>
        <v>1.3529979157901071</v>
      </c>
      <c r="N175" s="304">
        <f t="shared" ca="1" si="75"/>
        <v>77.521070264769904</v>
      </c>
      <c r="P175" s="310">
        <f t="shared" ca="1" si="76"/>
        <v>5</v>
      </c>
      <c r="Q175" s="304">
        <f t="shared" ca="1" si="77"/>
        <v>629.06999999999982</v>
      </c>
      <c r="R175" s="306">
        <f t="shared" ca="1" si="78"/>
        <v>0.31570092354630108</v>
      </c>
      <c r="S175" s="307">
        <f t="shared" ca="1" si="79"/>
        <v>9.4677826323255765</v>
      </c>
      <c r="T175" s="304">
        <f t="shared" ca="1" si="59"/>
        <v>92.878947623113916</v>
      </c>
      <c r="U175" s="311">
        <f t="shared" ca="1" si="60"/>
        <v>0</v>
      </c>
      <c r="V175" s="306">
        <f t="shared" ca="1" si="61"/>
        <v>1.2131681663283718</v>
      </c>
      <c r="W175" s="304">
        <f t="shared" ca="1" si="62"/>
        <v>47.68470060150576</v>
      </c>
      <c r="Y175" s="314" t="str">
        <f t="shared" ca="1" si="80"/>
        <v/>
      </c>
      <c r="Z175" s="315" t="str">
        <f t="shared" ca="1" si="81"/>
        <v/>
      </c>
      <c r="AA175" s="316" t="str">
        <f t="shared" ca="1" si="82"/>
        <v/>
      </c>
      <c r="AC175" s="310" t="e">
        <f t="shared" ca="1" si="83"/>
        <v>#N/A</v>
      </c>
      <c r="AD175" s="323" t="e">
        <f t="shared" ca="1" si="84"/>
        <v>#N/A</v>
      </c>
      <c r="AE175" s="324">
        <f t="shared" ca="1" si="63"/>
        <v>97.055107478051013</v>
      </c>
      <c r="AG175" s="306">
        <f t="shared" ca="1" si="85"/>
        <v>51.874687652522262</v>
      </c>
      <c r="AH175" s="304">
        <f t="shared" ca="1" si="86"/>
        <v>61.453337734395923</v>
      </c>
    </row>
    <row r="176" spans="1:34" x14ac:dyDescent="0.2">
      <c r="A176" s="347">
        <f t="shared" ca="1" si="64"/>
        <v>0.01</v>
      </c>
      <c r="B176" s="304">
        <f t="shared" ca="1" si="65"/>
        <v>1.7200000000000013</v>
      </c>
      <c r="D176" s="306">
        <f t="shared" ca="1" si="66"/>
        <v>13.239878440730116</v>
      </c>
      <c r="E176" s="307">
        <f t="shared" ca="1" si="67"/>
        <v>50.015339017777151</v>
      </c>
      <c r="F176" s="304">
        <f t="shared" ca="1" si="68"/>
        <v>51.738076096705527</v>
      </c>
      <c r="G176" s="306">
        <f t="shared" ca="1" si="69"/>
        <v>24.011270095736528</v>
      </c>
      <c r="H176" s="307">
        <f t="shared" ca="1" si="70"/>
        <v>108.39854369317561</v>
      </c>
      <c r="I176" s="304">
        <f t="shared" ca="1" si="71"/>
        <v>111.02605715061539</v>
      </c>
      <c r="J176" s="306">
        <f t="shared" ca="1" si="72"/>
        <v>20.270552886415732</v>
      </c>
      <c r="K176" s="307">
        <f t="shared" ca="1" si="73"/>
        <v>98.13659214803188</v>
      </c>
      <c r="L176" s="304">
        <f t="shared" ca="1" si="58"/>
        <v>100.20821339965167</v>
      </c>
      <c r="M176" s="306">
        <f t="shared" ca="1" si="74"/>
        <v>1.3528069921036008</v>
      </c>
      <c r="N176" s="304">
        <f t="shared" ca="1" si="75"/>
        <v>77.510131143324003</v>
      </c>
      <c r="P176" s="310">
        <f t="shared" ca="1" si="76"/>
        <v>5</v>
      </c>
      <c r="Q176" s="304">
        <f t="shared" ca="1" si="77"/>
        <v>627.60999999999979</v>
      </c>
      <c r="R176" s="306">
        <f t="shared" ca="1" si="78"/>
        <v>0.3149682175702132</v>
      </c>
      <c r="S176" s="307">
        <f t="shared" ca="1" si="79"/>
        <v>9.4646329501498752</v>
      </c>
      <c r="T176" s="304">
        <f t="shared" ca="1" si="59"/>
        <v>92.848049240970283</v>
      </c>
      <c r="U176" s="311">
        <f t="shared" ca="1" si="60"/>
        <v>0</v>
      </c>
      <c r="V176" s="306">
        <f t="shared" ca="1" si="61"/>
        <v>1.2130369680213731</v>
      </c>
      <c r="W176" s="304">
        <f t="shared" ca="1" si="62"/>
        <v>48.126665460125913</v>
      </c>
      <c r="Y176" s="314" t="str">
        <f t="shared" ca="1" si="80"/>
        <v/>
      </c>
      <c r="Z176" s="315" t="str">
        <f t="shared" ca="1" si="81"/>
        <v/>
      </c>
      <c r="AA176" s="316" t="str">
        <f t="shared" ca="1" si="82"/>
        <v/>
      </c>
      <c r="AC176" s="310" t="e">
        <f t="shared" ca="1" si="83"/>
        <v>#N/A</v>
      </c>
      <c r="AD176" s="323" t="e">
        <f t="shared" ca="1" si="84"/>
        <v>#N/A</v>
      </c>
      <c r="AE176" s="324">
        <f t="shared" ca="1" si="63"/>
        <v>98.13659214803188</v>
      </c>
      <c r="AG176" s="306">
        <f t="shared" ca="1" si="85"/>
        <v>51.694633922970226</v>
      </c>
      <c r="AH176" s="304">
        <f t="shared" ca="1" si="86"/>
        <v>61.272877929123581</v>
      </c>
    </row>
    <row r="177" spans="1:34" x14ac:dyDescent="0.2">
      <c r="A177" s="347">
        <f t="shared" ca="1" si="64"/>
        <v>0.01</v>
      </c>
      <c r="B177" s="304">
        <f t="shared" ca="1" si="65"/>
        <v>1.7300000000000013</v>
      </c>
      <c r="D177" s="306">
        <f t="shared" ca="1" si="66"/>
        <v>13.212226947769881</v>
      </c>
      <c r="E177" s="307">
        <f t="shared" ca="1" si="67"/>
        <v>49.83641413684677</v>
      </c>
      <c r="F177" s="304">
        <f t="shared" ca="1" si="68"/>
        <v>51.558036375900485</v>
      </c>
      <c r="G177" s="306">
        <f t="shared" ca="1" si="69"/>
        <v>24.143392365214225</v>
      </c>
      <c r="H177" s="307">
        <f t="shared" ca="1" si="70"/>
        <v>108.89690783454408</v>
      </c>
      <c r="I177" s="304">
        <f t="shared" ca="1" si="71"/>
        <v>111.54120283924624</v>
      </c>
      <c r="J177" s="306">
        <f t="shared" ca="1" si="72"/>
        <v>20.511326198720486</v>
      </c>
      <c r="K177" s="307">
        <f t="shared" ca="1" si="73"/>
        <v>99.223069405670472</v>
      </c>
      <c r="L177" s="304">
        <f t="shared" ca="1" si="58"/>
        <v>101.3209356683643</v>
      </c>
      <c r="M177" s="306">
        <f t="shared" ca="1" si="74"/>
        <v>1.3526167862394121</v>
      </c>
      <c r="N177" s="304">
        <f t="shared" ca="1" si="75"/>
        <v>77.499233150067354</v>
      </c>
      <c r="P177" s="310">
        <f t="shared" ca="1" si="76"/>
        <v>5</v>
      </c>
      <c r="Q177" s="304">
        <f t="shared" ca="1" si="77"/>
        <v>626.14999999999975</v>
      </c>
      <c r="R177" s="306">
        <f t="shared" ca="1" si="78"/>
        <v>0.31423551159412527</v>
      </c>
      <c r="S177" s="307">
        <f t="shared" ca="1" si="79"/>
        <v>9.4614905950339345</v>
      </c>
      <c r="T177" s="304">
        <f t="shared" ca="1" si="59"/>
        <v>92.817222737282904</v>
      </c>
      <c r="U177" s="311">
        <f t="shared" ca="1" si="60"/>
        <v>0</v>
      </c>
      <c r="V177" s="306">
        <f t="shared" ca="1" si="61"/>
        <v>1.2129051782646303</v>
      </c>
      <c r="W177" s="304">
        <f t="shared" ca="1" si="62"/>
        <v>48.569026480930553</v>
      </c>
      <c r="Y177" s="314" t="str">
        <f t="shared" ca="1" si="80"/>
        <v/>
      </c>
      <c r="Z177" s="315" t="str">
        <f t="shared" ca="1" si="81"/>
        <v/>
      </c>
      <c r="AA177" s="316" t="str">
        <f t="shared" ca="1" si="82"/>
        <v/>
      </c>
      <c r="AC177" s="310" t="e">
        <f t="shared" ca="1" si="83"/>
        <v>#N/A</v>
      </c>
      <c r="AD177" s="323" t="e">
        <f t="shared" ca="1" si="84"/>
        <v>#N/A</v>
      </c>
      <c r="AE177" s="324">
        <f t="shared" ca="1" si="63"/>
        <v>99.223069405670472</v>
      </c>
      <c r="AG177" s="306">
        <f t="shared" ca="1" si="85"/>
        <v>51.514367094693768</v>
      </c>
      <c r="AH177" s="304">
        <f t="shared" ca="1" si="86"/>
        <v>61.092206215716345</v>
      </c>
    </row>
    <row r="178" spans="1:34" x14ac:dyDescent="0.2">
      <c r="A178" s="347">
        <f t="shared" ca="1" si="64"/>
        <v>0.01</v>
      </c>
      <c r="B178" s="304">
        <f t="shared" ca="1" si="65"/>
        <v>1.7400000000000013</v>
      </c>
      <c r="D178" s="306">
        <f t="shared" ca="1" si="66"/>
        <v>13.184419665107123</v>
      </c>
      <c r="E178" s="307">
        <f t="shared" ca="1" si="67"/>
        <v>49.657307303166633</v>
      </c>
      <c r="F178" s="304">
        <f t="shared" ca="1" si="68"/>
        <v>51.37778790982334</v>
      </c>
      <c r="G178" s="306">
        <f t="shared" ca="1" si="69"/>
        <v>24.275236561865295</v>
      </c>
      <c r="H178" s="307">
        <f t="shared" ca="1" si="70"/>
        <v>109.39348090757575</v>
      </c>
      <c r="I178" s="304">
        <f t="shared" ca="1" si="71"/>
        <v>112.05454375084778</v>
      </c>
      <c r="J178" s="306">
        <f t="shared" ca="1" si="72"/>
        <v>20.753419343355883</v>
      </c>
      <c r="K178" s="307">
        <f t="shared" ca="1" si="73"/>
        <v>100.31452134938107</v>
      </c>
      <c r="L178" s="304">
        <f t="shared" ca="1" si="58"/>
        <v>102.43879932914388</v>
      </c>
      <c r="M178" s="306">
        <f t="shared" ca="1" si="74"/>
        <v>1.352427289165979</v>
      </c>
      <c r="N178" s="304">
        <f t="shared" ca="1" si="75"/>
        <v>77.488375767529561</v>
      </c>
      <c r="P178" s="310">
        <f t="shared" ca="1" si="76"/>
        <v>5</v>
      </c>
      <c r="Q178" s="304">
        <f t="shared" ca="1" si="77"/>
        <v>624.68999999999983</v>
      </c>
      <c r="R178" s="306">
        <f t="shared" ca="1" si="78"/>
        <v>0.31350280561803745</v>
      </c>
      <c r="S178" s="307">
        <f t="shared" ca="1" si="79"/>
        <v>9.4583555669777546</v>
      </c>
      <c r="T178" s="304">
        <f t="shared" ca="1" si="59"/>
        <v>92.786468112051779</v>
      </c>
      <c r="U178" s="311">
        <f t="shared" ca="1" si="60"/>
        <v>0</v>
      </c>
      <c r="V178" s="306">
        <f t="shared" ca="1" si="61"/>
        <v>1.2127727994233652</v>
      </c>
      <c r="W178" s="304">
        <f t="shared" ca="1" si="62"/>
        <v>49.01175934775204</v>
      </c>
      <c r="Y178" s="314" t="str">
        <f t="shared" ca="1" si="80"/>
        <v/>
      </c>
      <c r="Z178" s="315" t="str">
        <f t="shared" ca="1" si="81"/>
        <v/>
      </c>
      <c r="AA178" s="316" t="str">
        <f t="shared" ca="1" si="82"/>
        <v/>
      </c>
      <c r="AC178" s="310" t="e">
        <f t="shared" ca="1" si="83"/>
        <v>#N/A</v>
      </c>
      <c r="AD178" s="323" t="e">
        <f t="shared" ca="1" si="84"/>
        <v>#N/A</v>
      </c>
      <c r="AE178" s="324">
        <f t="shared" ca="1" si="63"/>
        <v>100.31452134938107</v>
      </c>
      <c r="AG178" s="306">
        <f t="shared" ca="1" si="85"/>
        <v>51.3338899710362</v>
      </c>
      <c r="AH178" s="304">
        <f t="shared" ca="1" si="86"/>
        <v>60.91132538202497</v>
      </c>
    </row>
    <row r="179" spans="1:34" x14ac:dyDescent="0.2">
      <c r="A179" s="347">
        <f t="shared" ca="1" si="64"/>
        <v>0.01</v>
      </c>
      <c r="B179" s="304">
        <f t="shared" ca="1" si="65"/>
        <v>1.7500000000000013</v>
      </c>
      <c r="D179" s="306">
        <f t="shared" ca="1" si="66"/>
        <v>13.156458004407302</v>
      </c>
      <c r="E179" s="307">
        <f t="shared" ca="1" si="67"/>
        <v>49.478021101198372</v>
      </c>
      <c r="F179" s="304">
        <f t="shared" ca="1" si="68"/>
        <v>51.197333517599965</v>
      </c>
      <c r="G179" s="306">
        <f t="shared" ca="1" si="69"/>
        <v>24.406801141909369</v>
      </c>
      <c r="H179" s="307">
        <f t="shared" ca="1" si="70"/>
        <v>109.88826111858774</v>
      </c>
      <c r="I179" s="304">
        <f t="shared" ca="1" si="71"/>
        <v>112.56607781053593</v>
      </c>
      <c r="J179" s="306">
        <f t="shared" ca="1" si="72"/>
        <v>20.996829531874756</v>
      </c>
      <c r="K179" s="307">
        <f t="shared" ca="1" si="73"/>
        <v>101.41093005951188</v>
      </c>
      <c r="L179" s="304">
        <f t="shared" ca="1" si="58"/>
        <v>103.56178632065894</v>
      </c>
      <c r="M179" s="306">
        <f t="shared" ca="1" si="74"/>
        <v>1.3522384919981587</v>
      </c>
      <c r="N179" s="304">
        <f t="shared" ca="1" si="75"/>
        <v>77.477558486629434</v>
      </c>
      <c r="P179" s="310">
        <f t="shared" ca="1" si="76"/>
        <v>5</v>
      </c>
      <c r="Q179" s="304">
        <f t="shared" ca="1" si="77"/>
        <v>623.22999999999979</v>
      </c>
      <c r="R179" s="306">
        <f t="shared" ca="1" si="78"/>
        <v>0.31277009964194957</v>
      </c>
      <c r="S179" s="307">
        <f t="shared" ca="1" si="79"/>
        <v>9.4552278659813354</v>
      </c>
      <c r="T179" s="304">
        <f t="shared" ca="1" si="59"/>
        <v>92.755785365276907</v>
      </c>
      <c r="U179" s="311">
        <f t="shared" ca="1" si="60"/>
        <v>0</v>
      </c>
      <c r="V179" s="306">
        <f t="shared" ca="1" si="61"/>
        <v>1.2126398338648825</v>
      </c>
      <c r="W179" s="304">
        <f t="shared" ca="1" si="62"/>
        <v>49.454839823949683</v>
      </c>
      <c r="Y179" s="314" t="str">
        <f t="shared" ca="1" si="80"/>
        <v/>
      </c>
      <c r="Z179" s="315" t="str">
        <f t="shared" ca="1" si="81"/>
        <v/>
      </c>
      <c r="AA179" s="316" t="str">
        <f t="shared" ca="1" si="82"/>
        <v/>
      </c>
      <c r="AC179" s="310" t="e">
        <f t="shared" ca="1" si="83"/>
        <v>#N/A</v>
      </c>
      <c r="AD179" s="323" t="e">
        <f t="shared" ca="1" si="84"/>
        <v>#N/A</v>
      </c>
      <c r="AE179" s="324">
        <f t="shared" ca="1" si="63"/>
        <v>101.41093005951188</v>
      </c>
      <c r="AG179" s="306">
        <f t="shared" ca="1" si="85"/>
        <v>51.153205351464749</v>
      </c>
      <c r="AH179" s="304">
        <f t="shared" ca="1" si="86"/>
        <v>60.730238212260268</v>
      </c>
    </row>
    <row r="180" spans="1:34" x14ac:dyDescent="0.2">
      <c r="A180" s="347">
        <f t="shared" ca="1" si="64"/>
        <v>0.01</v>
      </c>
      <c r="B180" s="304">
        <f t="shared" ca="1" si="65"/>
        <v>1.7600000000000013</v>
      </c>
      <c r="D180" s="306">
        <f t="shared" ca="1" si="66"/>
        <v>13.1283433642528</v>
      </c>
      <c r="E180" s="307">
        <f t="shared" ca="1" si="67"/>
        <v>49.298558113676279</v>
      </c>
      <c r="F180" s="304">
        <f t="shared" ca="1" si="68"/>
        <v>51.016676014586032</v>
      </c>
      <c r="G180" s="306">
        <f t="shared" ca="1" si="69"/>
        <v>24.538084575551899</v>
      </c>
      <c r="H180" s="307">
        <f t="shared" ca="1" si="70"/>
        <v>110.3812466997245</v>
      </c>
      <c r="I180" s="304">
        <f t="shared" ca="1" si="71"/>
        <v>113.07580297138013</v>
      </c>
      <c r="J180" s="306">
        <f t="shared" ca="1" si="72"/>
        <v>21.241553960462063</v>
      </c>
      <c r="K180" s="307">
        <f t="shared" ca="1" si="73"/>
        <v>102.51227759860345</v>
      </c>
      <c r="L180" s="304">
        <f t="shared" ca="1" si="58"/>
        <v>104.68987856095906</v>
      </c>
      <c r="M180" s="306">
        <f t="shared" ca="1" si="74"/>
        <v>1.3520503859939432</v>
      </c>
      <c r="N180" s="304">
        <f t="shared" ca="1" si="75"/>
        <v>77.466780806486824</v>
      </c>
      <c r="P180" s="310">
        <f t="shared" ca="1" si="76"/>
        <v>5</v>
      </c>
      <c r="Q180" s="304">
        <f t="shared" ca="1" si="77"/>
        <v>621.76999999999975</v>
      </c>
      <c r="R180" s="306">
        <f t="shared" ca="1" si="78"/>
        <v>0.3120373936658617</v>
      </c>
      <c r="S180" s="307">
        <f t="shared" ca="1" si="79"/>
        <v>9.4521074920446768</v>
      </c>
      <c r="T180" s="304">
        <f t="shared" ca="1" si="59"/>
        <v>92.725174496958289</v>
      </c>
      <c r="U180" s="311">
        <f t="shared" ca="1" si="60"/>
        <v>0</v>
      </c>
      <c r="V180" s="306">
        <f t="shared" ca="1" si="61"/>
        <v>1.2125062839585254</v>
      </c>
      <c r="W180" s="304">
        <f t="shared" ca="1" si="62"/>
        <v>49.89824375331645</v>
      </c>
      <c r="Y180" s="314" t="str">
        <f t="shared" ca="1" si="80"/>
        <v/>
      </c>
      <c r="Z180" s="315" t="str">
        <f t="shared" ca="1" si="81"/>
        <v/>
      </c>
      <c r="AA180" s="316" t="str">
        <f t="shared" ca="1" si="82"/>
        <v/>
      </c>
      <c r="AC180" s="310" t="e">
        <f t="shared" ca="1" si="83"/>
        <v>#N/A</v>
      </c>
      <c r="AD180" s="323" t="e">
        <f t="shared" ca="1" si="84"/>
        <v>#N/A</v>
      </c>
      <c r="AE180" s="324">
        <f t="shared" ca="1" si="63"/>
        <v>102.51227759860345</v>
      </c>
      <c r="AG180" s="306">
        <f t="shared" ca="1" si="85"/>
        <v>50.972316031451122</v>
      </c>
      <c r="AH180" s="304">
        <f t="shared" ca="1" si="86"/>
        <v>60.548947486868563</v>
      </c>
    </row>
    <row r="181" spans="1:34" x14ac:dyDescent="0.2">
      <c r="A181" s="347">
        <f t="shared" ca="1" si="64"/>
        <v>0.01</v>
      </c>
      <c r="B181" s="304">
        <f t="shared" ca="1" si="65"/>
        <v>1.7700000000000014</v>
      </c>
      <c r="D181" s="306">
        <f t="shared" ca="1" si="66"/>
        <v>13.100077130402124</v>
      </c>
      <c r="E181" s="307">
        <f t="shared" ca="1" si="67"/>
        <v>49.118920921441273</v>
      </c>
      <c r="F181" s="304">
        <f t="shared" ca="1" si="68"/>
        <v>50.835818212253514</v>
      </c>
      <c r="G181" s="306">
        <f t="shared" ca="1" si="69"/>
        <v>24.669085346855919</v>
      </c>
      <c r="H181" s="307">
        <f t="shared" ca="1" si="70"/>
        <v>110.87243590893891</v>
      </c>
      <c r="I181" s="304">
        <f t="shared" ca="1" si="71"/>
        <v>113.58371721436232</v>
      </c>
      <c r="J181" s="306">
        <f t="shared" ca="1" si="72"/>
        <v>21.487589810074102</v>
      </c>
      <c r="K181" s="307">
        <f t="shared" ca="1" si="73"/>
        <v>103.61854601164677</v>
      </c>
      <c r="L181" s="304">
        <f t="shared" ca="1" si="58"/>
        <v>105.82305794775428</v>
      </c>
      <c r="M181" s="306">
        <f t="shared" ca="1" si="74"/>
        <v>1.3518629625512699</v>
      </c>
      <c r="N181" s="304">
        <f t="shared" ca="1" si="75"/>
        <v>77.456042234239831</v>
      </c>
      <c r="P181" s="310">
        <f t="shared" ca="1" si="76"/>
        <v>5</v>
      </c>
      <c r="Q181" s="304">
        <f t="shared" ca="1" si="77"/>
        <v>620.30999999999983</v>
      </c>
      <c r="R181" s="306">
        <f t="shared" ca="1" si="78"/>
        <v>0.31130468768977382</v>
      </c>
      <c r="S181" s="307">
        <f t="shared" ca="1" si="79"/>
        <v>9.448994445167779</v>
      </c>
      <c r="T181" s="304">
        <f t="shared" ca="1" si="59"/>
        <v>92.69463550709591</v>
      </c>
      <c r="U181" s="311">
        <f t="shared" ca="1" si="60"/>
        <v>0</v>
      </c>
      <c r="V181" s="306">
        <f t="shared" ca="1" si="61"/>
        <v>1.2123721520756323</v>
      </c>
      <c r="W181" s="304">
        <f t="shared" ca="1" si="62"/>
        <v>50.34194706097626</v>
      </c>
      <c r="Y181" s="314" t="str">
        <f t="shared" ca="1" si="80"/>
        <v/>
      </c>
      <c r="Z181" s="315" t="str">
        <f t="shared" ca="1" si="81"/>
        <v/>
      </c>
      <c r="AA181" s="316" t="str">
        <f t="shared" ca="1" si="82"/>
        <v/>
      </c>
      <c r="AC181" s="310" t="e">
        <f t="shared" ca="1" si="83"/>
        <v>#N/A</v>
      </c>
      <c r="AD181" s="323" t="e">
        <f t="shared" ca="1" si="84"/>
        <v>#N/A</v>
      </c>
      <c r="AE181" s="324">
        <f t="shared" ca="1" si="63"/>
        <v>103.61854601164677</v>
      </c>
      <c r="AG181" s="306">
        <f t="shared" ca="1" si="85"/>
        <v>50.791224802352879</v>
      </c>
      <c r="AH181" s="304">
        <f t="shared" ca="1" si="86"/>
        <v>60.367455982407975</v>
      </c>
    </row>
    <row r="182" spans="1:34" x14ac:dyDescent="0.2">
      <c r="A182" s="347">
        <f t="shared" ca="1" si="64"/>
        <v>0.01</v>
      </c>
      <c r="B182" s="304">
        <f t="shared" ca="1" si="65"/>
        <v>1.7800000000000014</v>
      </c>
      <c r="D182" s="306">
        <f t="shared" ca="1" si="66"/>
        <v>13.071660676040917</v>
      </c>
      <c r="E182" s="307">
        <f t="shared" ca="1" si="67"/>
        <v>48.939112103276884</v>
      </c>
      <c r="F182" s="304">
        <f t="shared" ca="1" si="68"/>
        <v>50.654762918077665</v>
      </c>
      <c r="G182" s="306">
        <f t="shared" ca="1" si="69"/>
        <v>24.799801953616328</v>
      </c>
      <c r="H182" s="307">
        <f t="shared" ca="1" si="70"/>
        <v>111.36182702997168</v>
      </c>
      <c r="I182" s="304">
        <f t="shared" ca="1" si="71"/>
        <v>114.08981854833463</v>
      </c>
      <c r="J182" s="306">
        <f t="shared" ca="1" si="72"/>
        <v>21.734934246576461</v>
      </c>
      <c r="K182" s="307">
        <f t="shared" ca="1" si="73"/>
        <v>104.72971732634133</v>
      </c>
      <c r="L182" s="304">
        <f t="shared" ca="1" si="58"/>
        <v>106.96130635869386</v>
      </c>
      <c r="M182" s="306">
        <f t="shared" ca="1" si="74"/>
        <v>1.351676213204918</v>
      </c>
      <c r="N182" s="304">
        <f t="shared" ca="1" si="75"/>
        <v>77.445342284867039</v>
      </c>
      <c r="P182" s="310">
        <f t="shared" ca="1" si="76"/>
        <v>5</v>
      </c>
      <c r="Q182" s="304">
        <f t="shared" ca="1" si="77"/>
        <v>618.8499999999998</v>
      </c>
      <c r="R182" s="306">
        <f t="shared" ca="1" si="78"/>
        <v>0.31057198171368594</v>
      </c>
      <c r="S182" s="307">
        <f t="shared" ca="1" si="79"/>
        <v>9.4458887253506418</v>
      </c>
      <c r="T182" s="304">
        <f t="shared" ca="1" si="59"/>
        <v>92.664168395689799</v>
      </c>
      <c r="U182" s="311">
        <f t="shared" ca="1" si="60"/>
        <v>0</v>
      </c>
      <c r="V182" s="306">
        <f t="shared" ca="1" si="61"/>
        <v>1.2122374405894947</v>
      </c>
      <c r="W182" s="304">
        <f t="shared" ca="1" si="62"/>
        <v>50.785925754271609</v>
      </c>
      <c r="Y182" s="314" t="str">
        <f t="shared" ca="1" si="80"/>
        <v/>
      </c>
      <c r="Z182" s="315" t="str">
        <f t="shared" ca="1" si="81"/>
        <v/>
      </c>
      <c r="AA182" s="316" t="str">
        <f t="shared" ca="1" si="82"/>
        <v/>
      </c>
      <c r="AC182" s="310" t="e">
        <f t="shared" ca="1" si="83"/>
        <v>#N/A</v>
      </c>
      <c r="AD182" s="323" t="e">
        <f t="shared" ca="1" si="84"/>
        <v>#N/A</v>
      </c>
      <c r="AE182" s="324">
        <f t="shared" ca="1" si="63"/>
        <v>104.72971732634133</v>
      </c>
      <c r="AG182" s="306">
        <f t="shared" ca="1" si="85"/>
        <v>50.609934451295281</v>
      </c>
      <c r="AH182" s="304">
        <f t="shared" ca="1" si="86"/>
        <v>60.18576647142536</v>
      </c>
    </row>
    <row r="183" spans="1:34" x14ac:dyDescent="0.2">
      <c r="A183" s="347">
        <f t="shared" ca="1" si="64"/>
        <v>0.01</v>
      </c>
      <c r="B183" s="304">
        <f t="shared" ca="1" si="65"/>
        <v>1.7900000000000014</v>
      </c>
      <c r="D183" s="306">
        <f t="shared" ca="1" si="66"/>
        <v>13.043095362025461</v>
      </c>
      <c r="E183" s="307">
        <f t="shared" ca="1" si="67"/>
        <v>48.759134235747375</v>
      </c>
      <c r="F183" s="304">
        <f t="shared" ca="1" si="68"/>
        <v>50.47351293542507</v>
      </c>
      <c r="G183" s="306">
        <f t="shared" ca="1" si="69"/>
        <v>24.930232907236583</v>
      </c>
      <c r="H183" s="307">
        <f t="shared" ca="1" si="70"/>
        <v>111.84941837232915</v>
      </c>
      <c r="I183" s="304">
        <f t="shared" ca="1" si="71"/>
        <v>114.59410500997589</v>
      </c>
      <c r="J183" s="306">
        <f t="shared" ca="1" si="72"/>
        <v>21.983584420880725</v>
      </c>
      <c r="K183" s="307">
        <f t="shared" ca="1" si="73"/>
        <v>105.84577355335283</v>
      </c>
      <c r="L183" s="304">
        <f t="shared" ca="1" si="58"/>
        <v>108.10460565164482</v>
      </c>
      <c r="M183" s="306">
        <f t="shared" ca="1" si="74"/>
        <v>1.3514901296234918</v>
      </c>
      <c r="N183" s="304">
        <f t="shared" ca="1" si="75"/>
        <v>77.434680481014638</v>
      </c>
      <c r="P183" s="310">
        <f t="shared" ca="1" si="76"/>
        <v>5</v>
      </c>
      <c r="Q183" s="304">
        <f t="shared" ca="1" si="77"/>
        <v>617.38999999999976</v>
      </c>
      <c r="R183" s="306">
        <f t="shared" ca="1" si="78"/>
        <v>0.30983927573759806</v>
      </c>
      <c r="S183" s="307">
        <f t="shared" ca="1" si="79"/>
        <v>9.4427903325932654</v>
      </c>
      <c r="T183" s="304">
        <f t="shared" ca="1" si="59"/>
        <v>92.633773162739942</v>
      </c>
      <c r="U183" s="311">
        <f t="shared" ca="1" si="60"/>
        <v>0</v>
      </c>
      <c r="V183" s="306">
        <f t="shared" ca="1" si="61"/>
        <v>1.212102151875311</v>
      </c>
      <c r="W183" s="304">
        <f t="shared" ca="1" si="62"/>
        <v>51.23015592364132</v>
      </c>
      <c r="Y183" s="314" t="str">
        <f t="shared" ca="1" si="80"/>
        <v/>
      </c>
      <c r="Z183" s="315" t="str">
        <f t="shared" ca="1" si="81"/>
        <v/>
      </c>
      <c r="AA183" s="316" t="str">
        <f t="shared" ca="1" si="82"/>
        <v/>
      </c>
      <c r="AC183" s="310" t="e">
        <f t="shared" ca="1" si="83"/>
        <v>#N/A</v>
      </c>
      <c r="AD183" s="323" t="e">
        <f t="shared" ca="1" si="84"/>
        <v>#N/A</v>
      </c>
      <c r="AE183" s="324">
        <f t="shared" ca="1" si="63"/>
        <v>105.84577355335283</v>
      </c>
      <c r="AG183" s="306">
        <f t="shared" ca="1" si="85"/>
        <v>50.428447761054088</v>
      </c>
      <c r="AH183" s="304">
        <f t="shared" ca="1" si="86"/>
        <v>60.003881722334313</v>
      </c>
    </row>
    <row r="184" spans="1:34" x14ac:dyDescent="0.2">
      <c r="A184" s="347">
        <f t="shared" ca="1" si="64"/>
        <v>0.01</v>
      </c>
      <c r="B184" s="304">
        <f t="shared" ca="1" si="65"/>
        <v>1.8000000000000014</v>
      </c>
      <c r="D184" s="306">
        <f t="shared" ca="1" si="66"/>
        <v>13.014382537118619</v>
      </c>
      <c r="E184" s="307">
        <f t="shared" ca="1" si="67"/>
        <v>48.578989893037793</v>
      </c>
      <c r="F184" s="304">
        <f t="shared" ca="1" si="68"/>
        <v>50.292071063442258</v>
      </c>
      <c r="G184" s="306">
        <f t="shared" ca="1" si="69"/>
        <v>25.060376732607768</v>
      </c>
      <c r="H184" s="307">
        <f t="shared" ca="1" si="70"/>
        <v>112.33520827125953</v>
      </c>
      <c r="I184" s="304">
        <f t="shared" ca="1" si="71"/>
        <v>115.09657466374699</v>
      </c>
      <c r="J184" s="306">
        <f t="shared" ca="1" si="72"/>
        <v>22.233537469079945</v>
      </c>
      <c r="K184" s="307">
        <f t="shared" ca="1" si="73"/>
        <v>106.96669668657077</v>
      </c>
      <c r="L184" s="304">
        <f t="shared" ca="1" si="58"/>
        <v>109.25293766496996</v>
      </c>
      <c r="M184" s="306">
        <f t="shared" ca="1" si="74"/>
        <v>1.3513047036064854</v>
      </c>
      <c r="N184" s="304">
        <f t="shared" ca="1" si="75"/>
        <v>77.424056352828245</v>
      </c>
      <c r="P184" s="310">
        <f t="shared" ca="1" si="76"/>
        <v>5</v>
      </c>
      <c r="Q184" s="304">
        <f t="shared" ca="1" si="77"/>
        <v>615.92999999999984</v>
      </c>
      <c r="R184" s="306">
        <f t="shared" ca="1" si="78"/>
        <v>0.30910656976151019</v>
      </c>
      <c r="S184" s="307">
        <f t="shared" ca="1" si="79"/>
        <v>9.4396992668956496</v>
      </c>
      <c r="T184" s="304">
        <f t="shared" ca="1" si="59"/>
        <v>92.603449808246324</v>
      </c>
      <c r="U184" s="311">
        <f t="shared" ca="1" si="60"/>
        <v>0</v>
      </c>
      <c r="V184" s="306">
        <f t="shared" ca="1" si="61"/>
        <v>1.2119662883101467</v>
      </c>
      <c r="W184" s="304">
        <f t="shared" ca="1" si="62"/>
        <v>51.674613743488877</v>
      </c>
      <c r="Y184" s="314" t="str">
        <f t="shared" ca="1" si="80"/>
        <v/>
      </c>
      <c r="Z184" s="315" t="str">
        <f t="shared" ca="1" si="81"/>
        <v/>
      </c>
      <c r="AA184" s="316" t="str">
        <f t="shared" ca="1" si="82"/>
        <v/>
      </c>
      <c r="AC184" s="310" t="e">
        <f t="shared" ca="1" si="83"/>
        <v>#N/A</v>
      </c>
      <c r="AD184" s="323" t="e">
        <f t="shared" ca="1" si="84"/>
        <v>#N/A</v>
      </c>
      <c r="AE184" s="324">
        <f t="shared" ca="1" si="63"/>
        <v>106.96669668657077</v>
      </c>
      <c r="AG184" s="306">
        <f t="shared" ca="1" si="85"/>
        <v>50.246767509938806</v>
      </c>
      <c r="AH184" s="304">
        <f t="shared" ca="1" si="86"/>
        <v>59.821804499293798</v>
      </c>
    </row>
    <row r="185" spans="1:34" x14ac:dyDescent="0.2">
      <c r="A185" s="347">
        <f t="shared" ca="1" si="64"/>
        <v>0.01</v>
      </c>
      <c r="B185" s="304">
        <f t="shared" ca="1" si="65"/>
        <v>1.8100000000000014</v>
      </c>
      <c r="D185" s="306">
        <f t="shared" ca="1" si="66"/>
        <v>12.985523538218677</v>
      </c>
      <c r="E185" s="307">
        <f t="shared" ca="1" si="67"/>
        <v>48.398681646795957</v>
      </c>
      <c r="F185" s="304">
        <f t="shared" ca="1" si="68"/>
        <v>50.110440096945219</v>
      </c>
      <c r="G185" s="306">
        <f t="shared" ca="1" si="69"/>
        <v>25.190231967989956</v>
      </c>
      <c r="H185" s="307">
        <f t="shared" ca="1" si="70"/>
        <v>112.81919508772749</v>
      </c>
      <c r="I185" s="304">
        <f t="shared" ca="1" si="71"/>
        <v>115.59722560184504</v>
      </c>
      <c r="J185" s="306">
        <f t="shared" ca="1" si="72"/>
        <v>22.484790512582933</v>
      </c>
      <c r="K185" s="307">
        <f t="shared" ca="1" si="73"/>
        <v>108.09246870336571</v>
      </c>
      <c r="L185" s="304">
        <f t="shared" ca="1" si="58"/>
        <v>110.40628421780544</v>
      </c>
      <c r="M185" s="306">
        <f t="shared" ca="1" si="74"/>
        <v>1.3511199270814283</v>
      </c>
      <c r="N185" s="304">
        <f t="shared" ca="1" si="75"/>
        <v>77.413469437789374</v>
      </c>
      <c r="P185" s="310">
        <f t="shared" ca="1" si="76"/>
        <v>5</v>
      </c>
      <c r="Q185" s="304">
        <f t="shared" ca="1" si="77"/>
        <v>614.4699999999998</v>
      </c>
      <c r="R185" s="306">
        <f t="shared" ca="1" si="78"/>
        <v>0.30837386378542231</v>
      </c>
      <c r="S185" s="307">
        <f t="shared" ca="1" si="79"/>
        <v>9.4366155282577946</v>
      </c>
      <c r="T185" s="304">
        <f t="shared" ca="1" si="59"/>
        <v>92.573198332208975</v>
      </c>
      <c r="U185" s="311">
        <f t="shared" ca="1" si="60"/>
        <v>0</v>
      </c>
      <c r="V185" s="306">
        <f t="shared" ca="1" si="61"/>
        <v>1.2118298522728885</v>
      </c>
      <c r="W185" s="304">
        <f t="shared" ca="1" si="62"/>
        <v>52.119275473040695</v>
      </c>
      <c r="Y185" s="314" t="str">
        <f t="shared" ca="1" si="80"/>
        <v/>
      </c>
      <c r="Z185" s="315" t="str">
        <f t="shared" ca="1" si="81"/>
        <v/>
      </c>
      <c r="AA185" s="316" t="str">
        <f t="shared" ca="1" si="82"/>
        <v/>
      </c>
      <c r="AC185" s="310" t="e">
        <f t="shared" ca="1" si="83"/>
        <v>#N/A</v>
      </c>
      <c r="AD185" s="323" t="e">
        <f t="shared" ca="1" si="84"/>
        <v>#N/A</v>
      </c>
      <c r="AE185" s="324">
        <f t="shared" ca="1" si="63"/>
        <v>108.09246870336571</v>
      </c>
      <c r="AG185" s="306">
        <f t="shared" ca="1" si="85"/>
        <v>50.064896471676832</v>
      </c>
      <c r="AH185" s="304">
        <f t="shared" ca="1" si="86"/>
        <v>59.639537562087718</v>
      </c>
    </row>
    <row r="186" spans="1:34" x14ac:dyDescent="0.2">
      <c r="A186" s="347">
        <f t="shared" ca="1" si="64"/>
        <v>0.01</v>
      </c>
      <c r="B186" s="304">
        <f t="shared" ca="1" si="65"/>
        <v>1.8200000000000014</v>
      </c>
      <c r="D186" s="306">
        <f t="shared" ca="1" si="66"/>
        <v>12.956519690581189</v>
      </c>
      <c r="E186" s="307">
        <f t="shared" ca="1" si="67"/>
        <v>48.218212065976495</v>
      </c>
      <c r="F186" s="304">
        <f t="shared" ca="1" si="68"/>
        <v>49.928622826309748</v>
      </c>
      <c r="G186" s="306">
        <f t="shared" ca="1" si="69"/>
        <v>25.319797164895768</v>
      </c>
      <c r="H186" s="307">
        <f t="shared" ca="1" si="70"/>
        <v>113.30137720838727</v>
      </c>
      <c r="I186" s="304">
        <f t="shared" ca="1" si="71"/>
        <v>116.09605594415652</v>
      </c>
      <c r="J186" s="306">
        <f t="shared" ca="1" si="72"/>
        <v>22.737340658247362</v>
      </c>
      <c r="K186" s="307">
        <f t="shared" ca="1" si="73"/>
        <v>109.22307156484628</v>
      </c>
      <c r="L186" s="304">
        <f t="shared" ca="1" si="58"/>
        <v>111.5646271103378</v>
      </c>
      <c r="M186" s="306">
        <f t="shared" ca="1" si="74"/>
        <v>1.3509357921011078</v>
      </c>
      <c r="N186" s="304">
        <f t="shared" ca="1" si="75"/>
        <v>77.40291928055629</v>
      </c>
      <c r="P186" s="310">
        <f t="shared" ca="1" si="76"/>
        <v>5</v>
      </c>
      <c r="Q186" s="304">
        <f t="shared" ca="1" si="77"/>
        <v>613.00999999999976</v>
      </c>
      <c r="R186" s="306">
        <f t="shared" ca="1" si="78"/>
        <v>0.30764115780933443</v>
      </c>
      <c r="S186" s="307">
        <f t="shared" ca="1" si="79"/>
        <v>9.433539116679702</v>
      </c>
      <c r="T186" s="304">
        <f t="shared" ca="1" si="59"/>
        <v>92.543018734627879</v>
      </c>
      <c r="U186" s="311">
        <f t="shared" ca="1" si="60"/>
        <v>0</v>
      </c>
      <c r="V186" s="306">
        <f t="shared" ca="1" si="61"/>
        <v>1.211692846144202</v>
      </c>
      <c r="W186" s="304">
        <f t="shared" ca="1" si="62"/>
        <v>52.56411745719501</v>
      </c>
      <c r="Y186" s="314" t="str">
        <f t="shared" ca="1" si="80"/>
        <v/>
      </c>
      <c r="Z186" s="315" t="str">
        <f t="shared" ca="1" si="81"/>
        <v/>
      </c>
      <c r="AA186" s="316" t="str">
        <f t="shared" ca="1" si="82"/>
        <v/>
      </c>
      <c r="AC186" s="310" t="e">
        <f t="shared" ca="1" si="83"/>
        <v>#N/A</v>
      </c>
      <c r="AD186" s="323" t="e">
        <f t="shared" ca="1" si="84"/>
        <v>#N/A</v>
      </c>
      <c r="AE186" s="324">
        <f t="shared" ca="1" si="63"/>
        <v>109.22307156484628</v>
      </c>
      <c r="AG186" s="306">
        <f t="shared" ca="1" si="85"/>
        <v>49.882837415298241</v>
      </c>
      <c r="AH186" s="304">
        <f t="shared" ca="1" si="86"/>
        <v>59.457083666005332</v>
      </c>
    </row>
    <row r="187" spans="1:34" x14ac:dyDescent="0.2">
      <c r="A187" s="347">
        <f t="shared" ca="1" si="64"/>
        <v>0.01</v>
      </c>
      <c r="B187" s="304">
        <f t="shared" ca="1" si="65"/>
        <v>1.8300000000000014</v>
      </c>
      <c r="D187" s="306">
        <f t="shared" ca="1" si="66"/>
        <v>12.92737230803413</v>
      </c>
      <c r="E187" s="307">
        <f t="shared" ca="1" si="67"/>
        <v>48.037583716686719</v>
      </c>
      <c r="F187" s="304">
        <f t="shared" ca="1" si="68"/>
        <v>49.746622037362627</v>
      </c>
      <c r="G187" s="306">
        <f t="shared" ca="1" si="69"/>
        <v>25.449070887976109</v>
      </c>
      <c r="H187" s="307">
        <f t="shared" ca="1" si="70"/>
        <v>113.78175304555413</v>
      </c>
      <c r="I187" s="304">
        <f t="shared" ca="1" si="71"/>
        <v>116.59306383820908</v>
      </c>
      <c r="J187" s="306">
        <f t="shared" ca="1" si="72"/>
        <v>22.99118499851172</v>
      </c>
      <c r="K187" s="307">
        <f t="shared" ca="1" si="73"/>
        <v>110.35848721611599</v>
      </c>
      <c r="L187" s="304">
        <f t="shared" ca="1" si="58"/>
        <v>112.72794812408068</v>
      </c>
      <c r="M187" s="306">
        <f t="shared" ca="1" si="74"/>
        <v>1.3507522908408658</v>
      </c>
      <c r="N187" s="304">
        <f t="shared" ca="1" si="75"/>
        <v>77.392405432809099</v>
      </c>
      <c r="P187" s="310">
        <f t="shared" ca="1" si="76"/>
        <v>5</v>
      </c>
      <c r="Q187" s="304">
        <f t="shared" ca="1" si="77"/>
        <v>611.54999999999973</v>
      </c>
      <c r="R187" s="306">
        <f t="shared" ca="1" si="78"/>
        <v>0.30690845183324655</v>
      </c>
      <c r="S187" s="307">
        <f t="shared" ca="1" si="79"/>
        <v>9.4304700321613701</v>
      </c>
      <c r="T187" s="304">
        <f t="shared" ca="1" si="59"/>
        <v>92.51291101550305</v>
      </c>
      <c r="U187" s="311">
        <f t="shared" ca="1" si="60"/>
        <v>0</v>
      </c>
      <c r="V187" s="306">
        <f t="shared" ca="1" si="61"/>
        <v>1.2115552723064904</v>
      </c>
      <c r="W187" s="304">
        <f t="shared" ca="1" si="62"/>
        <v>53.009116127360706</v>
      </c>
      <c r="Y187" s="314" t="str">
        <f t="shared" ca="1" si="80"/>
        <v/>
      </c>
      <c r="Z187" s="315" t="str">
        <f t="shared" ca="1" si="81"/>
        <v/>
      </c>
      <c r="AA187" s="316" t="str">
        <f t="shared" ca="1" si="82"/>
        <v/>
      </c>
      <c r="AC187" s="310" t="e">
        <f t="shared" ca="1" si="83"/>
        <v>#N/A</v>
      </c>
      <c r="AD187" s="323" t="e">
        <f t="shared" ca="1" si="84"/>
        <v>#N/A</v>
      </c>
      <c r="AE187" s="324">
        <f t="shared" ca="1" si="63"/>
        <v>110.35848721611599</v>
      </c>
      <c r="AG187" s="306">
        <f t="shared" ca="1" si="85"/>
        <v>49.700593105021348</v>
      </c>
      <c r="AH187" s="304">
        <f t="shared" ca="1" si="86"/>
        <v>59.274445561722516</v>
      </c>
    </row>
    <row r="188" spans="1:34" x14ac:dyDescent="0.2">
      <c r="A188" s="347">
        <f t="shared" ca="1" si="64"/>
        <v>0.01</v>
      </c>
      <c r="B188" s="304">
        <f t="shared" ca="1" si="65"/>
        <v>1.8400000000000014</v>
      </c>
      <c r="D188" s="306">
        <f t="shared" ca="1" si="66"/>
        <v>12.898082693186607</v>
      </c>
      <c r="E188" s="307">
        <f t="shared" ca="1" si="67"/>
        <v>47.856799162034349</v>
      </c>
      <c r="F188" s="304">
        <f t="shared" ca="1" si="68"/>
        <v>49.564440511273517</v>
      </c>
      <c r="G188" s="306">
        <f t="shared" ca="1" si="69"/>
        <v>25.578051714907975</v>
      </c>
      <c r="H188" s="307">
        <f t="shared" ca="1" si="70"/>
        <v>114.26032103717446</v>
      </c>
      <c r="I188" s="304">
        <f t="shared" ca="1" si="71"/>
        <v>117.08824745912239</v>
      </c>
      <c r="J188" s="306">
        <f t="shared" ca="1" si="72"/>
        <v>23.246320611526141</v>
      </c>
      <c r="K188" s="307">
        <f t="shared" ca="1" si="73"/>
        <v>111.49869758652963</v>
      </c>
      <c r="L188" s="304">
        <f t="shared" ca="1" si="58"/>
        <v>113.89622902215092</v>
      </c>
      <c r="M188" s="306">
        <f t="shared" ca="1" si="74"/>
        <v>1.3505694155959689</v>
      </c>
      <c r="N188" s="304">
        <f t="shared" ca="1" si="75"/>
        <v>77.381927453099081</v>
      </c>
      <c r="P188" s="310">
        <f t="shared" ca="1" si="76"/>
        <v>5</v>
      </c>
      <c r="Q188" s="304">
        <f t="shared" ca="1" si="77"/>
        <v>610.0899999999998</v>
      </c>
      <c r="R188" s="306">
        <f t="shared" ca="1" si="78"/>
        <v>0.30617574585715868</v>
      </c>
      <c r="S188" s="307">
        <f t="shared" ca="1" si="79"/>
        <v>9.427408274702799</v>
      </c>
      <c r="T188" s="304">
        <f t="shared" ca="1" si="59"/>
        <v>92.482875174834462</v>
      </c>
      <c r="U188" s="311">
        <f t="shared" ca="1" si="60"/>
        <v>0</v>
      </c>
      <c r="V188" s="306">
        <f t="shared" ca="1" si="61"/>
        <v>1.2114171331438479</v>
      </c>
      <c r="W188" s="304">
        <f t="shared" ca="1" si="62"/>
        <v>53.454248002286377</v>
      </c>
      <c r="Y188" s="314" t="str">
        <f t="shared" ca="1" si="80"/>
        <v/>
      </c>
      <c r="Z188" s="315" t="str">
        <f t="shared" ca="1" si="81"/>
        <v/>
      </c>
      <c r="AA188" s="316" t="str">
        <f t="shared" ca="1" si="82"/>
        <v/>
      </c>
      <c r="AC188" s="310" t="e">
        <f t="shared" ca="1" si="83"/>
        <v>#N/A</v>
      </c>
      <c r="AD188" s="323" t="e">
        <f t="shared" ca="1" si="84"/>
        <v>#N/A</v>
      </c>
      <c r="AE188" s="324">
        <f t="shared" ca="1" si="63"/>
        <v>111.49869758652963</v>
      </c>
      <c r="AG188" s="306">
        <f t="shared" ca="1" si="85"/>
        <v>49.518166300138979</v>
      </c>
      <c r="AH188" s="304">
        <f t="shared" ca="1" si="86"/>
        <v>59.091625995183833</v>
      </c>
    </row>
    <row r="189" spans="1:34" x14ac:dyDescent="0.2">
      <c r="A189" s="347">
        <f t="shared" ca="1" si="64"/>
        <v>0.01</v>
      </c>
      <c r="B189" s="304">
        <f t="shared" ca="1" si="65"/>
        <v>1.8500000000000014</v>
      </c>
      <c r="D189" s="306">
        <f t="shared" ca="1" si="66"/>
        <v>12.868652137631186</v>
      </c>
      <c r="E189" s="307">
        <f t="shared" ca="1" si="67"/>
        <v>47.675860961977151</v>
      </c>
      <c r="F189" s="304">
        <f t="shared" ca="1" si="68"/>
        <v>49.382081024447892</v>
      </c>
      <c r="G189" s="306">
        <f t="shared" ca="1" si="69"/>
        <v>25.706738236284288</v>
      </c>
      <c r="H189" s="307">
        <f t="shared" ca="1" si="70"/>
        <v>114.73707964679423</v>
      </c>
      <c r="I189" s="304">
        <f t="shared" ca="1" si="71"/>
        <v>117.58160500955769</v>
      </c>
      <c r="J189" s="306">
        <f t="shared" ca="1" si="72"/>
        <v>23.502744561282103</v>
      </c>
      <c r="K189" s="307">
        <f t="shared" ca="1" si="73"/>
        <v>112.64368458994947</v>
      </c>
      <c r="L189" s="304">
        <f t="shared" ca="1" si="58"/>
        <v>115.06945154954418</v>
      </c>
      <c r="M189" s="306">
        <f t="shared" ca="1" si="74"/>
        <v>1.3503871587790466</v>
      </c>
      <c r="N189" s="304">
        <f t="shared" ca="1" si="75"/>
        <v>77.371484906701937</v>
      </c>
      <c r="P189" s="310">
        <f t="shared" ca="1" si="76"/>
        <v>5</v>
      </c>
      <c r="Q189" s="304">
        <f t="shared" ca="1" si="77"/>
        <v>608.62999999999977</v>
      </c>
      <c r="R189" s="306">
        <f t="shared" ca="1" si="78"/>
        <v>0.3054430398810708</v>
      </c>
      <c r="S189" s="307">
        <f t="shared" ca="1" si="79"/>
        <v>9.4243538443039885</v>
      </c>
      <c r="T189" s="304">
        <f t="shared" ca="1" si="59"/>
        <v>92.452911212622126</v>
      </c>
      <c r="U189" s="311">
        <f t="shared" ca="1" si="60"/>
        <v>0</v>
      </c>
      <c r="V189" s="306">
        <f t="shared" ca="1" si="61"/>
        <v>1.2112784310420206</v>
      </c>
      <c r="W189" s="304">
        <f t="shared" ca="1" si="62"/>
        <v>53.899489688879711</v>
      </c>
      <c r="Y189" s="314" t="str">
        <f t="shared" ca="1" si="80"/>
        <v/>
      </c>
      <c r="Z189" s="315" t="str">
        <f t="shared" ca="1" si="81"/>
        <v/>
      </c>
      <c r="AA189" s="316" t="str">
        <f t="shared" ca="1" si="82"/>
        <v/>
      </c>
      <c r="AC189" s="310" t="e">
        <f t="shared" ca="1" si="83"/>
        <v>#N/A</v>
      </c>
      <c r="AD189" s="323" t="e">
        <f t="shared" ca="1" si="84"/>
        <v>#N/A</v>
      </c>
      <c r="AE189" s="324">
        <f t="shared" ca="1" si="63"/>
        <v>112.64368458994947</v>
      </c>
      <c r="AG189" s="306">
        <f t="shared" ca="1" si="85"/>
        <v>49.335559754905496</v>
      </c>
      <c r="AH189" s="304">
        <f t="shared" ca="1" si="86"/>
        <v>58.9086277074855</v>
      </c>
    </row>
    <row r="190" spans="1:34" x14ac:dyDescent="0.2">
      <c r="A190" s="347">
        <f t="shared" ca="1" si="64"/>
        <v>0.01</v>
      </c>
      <c r="B190" s="304">
        <f t="shared" ca="1" si="65"/>
        <v>1.8600000000000014</v>
      </c>
      <c r="D190" s="306">
        <f t="shared" ca="1" si="66"/>
        <v>12.839081922140338</v>
      </c>
      <c r="E190" s="307">
        <f t="shared" ca="1" si="67"/>
        <v>47.494771673174363</v>
      </c>
      <c r="F190" s="304">
        <f t="shared" ca="1" si="68"/>
        <v>49.199546348420697</v>
      </c>
      <c r="G190" s="306">
        <f t="shared" ca="1" si="69"/>
        <v>25.835129055505693</v>
      </c>
      <c r="H190" s="307">
        <f t="shared" ca="1" si="70"/>
        <v>115.21202736352598</v>
      </c>
      <c r="I190" s="304">
        <f t="shared" ca="1" si="71"/>
        <v>118.07313471966641</v>
      </c>
      <c r="J190" s="306">
        <f t="shared" ca="1" si="72"/>
        <v>23.760453897741055</v>
      </c>
      <c r="K190" s="307">
        <f t="shared" ca="1" si="73"/>
        <v>113.79343012500108</v>
      </c>
      <c r="L190" s="304">
        <f t="shared" ca="1" si="58"/>
        <v>116.24759743341014</v>
      </c>
      <c r="M190" s="306">
        <f t="shared" ca="1" si="74"/>
        <v>1.3502055129175998</v>
      </c>
      <c r="N190" s="304">
        <f t="shared" ca="1" si="75"/>
        <v>77.361077365475026</v>
      </c>
      <c r="P190" s="310">
        <f t="shared" ca="1" si="76"/>
        <v>5</v>
      </c>
      <c r="Q190" s="304">
        <f t="shared" ca="1" si="77"/>
        <v>607.16999999999973</v>
      </c>
      <c r="R190" s="306">
        <f t="shared" ca="1" si="78"/>
        <v>0.30471033390498292</v>
      </c>
      <c r="S190" s="307">
        <f t="shared" ca="1" si="79"/>
        <v>9.4213067409649387</v>
      </c>
      <c r="T190" s="304">
        <f t="shared" ca="1" si="59"/>
        <v>92.423019128866059</v>
      </c>
      <c r="U190" s="311">
        <f t="shared" ca="1" si="60"/>
        <v>0</v>
      </c>
      <c r="V190" s="306">
        <f t="shared" ca="1" si="61"/>
        <v>1.211139168388361</v>
      </c>
      <c r="W190" s="304">
        <f t="shared" ca="1" si="62"/>
        <v>54.344817883016873</v>
      </c>
      <c r="Y190" s="314" t="str">
        <f t="shared" ca="1" si="80"/>
        <v/>
      </c>
      <c r="Z190" s="315" t="str">
        <f t="shared" ca="1" si="81"/>
        <v/>
      </c>
      <c r="AA190" s="316" t="str">
        <f t="shared" ca="1" si="82"/>
        <v/>
      </c>
      <c r="AC190" s="310" t="e">
        <f t="shared" ca="1" si="83"/>
        <v>#N/A</v>
      </c>
      <c r="AD190" s="323" t="e">
        <f t="shared" ca="1" si="84"/>
        <v>#N/A</v>
      </c>
      <c r="AE190" s="324">
        <f t="shared" ca="1" si="63"/>
        <v>113.79343012500108</v>
      </c>
      <c r="AG190" s="306">
        <f t="shared" ca="1" si="85"/>
        <v>49.15277621842462</v>
      </c>
      <c r="AH190" s="304">
        <f t="shared" ca="1" si="86"/>
        <v>58.72545343475926</v>
      </c>
    </row>
    <row r="191" spans="1:34" x14ac:dyDescent="0.2">
      <c r="A191" s="347">
        <f t="shared" ca="1" si="64"/>
        <v>0.01</v>
      </c>
      <c r="B191" s="304">
        <f t="shared" ca="1" si="65"/>
        <v>1.8700000000000014</v>
      </c>
      <c r="D191" s="306">
        <f t="shared" ca="1" si="66"/>
        <v>12.809373316856838</v>
      </c>
      <c r="E191" s="307">
        <f t="shared" ca="1" si="67"/>
        <v>47.313533848840024</v>
      </c>
      <c r="F191" s="304">
        <f t="shared" ca="1" si="68"/>
        <v>49.016839249751044</v>
      </c>
      <c r="G191" s="306">
        <f t="shared" ca="1" si="69"/>
        <v>25.963222788674262</v>
      </c>
      <c r="H191" s="307">
        <f t="shared" ca="1" si="70"/>
        <v>115.68516270201438</v>
      </c>
      <c r="I191" s="304">
        <f t="shared" ca="1" si="71"/>
        <v>118.56283484703742</v>
      </c>
      <c r="J191" s="306">
        <f t="shared" ca="1" si="72"/>
        <v>24.019445656961956</v>
      </c>
      <c r="K191" s="307">
        <f t="shared" ca="1" si="73"/>
        <v>114.94791607532878</v>
      </c>
      <c r="L191" s="304">
        <f t="shared" ca="1" si="58"/>
        <v>117.43064838332698</v>
      </c>
      <c r="M191" s="306">
        <f t="shared" ca="1" si="74"/>
        <v>1.3500244706515732</v>
      </c>
      <c r="N191" s="304">
        <f t="shared" ca="1" si="75"/>
        <v>77.350704407718212</v>
      </c>
      <c r="P191" s="310">
        <f t="shared" ca="1" si="76"/>
        <v>5</v>
      </c>
      <c r="Q191" s="304">
        <f t="shared" ca="1" si="77"/>
        <v>605.70999999999981</v>
      </c>
      <c r="R191" s="306">
        <f t="shared" ca="1" si="78"/>
        <v>0.30397762792889504</v>
      </c>
      <c r="S191" s="307">
        <f t="shared" ca="1" si="79"/>
        <v>9.4182669646856496</v>
      </c>
      <c r="T191" s="304">
        <f t="shared" ca="1" si="59"/>
        <v>92.393198923566231</v>
      </c>
      <c r="U191" s="311">
        <f t="shared" ca="1" si="60"/>
        <v>0</v>
      </c>
      <c r="V191" s="306">
        <f t="shared" ca="1" si="61"/>
        <v>1.2109993475717882</v>
      </c>
      <c r="W191" s="304">
        <f t="shared" ca="1" si="62"/>
        <v>54.790209370342154</v>
      </c>
      <c r="Y191" s="314" t="str">
        <f t="shared" ca="1" si="80"/>
        <v/>
      </c>
      <c r="Z191" s="315" t="str">
        <f t="shared" ca="1" si="81"/>
        <v/>
      </c>
      <c r="AA191" s="316" t="str">
        <f t="shared" ca="1" si="82"/>
        <v/>
      </c>
      <c r="AC191" s="310" t="e">
        <f t="shared" ca="1" si="83"/>
        <v>#N/A</v>
      </c>
      <c r="AD191" s="323" t="e">
        <f t="shared" ca="1" si="84"/>
        <v>#N/A</v>
      </c>
      <c r="AE191" s="324">
        <f t="shared" ca="1" si="63"/>
        <v>114.94791607532878</v>
      </c>
      <c r="AG191" s="306">
        <f t="shared" ca="1" si="85"/>
        <v>48.96981843453807</v>
      </c>
      <c r="AH191" s="304">
        <f t="shared" ca="1" si="86"/>
        <v>58.542105908057117</v>
      </c>
    </row>
    <row r="192" spans="1:34" x14ac:dyDescent="0.2">
      <c r="A192" s="347">
        <f t="shared" ca="1" si="64"/>
        <v>0.01</v>
      </c>
      <c r="B192" s="304">
        <f t="shared" ca="1" si="65"/>
        <v>1.8800000000000014</v>
      </c>
      <c r="D192" s="306">
        <f t="shared" ca="1" si="66"/>
        <v>12.779527581478613</v>
      </c>
      <c r="E192" s="307">
        <f t="shared" ca="1" si="67"/>
        <v>47.132150038597878</v>
      </c>
      <c r="F192" s="304">
        <f t="shared" ca="1" si="68"/>
        <v>48.833962489917553</v>
      </c>
      <c r="G192" s="306">
        <f t="shared" ca="1" si="69"/>
        <v>26.091018064489049</v>
      </c>
      <c r="H192" s="307">
        <f t="shared" ca="1" si="70"/>
        <v>116.15648420240036</v>
      </c>
      <c r="I192" s="304">
        <f t="shared" ca="1" si="71"/>
        <v>119.05070367664351</v>
      </c>
      <c r="J192" s="306">
        <f t="shared" ca="1" si="72"/>
        <v>24.279716861227772</v>
      </c>
      <c r="K192" s="307">
        <f t="shared" ca="1" si="73"/>
        <v>116.10712430985085</v>
      </c>
      <c r="L192" s="304">
        <f t="shared" ca="1" si="58"/>
        <v>118.61858609157565</v>
      </c>
      <c r="M192" s="306">
        <f t="shared" ca="1" si="74"/>
        <v>1.3498440247309913</v>
      </c>
      <c r="N192" s="304">
        <f t="shared" ca="1" si="75"/>
        <v>77.340365618038518</v>
      </c>
      <c r="P192" s="310">
        <f t="shared" ca="1" si="76"/>
        <v>5</v>
      </c>
      <c r="Q192" s="304">
        <f t="shared" ca="1" si="77"/>
        <v>604.24999999999977</v>
      </c>
      <c r="R192" s="306">
        <f t="shared" ca="1" si="78"/>
        <v>0.30324492195280717</v>
      </c>
      <c r="S192" s="307">
        <f t="shared" ca="1" si="79"/>
        <v>9.4152345154661212</v>
      </c>
      <c r="T192" s="304">
        <f t="shared" ca="1" si="59"/>
        <v>92.363450596722657</v>
      </c>
      <c r="U192" s="311">
        <f t="shared" ca="1" si="60"/>
        <v>0</v>
      </c>
      <c r="V192" s="306">
        <f t="shared" ca="1" si="61"/>
        <v>1.210858970982742</v>
      </c>
      <c r="W192" s="304">
        <f t="shared" ca="1" si="62"/>
        <v>55.235641027057646</v>
      </c>
      <c r="Y192" s="314" t="str">
        <f t="shared" ca="1" si="80"/>
        <v/>
      </c>
      <c r="Z192" s="315" t="str">
        <f t="shared" ca="1" si="81"/>
        <v/>
      </c>
      <c r="AA192" s="316" t="str">
        <f t="shared" ca="1" si="82"/>
        <v/>
      </c>
      <c r="AC192" s="310" t="e">
        <f t="shared" ca="1" si="83"/>
        <v>#N/A</v>
      </c>
      <c r="AD192" s="323" t="e">
        <f t="shared" ca="1" si="84"/>
        <v>#N/A</v>
      </c>
      <c r="AE192" s="324">
        <f t="shared" ca="1" si="63"/>
        <v>116.10712430985085</v>
      </c>
      <c r="AG192" s="306">
        <f t="shared" ca="1" si="85"/>
        <v>48.786689141714795</v>
      </c>
      <c r="AH192" s="304">
        <f t="shared" ca="1" si="86"/>
        <v>58.358587853236862</v>
      </c>
    </row>
    <row r="193" spans="1:34" x14ac:dyDescent="0.2">
      <c r="A193" s="347">
        <f t="shared" ca="1" si="64"/>
        <v>0.01</v>
      </c>
      <c r="B193" s="304">
        <f t="shared" ca="1" si="65"/>
        <v>1.8900000000000015</v>
      </c>
      <c r="D193" s="306">
        <f t="shared" ca="1" si="66"/>
        <v>12.749545965438054</v>
      </c>
      <c r="E193" s="307">
        <f t="shared" ca="1" si="67"/>
        <v>46.950622788338279</v>
      </c>
      <c r="F193" s="304">
        <f t="shared" ca="1" si="68"/>
        <v>48.65091882521488</v>
      </c>
      <c r="G193" s="306">
        <f t="shared" ca="1" si="69"/>
        <v>26.218513524143429</v>
      </c>
      <c r="H193" s="307">
        <f t="shared" ca="1" si="70"/>
        <v>116.62599043028375</v>
      </c>
      <c r="I193" s="304">
        <f t="shared" ca="1" si="71"/>
        <v>119.53673952078637</v>
      </c>
      <c r="J193" s="306">
        <f t="shared" ca="1" si="72"/>
        <v>24.541264519170934</v>
      </c>
      <c r="K193" s="307">
        <f t="shared" ca="1" si="73"/>
        <v>117.27103668301427</v>
      </c>
      <c r="L193" s="304">
        <f t="shared" ca="1" si="58"/>
        <v>119.81139223341326</v>
      </c>
      <c r="M193" s="306">
        <f t="shared" ca="1" si="74"/>
        <v>1.3496641680136565</v>
      </c>
      <c r="N193" s="304">
        <f t="shared" ca="1" si="75"/>
        <v>77.330060587218156</v>
      </c>
      <c r="P193" s="310">
        <f t="shared" ca="1" si="76"/>
        <v>5</v>
      </c>
      <c r="Q193" s="304">
        <f t="shared" ca="1" si="77"/>
        <v>602.78999999999974</v>
      </c>
      <c r="R193" s="306">
        <f t="shared" ca="1" si="78"/>
        <v>0.30251221597671929</v>
      </c>
      <c r="S193" s="307">
        <f t="shared" ca="1" si="79"/>
        <v>9.4122093933063535</v>
      </c>
      <c r="T193" s="304">
        <f t="shared" ca="1" si="59"/>
        <v>92.333774148335337</v>
      </c>
      <c r="U193" s="311">
        <f t="shared" ca="1" si="60"/>
        <v>0</v>
      </c>
      <c r="V193" s="306">
        <f t="shared" ca="1" si="61"/>
        <v>1.2107180410131435</v>
      </c>
      <c r="W193" s="304">
        <f t="shared" ca="1" si="62"/>
        <v>55.681089820703065</v>
      </c>
      <c r="Y193" s="314" t="str">
        <f t="shared" ca="1" si="80"/>
        <v/>
      </c>
      <c r="Z193" s="315" t="str">
        <f t="shared" ca="1" si="81"/>
        <v/>
      </c>
      <c r="AA193" s="316" t="str">
        <f t="shared" ca="1" si="82"/>
        <v/>
      </c>
      <c r="AC193" s="310" t="e">
        <f t="shared" ca="1" si="83"/>
        <v>#N/A</v>
      </c>
      <c r="AD193" s="323" t="e">
        <f t="shared" ca="1" si="84"/>
        <v>#N/A</v>
      </c>
      <c r="AE193" s="324">
        <f t="shared" ca="1" si="63"/>
        <v>117.27103668301427</v>
      </c>
      <c r="AG193" s="306">
        <f t="shared" ca="1" si="85"/>
        <v>48.603391072941278</v>
      </c>
      <c r="AH193" s="304">
        <f t="shared" ca="1" si="86"/>
        <v>58.174901990848639</v>
      </c>
    </row>
    <row r="194" spans="1:34" x14ac:dyDescent="0.2">
      <c r="A194" s="347">
        <f t="shared" ca="1" si="64"/>
        <v>0.01</v>
      </c>
      <c r="B194" s="304">
        <f t="shared" ca="1" si="65"/>
        <v>1.9000000000000015</v>
      </c>
      <c r="D194" s="306">
        <f t="shared" ca="1" si="66"/>
        <v>12.719429708076094</v>
      </c>
      <c r="E194" s="307">
        <f t="shared" ca="1" si="67"/>
        <v>46.768954640076714</v>
      </c>
      <c r="F194" s="304">
        <f t="shared" ca="1" si="68"/>
        <v>48.467711006651037</v>
      </c>
      <c r="G194" s="306">
        <f t="shared" ca="1" si="69"/>
        <v>26.345707821224188</v>
      </c>
      <c r="H194" s="307">
        <f t="shared" ca="1" si="70"/>
        <v>117.09367997668451</v>
      </c>
      <c r="I194" s="304">
        <f t="shared" ca="1" si="71"/>
        <v>120.02094071904087</v>
      </c>
      <c r="J194" s="306">
        <f t="shared" ca="1" si="72"/>
        <v>24.804085625897773</v>
      </c>
      <c r="K194" s="307">
        <f t="shared" ca="1" si="73"/>
        <v>118.43963503504911</v>
      </c>
      <c r="L194" s="304">
        <f t="shared" ca="1" si="58"/>
        <v>121.00904846734603</v>
      </c>
      <c r="M194" s="306">
        <f t="shared" ca="1" si="74"/>
        <v>1.3494848934629069</v>
      </c>
      <c r="N194" s="304">
        <f t="shared" ca="1" si="75"/>
        <v>77.319788912086096</v>
      </c>
      <c r="P194" s="310">
        <f t="shared" ca="1" si="76"/>
        <v>5</v>
      </c>
      <c r="Q194" s="304">
        <f t="shared" ca="1" si="77"/>
        <v>601.32999999999981</v>
      </c>
      <c r="R194" s="306">
        <f t="shared" ca="1" si="78"/>
        <v>0.30177951000063147</v>
      </c>
      <c r="S194" s="307">
        <f t="shared" ca="1" si="79"/>
        <v>9.4091915982063465</v>
      </c>
      <c r="T194" s="304">
        <f t="shared" ca="1" si="59"/>
        <v>92.30416957840427</v>
      </c>
      <c r="U194" s="311">
        <f t="shared" ca="1" si="60"/>
        <v>0</v>
      </c>
      <c r="V194" s="306">
        <f t="shared" ca="1" si="61"/>
        <v>1.2105765600563501</v>
      </c>
      <c r="W194" s="304">
        <f t="shared" ca="1" si="62"/>
        <v>56.126532810925653</v>
      </c>
      <c r="Y194" s="314" t="str">
        <f t="shared" ca="1" si="80"/>
        <v/>
      </c>
      <c r="Z194" s="315" t="str">
        <f t="shared" ca="1" si="81"/>
        <v/>
      </c>
      <c r="AA194" s="316" t="str">
        <f t="shared" ca="1" si="82"/>
        <v/>
      </c>
      <c r="AC194" s="310" t="e">
        <f t="shared" ca="1" si="83"/>
        <v>#N/A</v>
      </c>
      <c r="AD194" s="323" t="e">
        <f t="shared" ca="1" si="84"/>
        <v>#N/A</v>
      </c>
      <c r="AE194" s="324">
        <f t="shared" ca="1" si="63"/>
        <v>118.43963503504911</v>
      </c>
      <c r="AG194" s="306">
        <f t="shared" ca="1" si="85"/>
        <v>48.419926955612439</v>
      </c>
      <c r="AH194" s="304">
        <f t="shared" ca="1" si="86"/>
        <v>57.991051036022334</v>
      </c>
    </row>
    <row r="195" spans="1:34" x14ac:dyDescent="0.2">
      <c r="A195" s="347">
        <f t="shared" ca="1" si="64"/>
        <v>0.01</v>
      </c>
      <c r="B195" s="304">
        <f t="shared" ca="1" si="65"/>
        <v>1.9100000000000015</v>
      </c>
      <c r="D195" s="306">
        <f t="shared" ca="1" si="66"/>
        <v>12.689180038811008</v>
      </c>
      <c r="E195" s="307">
        <f t="shared" ca="1" si="67"/>
        <v>46.587148131813919</v>
      </c>
      <c r="F195" s="304">
        <f t="shared" ca="1" si="68"/>
        <v>48.284341779845491</v>
      </c>
      <c r="G195" s="306">
        <f t="shared" ca="1" si="69"/>
        <v>26.472599621612297</v>
      </c>
      <c r="H195" s="307">
        <f t="shared" ca="1" si="70"/>
        <v>117.55955145800266</v>
      </c>
      <c r="I195" s="304">
        <f t="shared" ca="1" si="71"/>
        <v>120.503305638198</v>
      </c>
      <c r="J195" s="306">
        <f t="shared" ca="1" si="72"/>
        <v>25.068177163111955</v>
      </c>
      <c r="K195" s="307">
        <f t="shared" ca="1" si="73"/>
        <v>119.61290119222254</v>
      </c>
      <c r="L195" s="304">
        <f t="shared" ca="1" si="58"/>
        <v>122.21153643540187</v>
      </c>
      <c r="M195" s="306">
        <f t="shared" ca="1" si="74"/>
        <v>1.349306194145431</v>
      </c>
      <c r="N195" s="304">
        <f t="shared" ca="1" si="75"/>
        <v>77.309550195392859</v>
      </c>
      <c r="P195" s="310">
        <f t="shared" ca="1" si="76"/>
        <v>5</v>
      </c>
      <c r="Q195" s="304">
        <f t="shared" ca="1" si="77"/>
        <v>599.86999999999978</v>
      </c>
      <c r="R195" s="306">
        <f t="shared" ca="1" si="78"/>
        <v>0.30104680402454354</v>
      </c>
      <c r="S195" s="307">
        <f t="shared" ca="1" si="79"/>
        <v>9.4061811301661002</v>
      </c>
      <c r="T195" s="304">
        <f t="shared" ca="1" si="59"/>
        <v>92.274636886929443</v>
      </c>
      <c r="U195" s="311">
        <f t="shared" ca="1" si="60"/>
        <v>0</v>
      </c>
      <c r="V195" s="306">
        <f t="shared" ca="1" si="61"/>
        <v>1.210434530507116</v>
      </c>
      <c r="W195" s="304">
        <f t="shared" ca="1" si="62"/>
        <v>56.571947150240305</v>
      </c>
      <c r="Y195" s="314" t="str">
        <f t="shared" ca="1" si="80"/>
        <v/>
      </c>
      <c r="Z195" s="315" t="str">
        <f t="shared" ca="1" si="81"/>
        <v/>
      </c>
      <c r="AA195" s="316" t="str">
        <f t="shared" ca="1" si="82"/>
        <v/>
      </c>
      <c r="AC195" s="310" t="e">
        <f t="shared" ca="1" si="83"/>
        <v>#N/A</v>
      </c>
      <c r="AD195" s="323" t="e">
        <f t="shared" ca="1" si="84"/>
        <v>#N/A</v>
      </c>
      <c r="AE195" s="324">
        <f t="shared" ca="1" si="63"/>
        <v>119.61290119222254</v>
      </c>
      <c r="AG195" s="306">
        <f t="shared" ca="1" si="85"/>
        <v>48.236299511423333</v>
      </c>
      <c r="AH195" s="304">
        <f t="shared" ca="1" si="86"/>
        <v>57.807037698355742</v>
      </c>
    </row>
    <row r="196" spans="1:34" x14ac:dyDescent="0.2">
      <c r="A196" s="347">
        <f t="shared" ca="1" si="64"/>
        <v>0.01</v>
      </c>
      <c r="B196" s="304">
        <f t="shared" ca="1" si="65"/>
        <v>1.9200000000000015</v>
      </c>
      <c r="D196" s="306">
        <f t="shared" ca="1" si="66"/>
        <v>12.658798177302426</v>
      </c>
      <c r="E196" s="307">
        <f t="shared" ca="1" si="67"/>
        <v>46.405205797397954</v>
      </c>
      <c r="F196" s="304">
        <f t="shared" ca="1" si="68"/>
        <v>48.10081388492852</v>
      </c>
      <c r="G196" s="306">
        <f t="shared" ca="1" si="69"/>
        <v>26.599187603385321</v>
      </c>
      <c r="H196" s="307">
        <f t="shared" ca="1" si="70"/>
        <v>118.02360351597663</v>
      </c>
      <c r="I196" s="304">
        <f t="shared" ca="1" si="71"/>
        <v>120.98383267220682</v>
      </c>
      <c r="J196" s="306">
        <f t="shared" ca="1" si="72"/>
        <v>25.333536099236941</v>
      </c>
      <c r="K196" s="307">
        <f t="shared" ca="1" si="73"/>
        <v>120.79081696709244</v>
      </c>
      <c r="L196" s="304">
        <f t="shared" ref="L196:L259" ca="1" si="87">SQRT(pos_x^2+pos_z^2)</f>
        <v>123.4188377634021</v>
      </c>
      <c r="M196" s="306">
        <f t="shared" ca="1" si="74"/>
        <v>1.3491280632291391</v>
      </c>
      <c r="N196" s="304">
        <f t="shared" ca="1" si="75"/>
        <v>77.299344045688542</v>
      </c>
      <c r="P196" s="310">
        <f t="shared" ca="1" si="76"/>
        <v>5</v>
      </c>
      <c r="Q196" s="304">
        <f t="shared" ca="1" si="77"/>
        <v>598.40999999999974</v>
      </c>
      <c r="R196" s="306">
        <f t="shared" ca="1" si="78"/>
        <v>0.30031409804845566</v>
      </c>
      <c r="S196" s="307">
        <f t="shared" ca="1" si="79"/>
        <v>9.4031779891856164</v>
      </c>
      <c r="T196" s="304">
        <f t="shared" ref="T196:T259" ca="1" si="88">m*g</f>
        <v>92.245176073910898</v>
      </c>
      <c r="U196" s="311">
        <f t="shared" ref="U196:U259" ca="1" si="89">IF(pos_xz&lt;L_rampe,Poids*COS(Beta),0)</f>
        <v>0</v>
      </c>
      <c r="V196" s="306">
        <f t="shared" ref="V196:V259" ca="1" si="90">Rho_moyen*(20000-Alt_rampe-pos_z)/(20000+Alt_rampe+pos_z)</f>
        <v>1.2102919547615483</v>
      </c>
      <c r="W196" s="304">
        <f t="shared" ref="W196:W259" ca="1" si="91">1/2*Rho*Sref*Cx*vit_xz^2</f>
        <v>57.017310084779474</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120.79081696709244</v>
      </c>
      <c r="AG196" s="306">
        <f t="shared" ca="1" si="85"/>
        <v>48.052511456261833</v>
      </c>
      <c r="AH196" s="304">
        <f t="shared" ca="1" si="86"/>
        <v>57.622864681803868</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12.628285333610417</v>
      </c>
      <c r="E197" s="307">
        <f t="shared" ref="E197:E260" ca="1" si="96">IF(AND(L196&lt;L_rampe,Poussee&lt;Poids*SIN(M196)),0,(-W196+Poussee)/m*SIN(M196)+U196/m*COS(M196)-Poids/m)</f>
        <v>46.223130166387826</v>
      </c>
      <c r="F197" s="304">
        <f t="shared" ref="F197:F260" ca="1" si="97">SQRT(acc_x^2+acc_z^2)</f>
        <v>47.917130056441323</v>
      </c>
      <c r="G197" s="306">
        <f t="shared" ref="G197:G260" ca="1" si="98">G196+acc_x*pas</f>
        <v>26.725470456721425</v>
      </c>
      <c r="H197" s="307">
        <f t="shared" ref="H197:H260" ca="1" si="99">H196+acc_z*pas</f>
        <v>118.48583481764051</v>
      </c>
      <c r="I197" s="304">
        <f t="shared" ref="I197:I260" ca="1" si="100">SQRT(vit_x^2+vit_z^2)</f>
        <v>121.46252024211535</v>
      </c>
      <c r="J197" s="306">
        <f t="shared" ref="J197:J260" ca="1" si="101">J196+0.5*(vit_x+G196)*pas*(K196&gt;=0)</f>
        <v>25.600159389537474</v>
      </c>
      <c r="K197" s="307">
        <f t="shared" ref="K197:K260" ca="1" si="102">K196+0.5*(vit_z+H196)*pas</f>
        <v>121.97336415876053</v>
      </c>
      <c r="L197" s="304">
        <f t="shared" ca="1" si="87"/>
        <v>124.63093406123269</v>
      </c>
      <c r="M197" s="306">
        <f t="shared" ref="M197:M260" ca="1" si="103">IF(AND(L196&gt;L_rampe,G197&gt;0),ATAN2(G197,H197),$M$4)</f>
        <v>1.3489504939810888</v>
      </c>
      <c r="N197" s="304">
        <f t="shared" ref="N197:N260" ca="1" si="104">DEGREES(Beta)</f>
        <v>77.289170077203948</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9.4001821752648933</v>
      </c>
      <c r="T197" s="304">
        <f t="shared" ca="1" si="88"/>
        <v>92.215787139348606</v>
      </c>
      <c r="U197" s="311">
        <f t="shared" ca="1" si="89"/>
        <v>0</v>
      </c>
      <c r="V197" s="306">
        <f t="shared" ca="1" si="90"/>
        <v>1.2101488352170646</v>
      </c>
      <c r="W197" s="304">
        <f t="shared" ca="1" si="91"/>
        <v>57.462598955033364</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121.97336415876053</v>
      </c>
      <c r="AG197" s="306">
        <f t="shared" ref="AG197:AG260" ca="1" si="114">IF(AND(L196&lt;L_rampe,Poussee&lt;Poids*SIN(M196)),0,(-W196+Poussee)/m-Poids*SIN(M196)/m)</f>
        <v>47.868565500102051</v>
      </c>
      <c r="AH197" s="304">
        <f t="shared" ref="AH197:AH260" ca="1" si="115">IF(AND(L196&lt;L_rampe,Poussee&lt;Poids*SIN(M196)), g*SIN(M196), (-W196+Poussee)/m)</f>
        <v>57.438534684569049</v>
      </c>
    </row>
    <row r="198" spans="1:34" x14ac:dyDescent="0.2">
      <c r="A198" s="347">
        <f t="shared" ca="1" si="93"/>
        <v>0.01</v>
      </c>
      <c r="B198" s="304">
        <f t="shared" ca="1" si="94"/>
        <v>1.9400000000000015</v>
      </c>
      <c r="D198" s="306">
        <f t="shared" ca="1" si="95"/>
        <v>12.597642708349975</v>
      </c>
      <c r="E198" s="307">
        <f t="shared" ca="1" si="96"/>
        <v>46.040923763918627</v>
      </c>
      <c r="F198" s="304">
        <f t="shared" ca="1" si="97"/>
        <v>47.733293023237046</v>
      </c>
      <c r="G198" s="306">
        <f t="shared" ca="1" si="98"/>
        <v>26.851446883804925</v>
      </c>
      <c r="H198" s="307">
        <f t="shared" ca="1" si="99"/>
        <v>118.94624405527969</v>
      </c>
      <c r="I198" s="304">
        <f t="shared" ca="1" si="100"/>
        <v>121.93936679601038</v>
      </c>
      <c r="J198" s="306">
        <f t="shared" ca="1" si="101"/>
        <v>25.868043976240106</v>
      </c>
      <c r="K198" s="307">
        <f t="shared" ca="1" si="102"/>
        <v>123.16052455312513</v>
      </c>
      <c r="L198" s="304">
        <f t="shared" ca="1" si="87"/>
        <v>125.847806923115</v>
      </c>
      <c r="M198" s="306">
        <f t="shared" ca="1" si="103"/>
        <v>1.3487734797654636</v>
      </c>
      <c r="N198" s="304">
        <f t="shared" ca="1" si="104"/>
        <v>77.279027909734808</v>
      </c>
      <c r="P198" s="310">
        <f t="shared" ca="1" si="105"/>
        <v>5</v>
      </c>
      <c r="Q198" s="304">
        <f t="shared" ca="1" si="106"/>
        <v>595.48999999999978</v>
      </c>
      <c r="R198" s="306">
        <f t="shared" ca="1" si="107"/>
        <v>0.2988486860962799</v>
      </c>
      <c r="S198" s="307">
        <f t="shared" ca="1" si="108"/>
        <v>9.3971936884039309</v>
      </c>
      <c r="T198" s="304">
        <f t="shared" ca="1" si="88"/>
        <v>92.186470083242568</v>
      </c>
      <c r="U198" s="311">
        <f t="shared" ca="1" si="89"/>
        <v>0</v>
      </c>
      <c r="V198" s="306">
        <f t="shared" ca="1" si="90"/>
        <v>1.2100051742723523</v>
      </c>
      <c r="W198" s="304">
        <f t="shared" ca="1" si="91"/>
        <v>57.907791196580135</v>
      </c>
      <c r="Y198" s="314" t="str">
        <f t="shared" ca="1" si="109"/>
        <v/>
      </c>
      <c r="Z198" s="315" t="str">
        <f t="shared" ca="1" si="110"/>
        <v/>
      </c>
      <c r="AA198" s="316" t="str">
        <f t="shared" ca="1" si="111"/>
        <v/>
      </c>
      <c r="AC198" s="310" t="e">
        <f t="shared" ca="1" si="112"/>
        <v>#N/A</v>
      </c>
      <c r="AD198" s="323" t="e">
        <f t="shared" ca="1" si="113"/>
        <v>#N/A</v>
      </c>
      <c r="AE198" s="324">
        <f t="shared" ca="1" si="92"/>
        <v>123.16052455312513</v>
      </c>
      <c r="AG198" s="306">
        <f t="shared" ca="1" si="114"/>
        <v>47.684464346898459</v>
      </c>
      <c r="AH198" s="304">
        <f t="shared" ca="1" si="115"/>
        <v>57.254050398991808</v>
      </c>
    </row>
    <row r="199" spans="1:34" x14ac:dyDescent="0.2">
      <c r="A199" s="347">
        <f t="shared" ca="1" si="93"/>
        <v>0.01</v>
      </c>
      <c r="B199" s="304">
        <f t="shared" ca="1" si="94"/>
        <v>1.9500000000000015</v>
      </c>
      <c r="D199" s="306">
        <f t="shared" ca="1" si="95"/>
        <v>12.566871492840919</v>
      </c>
      <c r="E199" s="307">
        <f t="shared" ca="1" si="96"/>
        <v>45.858589110568587</v>
      </c>
      <c r="F199" s="304">
        <f t="shared" ca="1" si="97"/>
        <v>47.549305508382957</v>
      </c>
      <c r="G199" s="306">
        <f t="shared" ca="1" si="98"/>
        <v>26.977115598733334</v>
      </c>
      <c r="H199" s="307">
        <f t="shared" ca="1" si="99"/>
        <v>119.40482994638538</v>
      </c>
      <c r="I199" s="304">
        <f t="shared" ca="1" si="100"/>
        <v>122.41437080895622</v>
      </c>
      <c r="J199" s="306">
        <f t="shared" ca="1" si="101"/>
        <v>26.137186788652798</v>
      </c>
      <c r="K199" s="307">
        <f t="shared" ca="1" si="102"/>
        <v>124.35227992313345</v>
      </c>
      <c r="L199" s="304">
        <f t="shared" ca="1" si="87"/>
        <v>127.06943792787574</v>
      </c>
      <c r="M199" s="306">
        <f t="shared" ca="1" si="103"/>
        <v>1.3485970140416002</v>
      </c>
      <c r="N199" s="304">
        <f t="shared" ca="1" si="104"/>
        <v>77.268917168528702</v>
      </c>
      <c r="P199" s="310">
        <f t="shared" ca="1" si="105"/>
        <v>5</v>
      </c>
      <c r="Q199" s="304">
        <f t="shared" ca="1" si="106"/>
        <v>594.02999999999975</v>
      </c>
      <c r="R199" s="306">
        <f t="shared" ca="1" si="107"/>
        <v>0.29811598012019203</v>
      </c>
      <c r="S199" s="307">
        <f t="shared" ca="1" si="108"/>
        <v>9.3942125286027292</v>
      </c>
      <c r="T199" s="304">
        <f t="shared" ca="1" si="88"/>
        <v>92.157224905592784</v>
      </c>
      <c r="U199" s="311">
        <f t="shared" ca="1" si="89"/>
        <v>0</v>
      </c>
      <c r="V199" s="306">
        <f t="shared" ca="1" si="90"/>
        <v>1.209860974327327</v>
      </c>
      <c r="W199" s="304">
        <f t="shared" ca="1" si="91"/>
        <v>58.352864340806093</v>
      </c>
      <c r="Y199" s="314" t="str">
        <f t="shared" ca="1" si="109"/>
        <v/>
      </c>
      <c r="Z199" s="315" t="str">
        <f t="shared" ca="1" si="110"/>
        <v/>
      </c>
      <c r="AA199" s="316" t="str">
        <f t="shared" ca="1" si="111"/>
        <v/>
      </c>
      <c r="AC199" s="310" t="e">
        <f t="shared" ca="1" si="112"/>
        <v>#N/A</v>
      </c>
      <c r="AD199" s="323" t="e">
        <f t="shared" ca="1" si="113"/>
        <v>#N/A</v>
      </c>
      <c r="AE199" s="324">
        <f t="shared" ca="1" si="92"/>
        <v>124.35227992313345</v>
      </c>
      <c r="AG199" s="306">
        <f t="shared" ca="1" si="114"/>
        <v>47.500210694481083</v>
      </c>
      <c r="AH199" s="304">
        <f t="shared" ca="1" si="115"/>
        <v>57.069414511442936</v>
      </c>
    </row>
    <row r="200" spans="1:34" x14ac:dyDescent="0.2">
      <c r="A200" s="347">
        <f t="shared" ca="1" si="93"/>
        <v>0.01</v>
      </c>
      <c r="B200" s="304">
        <f t="shared" ca="1" si="94"/>
        <v>1.9600000000000015</v>
      </c>
      <c r="D200" s="306">
        <f t="shared" ca="1" si="95"/>
        <v>12.535972869253623</v>
      </c>
      <c r="E200" s="307">
        <f t="shared" ca="1" si="96"/>
        <v>45.67612872222751</v>
      </c>
      <c r="F200" s="304">
        <f t="shared" ca="1" si="97"/>
        <v>47.365170229063466</v>
      </c>
      <c r="G200" s="306">
        <f t="shared" ca="1" si="98"/>
        <v>27.102475327425871</v>
      </c>
      <c r="H200" s="307">
        <f t="shared" ca="1" si="99"/>
        <v>119.86159123360765</v>
      </c>
      <c r="I200" s="304">
        <f t="shared" ca="1" si="100"/>
        <v>122.88753078293249</v>
      </c>
      <c r="J200" s="306">
        <f t="shared" ca="1" si="101"/>
        <v>26.407584743283593</v>
      </c>
      <c r="K200" s="307">
        <f t="shared" ca="1" si="102"/>
        <v>125.54861202903342</v>
      </c>
      <c r="L200" s="304">
        <f t="shared" ca="1" si="87"/>
        <v>128.29580863921649</v>
      </c>
      <c r="M200" s="306">
        <f t="shared" ca="1" si="103"/>
        <v>1.348421090362069</v>
      </c>
      <c r="N200" s="304">
        <f t="shared" ca="1" si="104"/>
        <v>77.25883748417516</v>
      </c>
      <c r="P200" s="310">
        <f t="shared" ca="1" si="105"/>
        <v>5</v>
      </c>
      <c r="Q200" s="304">
        <f t="shared" ca="1" si="106"/>
        <v>592.56999999999971</v>
      </c>
      <c r="R200" s="306">
        <f t="shared" ca="1" si="107"/>
        <v>0.29738327414410415</v>
      </c>
      <c r="S200" s="307">
        <f t="shared" ca="1" si="108"/>
        <v>9.3912386958612881</v>
      </c>
      <c r="T200" s="304">
        <f t="shared" ca="1" si="88"/>
        <v>92.128051606399239</v>
      </c>
      <c r="U200" s="311">
        <f t="shared" ca="1" si="89"/>
        <v>0</v>
      </c>
      <c r="V200" s="306">
        <f t="shared" ca="1" si="90"/>
        <v>1.2097162377830892</v>
      </c>
      <c r="W200" s="304">
        <f t="shared" ca="1" si="91"/>
        <v>58.797796015615944</v>
      </c>
      <c r="Y200" s="314" t="str">
        <f t="shared" ca="1" si="109"/>
        <v/>
      </c>
      <c r="Z200" s="315" t="str">
        <f t="shared" ca="1" si="110"/>
        <v/>
      </c>
      <c r="AA200" s="316" t="str">
        <f t="shared" ca="1" si="111"/>
        <v/>
      </c>
      <c r="AC200" s="310" t="e">
        <f t="shared" ca="1" si="112"/>
        <v>#N/A</v>
      </c>
      <c r="AD200" s="323" t="e">
        <f t="shared" ca="1" si="113"/>
        <v>#N/A</v>
      </c>
      <c r="AE200" s="324">
        <f t="shared" ca="1" si="92"/>
        <v>125.54861202903342</v>
      </c>
      <c r="AG200" s="306">
        <f t="shared" ca="1" si="114"/>
        <v>47.315807234451377</v>
      </c>
      <c r="AH200" s="304">
        <f t="shared" ca="1" si="115"/>
        <v>56.884629702216252</v>
      </c>
    </row>
    <row r="201" spans="1:34" x14ac:dyDescent="0.2">
      <c r="A201" s="347">
        <f t="shared" ca="1" si="93"/>
        <v>0.01</v>
      </c>
      <c r="B201" s="304">
        <f t="shared" ca="1" si="94"/>
        <v>1.9700000000000015</v>
      </c>
      <c r="D201" s="306">
        <f t="shared" ca="1" si="95"/>
        <v>12.504948010750271</v>
      </c>
      <c r="E201" s="307">
        <f t="shared" ca="1" si="96"/>
        <v>45.493545109966966</v>
      </c>
      <c r="F201" s="304">
        <f t="shared" ca="1" si="97"/>
        <v>47.180889896484217</v>
      </c>
      <c r="G201" s="306">
        <f t="shared" ca="1" si="98"/>
        <v>27.227524807533374</v>
      </c>
      <c r="H201" s="307">
        <f t="shared" ca="1" si="99"/>
        <v>120.31652668470733</v>
      </c>
      <c r="I201" s="304">
        <f t="shared" ca="1" si="100"/>
        <v>123.35884524677076</v>
      </c>
      <c r="J201" s="306">
        <f t="shared" ca="1" si="101"/>
        <v>26.679234743958389</v>
      </c>
      <c r="K201" s="307">
        <f t="shared" ca="1" si="102"/>
        <v>126.749502618625</v>
      </c>
      <c r="L201" s="304">
        <f t="shared" ca="1" si="87"/>
        <v>129.52690060598249</v>
      </c>
      <c r="M201" s="306">
        <f t="shared" ca="1" si="103"/>
        <v>1.3482457023707994</v>
      </c>
      <c r="N201" s="304">
        <f t="shared" ca="1" si="104"/>
        <v>77.248788492498136</v>
      </c>
      <c r="P201" s="310">
        <f t="shared" ca="1" si="105"/>
        <v>5</v>
      </c>
      <c r="Q201" s="304">
        <f t="shared" ca="1" si="106"/>
        <v>591.10999999999979</v>
      </c>
      <c r="R201" s="306">
        <f t="shared" ca="1" si="107"/>
        <v>0.29665056816801633</v>
      </c>
      <c r="S201" s="307">
        <f t="shared" ca="1" si="108"/>
        <v>9.3882721901796078</v>
      </c>
      <c r="T201" s="304">
        <f t="shared" ca="1" si="88"/>
        <v>92.098950185661963</v>
      </c>
      <c r="U201" s="311">
        <f t="shared" ca="1" si="89"/>
        <v>0</v>
      </c>
      <c r="V201" s="306">
        <f t="shared" ca="1" si="90"/>
        <v>1.2095709670418846</v>
      </c>
      <c r="W201" s="304">
        <f t="shared" ca="1" si="91"/>
        <v>59.242563946133146</v>
      </c>
      <c r="Y201" s="314" t="str">
        <f t="shared" ca="1" si="109"/>
        <v/>
      </c>
      <c r="Z201" s="315" t="str">
        <f t="shared" ca="1" si="110"/>
        <v/>
      </c>
      <c r="AA201" s="316" t="str">
        <f t="shared" ca="1" si="111"/>
        <v/>
      </c>
      <c r="AC201" s="310" t="e">
        <f t="shared" ca="1" si="112"/>
        <v>#N/A</v>
      </c>
      <c r="AD201" s="323" t="e">
        <f t="shared" ca="1" si="113"/>
        <v>#N/A</v>
      </c>
      <c r="AE201" s="324">
        <f t="shared" ca="1" si="92"/>
        <v>126.749502618625</v>
      </c>
      <c r="AG201" s="306">
        <f t="shared" ca="1" si="114"/>
        <v>47.131256652079031</v>
      </c>
      <c r="AH201" s="304">
        <f t="shared" ca="1" si="115"/>
        <v>56.699698645422437</v>
      </c>
    </row>
    <row r="202" spans="1:34" x14ac:dyDescent="0.2">
      <c r="A202" s="347">
        <f t="shared" ca="1" si="93"/>
        <v>0.01</v>
      </c>
      <c r="B202" s="304">
        <f t="shared" ca="1" si="94"/>
        <v>1.9800000000000015</v>
      </c>
      <c r="D202" s="306">
        <f t="shared" ca="1" si="95"/>
        <v>12.473798081622224</v>
      </c>
      <c r="E202" s="307">
        <f t="shared" ca="1" si="96"/>
        <v>45.310840779911999</v>
      </c>
      <c r="F202" s="304">
        <f t="shared" ca="1" si="97"/>
        <v>46.996467215777173</v>
      </c>
      <c r="G202" s="306">
        <f t="shared" ca="1" si="98"/>
        <v>27.352262788349595</v>
      </c>
      <c r="H202" s="307">
        <f t="shared" ca="1" si="99"/>
        <v>120.76963509250645</v>
      </c>
      <c r="I202" s="304">
        <f t="shared" ca="1" si="100"/>
        <v>123.82831275609023</v>
      </c>
      <c r="J202" s="306">
        <f t="shared" ca="1" si="101"/>
        <v>26.952133681937806</v>
      </c>
      <c r="K202" s="307">
        <f t="shared" ca="1" si="102"/>
        <v>127.95493342751107</v>
      </c>
      <c r="L202" s="304">
        <f t="shared" ca="1" si="87"/>
        <v>130.76269536243061</v>
      </c>
      <c r="M202" s="306">
        <f t="shared" ca="1" si="103"/>
        <v>1.3480708438012525</v>
      </c>
      <c r="N202" s="304">
        <f t="shared" ca="1" si="104"/>
        <v>77.238769834451404</v>
      </c>
      <c r="P202" s="310">
        <f t="shared" ca="1" si="105"/>
        <v>5</v>
      </c>
      <c r="Q202" s="304">
        <f t="shared" ca="1" si="106"/>
        <v>589.64999999999975</v>
      </c>
      <c r="R202" s="306">
        <f t="shared" ca="1" si="107"/>
        <v>0.29591786219192839</v>
      </c>
      <c r="S202" s="307">
        <f t="shared" ca="1" si="108"/>
        <v>9.3853130115576882</v>
      </c>
      <c r="T202" s="304">
        <f t="shared" ca="1" si="88"/>
        <v>92.069920643380925</v>
      </c>
      <c r="U202" s="311">
        <f t="shared" ca="1" si="89"/>
        <v>0</v>
      </c>
      <c r="V202" s="306">
        <f t="shared" ca="1" si="90"/>
        <v>1.2094251645070622</v>
      </c>
      <c r="W202" s="304">
        <f t="shared" ca="1" si="91"/>
        <v>59.687145955390172</v>
      </c>
      <c r="Y202" s="314" t="str">
        <f t="shared" ca="1" si="109"/>
        <v/>
      </c>
      <c r="Z202" s="315" t="str">
        <f t="shared" ca="1" si="110"/>
        <v/>
      </c>
      <c r="AA202" s="316" t="str">
        <f t="shared" ca="1" si="111"/>
        <v/>
      </c>
      <c r="AC202" s="310" t="e">
        <f t="shared" ca="1" si="112"/>
        <v>#N/A</v>
      </c>
      <c r="AD202" s="323" t="e">
        <f t="shared" ca="1" si="113"/>
        <v>#N/A</v>
      </c>
      <c r="AE202" s="324">
        <f t="shared" ca="1" si="92"/>
        <v>127.95493342751107</v>
      </c>
      <c r="AG202" s="306">
        <f t="shared" ca="1" si="114"/>
        <v>46.946561626199568</v>
      </c>
      <c r="AH202" s="304">
        <f t="shared" ca="1" si="115"/>
        <v>56.514624008883686</v>
      </c>
    </row>
    <row r="203" spans="1:34" x14ac:dyDescent="0.2">
      <c r="A203" s="347">
        <f t="shared" ca="1" si="93"/>
        <v>0.01</v>
      </c>
      <c r="B203" s="304">
        <f t="shared" ca="1" si="94"/>
        <v>1.9900000000000015</v>
      </c>
      <c r="D203" s="306">
        <f t="shared" ca="1" si="95"/>
        <v>12.442524237423369</v>
      </c>
      <c r="E203" s="307">
        <f t="shared" ca="1" si="96"/>
        <v>45.128018233114432</v>
      </c>
      <c r="F203" s="304">
        <f t="shared" ca="1" si="97"/>
        <v>46.811904885906714</v>
      </c>
      <c r="G203" s="306">
        <f t="shared" ca="1" si="98"/>
        <v>27.476688030723828</v>
      </c>
      <c r="H203" s="307">
        <f t="shared" ca="1" si="99"/>
        <v>121.22091527483759</v>
      </c>
      <c r="I203" s="304">
        <f t="shared" ca="1" si="100"/>
        <v>124.29593189323244</v>
      </c>
      <c r="J203" s="306">
        <f t="shared" ca="1" si="101"/>
        <v>27.226278436033173</v>
      </c>
      <c r="K203" s="307">
        <f t="shared" ca="1" si="102"/>
        <v>129.16488617934777</v>
      </c>
      <c r="L203" s="304">
        <f t="shared" ca="1" si="87"/>
        <v>132.00317442849726</v>
      </c>
      <c r="M203" s="306">
        <f t="shared" ca="1" si="103"/>
        <v>1.3478965084746393</v>
      </c>
      <c r="N203" s="304">
        <f t="shared" ca="1" si="104"/>
        <v>77.228781156016424</v>
      </c>
      <c r="P203" s="310">
        <f t="shared" ca="1" si="105"/>
        <v>5</v>
      </c>
      <c r="Q203" s="304">
        <f t="shared" ca="1" si="106"/>
        <v>588.18999999999971</v>
      </c>
      <c r="R203" s="306">
        <f t="shared" ca="1" si="107"/>
        <v>0.29518515621584052</v>
      </c>
      <c r="S203" s="307">
        <f t="shared" ca="1" si="108"/>
        <v>9.3823611599955292</v>
      </c>
      <c r="T203" s="304">
        <f t="shared" ca="1" si="88"/>
        <v>92.040962979556141</v>
      </c>
      <c r="U203" s="311">
        <f t="shared" ca="1" si="89"/>
        <v>0</v>
      </c>
      <c r="V203" s="306">
        <f t="shared" ca="1" si="90"/>
        <v>1.209278832583031</v>
      </c>
      <c r="W203" s="304">
        <f t="shared" ca="1" si="91"/>
        <v>60.131519965008778</v>
      </c>
      <c r="Y203" s="314" t="str">
        <f t="shared" ca="1" si="109"/>
        <v/>
      </c>
      <c r="Z203" s="315" t="str">
        <f t="shared" ca="1" si="110"/>
        <v/>
      </c>
      <c r="AA203" s="316" t="str">
        <f t="shared" ca="1" si="111"/>
        <v/>
      </c>
      <c r="AC203" s="310" t="e">
        <f t="shared" ca="1" si="112"/>
        <v>#N/A</v>
      </c>
      <c r="AD203" s="323" t="e">
        <f t="shared" ca="1" si="113"/>
        <v>#N/A</v>
      </c>
      <c r="AE203" s="324">
        <f t="shared" ca="1" si="92"/>
        <v>129.16488617934777</v>
      </c>
      <c r="AG203" s="306">
        <f t="shared" ca="1" si="114"/>
        <v>46.761724829112893</v>
      </c>
      <c r="AH203" s="304">
        <f t="shared" ca="1" si="115"/>
        <v>56.329408454029434</v>
      </c>
    </row>
    <row r="204" spans="1:34" x14ac:dyDescent="0.2">
      <c r="A204" s="347">
        <f t="shared" ca="1" si="93"/>
        <v>0.01</v>
      </c>
      <c r="B204" s="304">
        <f t="shared" ca="1" si="94"/>
        <v>2.0000000000000013</v>
      </c>
      <c r="D204" s="306">
        <f t="shared" ca="1" si="95"/>
        <v>12.411127625099601</v>
      </c>
      <c r="E204" s="307">
        <f t="shared" ca="1" si="96"/>
        <v>44.945079965427738</v>
      </c>
      <c r="F204" s="304">
        <f t="shared" ca="1" si="97"/>
        <v>46.627205599576783</v>
      </c>
      <c r="G204" s="306">
        <f t="shared" ca="1" si="98"/>
        <v>27.600799306974825</v>
      </c>
      <c r="H204" s="307">
        <f t="shared" ca="1" si="99"/>
        <v>121.67036607449187</v>
      </c>
      <c r="I204" s="304">
        <f t="shared" ca="1" si="100"/>
        <v>124.76170126719482</v>
      </c>
      <c r="J204" s="306">
        <f t="shared" ca="1" si="101"/>
        <v>27.501665872721667</v>
      </c>
      <c r="K204" s="307">
        <f t="shared" ca="1" si="102"/>
        <v>130.37934258609442</v>
      </c>
      <c r="L204" s="304">
        <f t="shared" ca="1" si="87"/>
        <v>133.24831931006486</v>
      </c>
      <c r="M204" s="306">
        <f t="shared" ca="1" si="103"/>
        <v>1.3477226902981831</v>
      </c>
      <c r="N204" s="304">
        <f t="shared" ca="1" si="104"/>
        <v>77.218822108102827</v>
      </c>
      <c r="P204" s="310">
        <f t="shared" ca="1" si="105"/>
        <v>5</v>
      </c>
      <c r="Q204" s="304">
        <f t="shared" ca="1" si="106"/>
        <v>586.72999999999979</v>
      </c>
      <c r="R204" s="306">
        <f t="shared" ca="1" si="107"/>
        <v>0.29445245023975269</v>
      </c>
      <c r="S204" s="307">
        <f t="shared" ca="1" si="108"/>
        <v>9.379416635493131</v>
      </c>
      <c r="T204" s="304">
        <f t="shared" ca="1" si="88"/>
        <v>92.012077194187626</v>
      </c>
      <c r="U204" s="311">
        <f t="shared" ca="1" si="89"/>
        <v>0</v>
      </c>
      <c r="V204" s="306">
        <f t="shared" ca="1" si="90"/>
        <v>1.2091319736752217</v>
      </c>
      <c r="W204" s="304">
        <f t="shared" ca="1" si="91"/>
        <v>60.575663995870471</v>
      </c>
      <c r="Y204" s="314" t="str">
        <f t="shared" ca="1" si="109"/>
        <v/>
      </c>
      <c r="Z204" s="315" t="str">
        <f t="shared" ca="1" si="110"/>
        <v/>
      </c>
      <c r="AA204" s="316" t="str">
        <f t="shared" ca="1" si="111"/>
        <v/>
      </c>
      <c r="AC204" s="310">
        <f t="shared" ca="1" si="112"/>
        <v>2.0000000000000013</v>
      </c>
      <c r="AD204" s="323">
        <f t="shared" ca="1" si="113"/>
        <v>27.501665872721667</v>
      </c>
      <c r="AE204" s="324">
        <f t="shared" ca="1" si="92"/>
        <v>130.37934258609442</v>
      </c>
      <c r="AG204" s="306">
        <f t="shared" ca="1" si="114"/>
        <v>46.576748926482665</v>
      </c>
      <c r="AH204" s="304">
        <f t="shared" ca="1" si="115"/>
        <v>56.144054635792884</v>
      </c>
    </row>
    <row r="205" spans="1:34" x14ac:dyDescent="0.2">
      <c r="A205" s="347">
        <f t="shared" ca="1" si="93"/>
        <v>0.01</v>
      </c>
      <c r="B205" s="304">
        <f t="shared" ca="1" si="94"/>
        <v>2.0100000000000011</v>
      </c>
      <c r="D205" s="306">
        <f t="shared" ca="1" si="95"/>
        <v>12.379609383114584</v>
      </c>
      <c r="E205" s="307">
        <f t="shared" ca="1" si="96"/>
        <v>44.762028467383381</v>
      </c>
      <c r="F205" s="304">
        <f t="shared" ca="1" si="97"/>
        <v>46.442372043138995</v>
      </c>
      <c r="G205" s="306">
        <f t="shared" ca="1" si="98"/>
        <v>27.724595400805971</v>
      </c>
      <c r="H205" s="307">
        <f t="shared" ca="1" si="99"/>
        <v>122.1179863591657</v>
      </c>
      <c r="I205" s="304">
        <f t="shared" ca="1" si="100"/>
        <v>125.22561951356349</v>
      </c>
      <c r="J205" s="306">
        <f t="shared" ca="1" si="101"/>
        <v>27.77829284626057</v>
      </c>
      <c r="K205" s="307">
        <f t="shared" ca="1" si="102"/>
        <v>131.59828434826272</v>
      </c>
      <c r="L205" s="304">
        <f t="shared" ca="1" si="87"/>
        <v>134.4981114992282</v>
      </c>
      <c r="M205" s="306">
        <f t="shared" ca="1" si="103"/>
        <v>1.3475493832634229</v>
      </c>
      <c r="N205" s="304">
        <f t="shared" ca="1" si="104"/>
        <v>77.208892346451151</v>
      </c>
      <c r="P205" s="310">
        <f t="shared" ca="1" si="105"/>
        <v>6</v>
      </c>
      <c r="Q205" s="304">
        <f t="shared" ca="1" si="106"/>
        <v>585.26999999999987</v>
      </c>
      <c r="R205" s="306">
        <f t="shared" ca="1" si="107"/>
        <v>0.29371974426366482</v>
      </c>
      <c r="S205" s="307">
        <f t="shared" ca="1" si="108"/>
        <v>9.3764794380504952</v>
      </c>
      <c r="T205" s="304">
        <f t="shared" ca="1" si="88"/>
        <v>91.983263287275363</v>
      </c>
      <c r="U205" s="311">
        <f t="shared" ca="1" si="89"/>
        <v>0</v>
      </c>
      <c r="V205" s="306">
        <f t="shared" ca="1" si="90"/>
        <v>1.208984590190044</v>
      </c>
      <c r="W205" s="304">
        <f t="shared" ca="1" si="91"/>
        <v>61.019556168776873</v>
      </c>
      <c r="Y205" s="314" t="str">
        <f t="shared" ca="1" si="109"/>
        <v/>
      </c>
      <c r="Z205" s="315" t="str">
        <f t="shared" ca="1" si="110"/>
        <v/>
      </c>
      <c r="AA205" s="316" t="str">
        <f t="shared" ca="1" si="111"/>
        <v/>
      </c>
      <c r="AC205" s="310" t="e">
        <f t="shared" ca="1" si="112"/>
        <v>#N/A</v>
      </c>
      <c r="AD205" s="323" t="e">
        <f t="shared" ca="1" si="113"/>
        <v>#N/A</v>
      </c>
      <c r="AE205" s="324">
        <f t="shared" ca="1" si="92"/>
        <v>131.59828434826272</v>
      </c>
      <c r="AG205" s="306">
        <f t="shared" ca="1" si="114"/>
        <v>46.391636577236511</v>
      </c>
      <c r="AH205" s="304">
        <f t="shared" ca="1" si="115"/>
        <v>55.958565202508552</v>
      </c>
    </row>
    <row r="206" spans="1:34" x14ac:dyDescent="0.2">
      <c r="A206" s="347">
        <f t="shared" ca="1" si="93"/>
        <v>0.01</v>
      </c>
      <c r="B206" s="304">
        <f t="shared" ca="1" si="94"/>
        <v>2.0200000000000009</v>
      </c>
      <c r="D206" s="306">
        <f t="shared" ca="1" si="95"/>
        <v>12.347970641572013</v>
      </c>
      <c r="E206" s="307">
        <f t="shared" ca="1" si="96"/>
        <v>44.578866224068847</v>
      </c>
      <c r="F206" s="304">
        <f t="shared" ca="1" si="97"/>
        <v>46.257406896501998</v>
      </c>
      <c r="G206" s="306">
        <f t="shared" ca="1" si="98"/>
        <v>27.848075107221689</v>
      </c>
      <c r="H206" s="307">
        <f t="shared" ca="1" si="99"/>
        <v>122.56377502140639</v>
      </c>
      <c r="I206" s="304">
        <f t="shared" ca="1" si="100"/>
        <v>125.68768529444475</v>
      </c>
      <c r="J206" s="306">
        <f t="shared" ca="1" si="101"/>
        <v>28.056156198800707</v>
      </c>
      <c r="K206" s="307">
        <f t="shared" ca="1" si="102"/>
        <v>132.82169315516558</v>
      </c>
      <c r="L206" s="304">
        <f t="shared" ca="1" si="87"/>
        <v>135.75253247455998</v>
      </c>
      <c r="M206" s="306">
        <f t="shared" ca="1" si="103"/>
        <v>1.3473765814445589</v>
      </c>
      <c r="N206" s="304">
        <f t="shared" ca="1" si="104"/>
        <v>77.198991531538056</v>
      </c>
      <c r="P206" s="310">
        <f t="shared" ca="1" si="105"/>
        <v>6</v>
      </c>
      <c r="Q206" s="304">
        <f t="shared" ca="1" si="106"/>
        <v>583.80999999999983</v>
      </c>
      <c r="R206" s="306">
        <f t="shared" ca="1" si="107"/>
        <v>0.29298703828757694</v>
      </c>
      <c r="S206" s="307">
        <f t="shared" ca="1" si="108"/>
        <v>9.3735495676676202</v>
      </c>
      <c r="T206" s="304">
        <f t="shared" ca="1" si="88"/>
        <v>91.954521258819355</v>
      </c>
      <c r="U206" s="311">
        <f t="shared" ca="1" si="89"/>
        <v>0</v>
      </c>
      <c r="V206" s="306">
        <f t="shared" ca="1" si="90"/>
        <v>1.2088366845348464</v>
      </c>
      <c r="W206" s="304">
        <f t="shared" ca="1" si="91"/>
        <v>61.463174705100045</v>
      </c>
      <c r="Y206" s="314" t="str">
        <f t="shared" ca="1" si="109"/>
        <v/>
      </c>
      <c r="Z206" s="315" t="str">
        <f t="shared" ca="1" si="110"/>
        <v/>
      </c>
      <c r="AA206" s="316" t="str">
        <f t="shared" ca="1" si="111"/>
        <v/>
      </c>
      <c r="AC206" s="310" t="e">
        <f t="shared" ca="1" si="112"/>
        <v>#N/A</v>
      </c>
      <c r="AD206" s="323" t="e">
        <f t="shared" ca="1" si="113"/>
        <v>#N/A</v>
      </c>
      <c r="AE206" s="324">
        <f t="shared" ca="1" si="92"/>
        <v>132.82169315516558</v>
      </c>
      <c r="AG206" s="306">
        <f t="shared" ca="1" si="114"/>
        <v>46.206390433467227</v>
      </c>
      <c r="AH206" s="304">
        <f t="shared" ca="1" si="115"/>
        <v>55.772942795810778</v>
      </c>
    </row>
    <row r="207" spans="1:34" x14ac:dyDescent="0.2">
      <c r="A207" s="347">
        <f t="shared" ca="1" si="93"/>
        <v>0.01</v>
      </c>
      <c r="B207" s="304">
        <f t="shared" ca="1" si="94"/>
        <v>2.0300000000000007</v>
      </c>
      <c r="D207" s="306">
        <f t="shared" ca="1" si="95"/>
        <v>12.316212522334299</v>
      </c>
      <c r="E207" s="307">
        <f t="shared" ca="1" si="96"/>
        <v>44.395595715007005</v>
      </c>
      <c r="F207" s="304">
        <f t="shared" ca="1" si="97"/>
        <v>46.072312833041629</v>
      </c>
      <c r="G207" s="306">
        <f t="shared" ca="1" si="98"/>
        <v>27.971237232445031</v>
      </c>
      <c r="H207" s="307">
        <f t="shared" ca="1" si="99"/>
        <v>123.00773097855645</v>
      </c>
      <c r="I207" s="304">
        <f t="shared" ca="1" si="100"/>
        <v>126.14789729839588</v>
      </c>
      <c r="J207" s="306">
        <f t="shared" ca="1" si="101"/>
        <v>28.335252760499042</v>
      </c>
      <c r="K207" s="307">
        <f t="shared" ca="1" si="102"/>
        <v>134.0495506851654</v>
      </c>
      <c r="L207" s="304">
        <f t="shared" ca="1" si="87"/>
        <v>137.01156370137559</v>
      </c>
      <c r="M207" s="306">
        <f t="shared" ca="1" si="103"/>
        <v>1.3472042789968386</v>
      </c>
      <c r="N207" s="304">
        <f t="shared" ca="1" si="104"/>
        <v>77.189119328483912</v>
      </c>
      <c r="P207" s="310">
        <f t="shared" ca="1" si="105"/>
        <v>6</v>
      </c>
      <c r="Q207" s="304">
        <f t="shared" ca="1" si="106"/>
        <v>582.34999999999991</v>
      </c>
      <c r="R207" s="306">
        <f t="shared" ca="1" si="107"/>
        <v>0.29225433231148912</v>
      </c>
      <c r="S207" s="307">
        <f t="shared" ca="1" si="108"/>
        <v>9.3706270243445058</v>
      </c>
      <c r="T207" s="304">
        <f t="shared" ca="1" si="88"/>
        <v>91.9258511088196</v>
      </c>
      <c r="U207" s="311">
        <f t="shared" ca="1" si="89"/>
        <v>0</v>
      </c>
      <c r="V207" s="306">
        <f t="shared" ca="1" si="90"/>
        <v>1.2086882591178745</v>
      </c>
      <c r="W207" s="304">
        <f t="shared" ca="1" si="91"/>
        <v>61.906497927422926</v>
      </c>
      <c r="Y207" s="314" t="str">
        <f t="shared" ca="1" si="109"/>
        <v/>
      </c>
      <c r="Z207" s="315" t="str">
        <f t="shared" ca="1" si="110"/>
        <v/>
      </c>
      <c r="AA207" s="316" t="str">
        <f t="shared" ca="1" si="111"/>
        <v/>
      </c>
      <c r="AC207" s="310" t="e">
        <f t="shared" ca="1" si="112"/>
        <v>#N/A</v>
      </c>
      <c r="AD207" s="323" t="e">
        <f t="shared" ca="1" si="113"/>
        <v>#N/A</v>
      </c>
      <c r="AE207" s="324">
        <f t="shared" ca="1" si="92"/>
        <v>134.0495506851654</v>
      </c>
      <c r="AG207" s="306">
        <f t="shared" ca="1" si="114"/>
        <v>46.021013140334766</v>
      </c>
      <c r="AH207" s="304">
        <f t="shared" ca="1" si="115"/>
        <v>55.587190050533138</v>
      </c>
    </row>
    <row r="208" spans="1:34" x14ac:dyDescent="0.2">
      <c r="A208" s="347">
        <f t="shared" ca="1" si="93"/>
        <v>0.01</v>
      </c>
      <c r="B208" s="304">
        <f t="shared" ca="1" si="94"/>
        <v>2.0400000000000005</v>
      </c>
      <c r="D208" s="306">
        <f t="shared" ca="1" si="95"/>
        <v>12.284336139137869</v>
      </c>
      <c r="E208" s="307">
        <f t="shared" ca="1" si="96"/>
        <v>44.212219414037122</v>
      </c>
      <c r="F208" s="304">
        <f t="shared" ca="1" si="97"/>
        <v>45.887092519512386</v>
      </c>
      <c r="G208" s="306">
        <f t="shared" ca="1" si="98"/>
        <v>28.094080593836409</v>
      </c>
      <c r="H208" s="307">
        <f t="shared" ca="1" si="99"/>
        <v>123.44985317269682</v>
      </c>
      <c r="I208" s="304">
        <f t="shared" ca="1" si="100"/>
        <v>126.60625424035489</v>
      </c>
      <c r="J208" s="306">
        <f t="shared" ca="1" si="101"/>
        <v>28.615579349630448</v>
      </c>
      <c r="K208" s="307">
        <f t="shared" ca="1" si="102"/>
        <v>135.28183860592168</v>
      </c>
      <c r="L208" s="304">
        <f t="shared" ca="1" si="87"/>
        <v>138.27518663199714</v>
      </c>
      <c r="M208" s="306">
        <f t="shared" ca="1" si="103"/>
        <v>1.3470324701549807</v>
      </c>
      <c r="N208" s="304">
        <f t="shared" ca="1" si="104"/>
        <v>77.179275406962418</v>
      </c>
      <c r="P208" s="310">
        <f t="shared" ca="1" si="105"/>
        <v>6</v>
      </c>
      <c r="Q208" s="304">
        <f t="shared" ca="1" si="106"/>
        <v>580.88999999999987</v>
      </c>
      <c r="R208" s="306">
        <f t="shared" ca="1" si="107"/>
        <v>0.29152162633540124</v>
      </c>
      <c r="S208" s="307">
        <f t="shared" ca="1" si="108"/>
        <v>9.3677118080811521</v>
      </c>
      <c r="T208" s="304">
        <f t="shared" ca="1" si="88"/>
        <v>91.897252837276113</v>
      </c>
      <c r="U208" s="311">
        <f t="shared" ca="1" si="89"/>
        <v>0</v>
      </c>
      <c r="V208" s="306">
        <f t="shared" ca="1" si="90"/>
        <v>1.2085393163482308</v>
      </c>
      <c r="W208" s="304">
        <f t="shared" ca="1" si="91"/>
        <v>62.34950426016988</v>
      </c>
      <c r="Y208" s="314" t="str">
        <f t="shared" ca="1" si="109"/>
        <v/>
      </c>
      <c r="Z208" s="315" t="str">
        <f t="shared" ca="1" si="110"/>
        <v/>
      </c>
      <c r="AA208" s="316" t="str">
        <f t="shared" ca="1" si="111"/>
        <v/>
      </c>
      <c r="AC208" s="310" t="e">
        <f t="shared" ca="1" si="112"/>
        <v>#N/A</v>
      </c>
      <c r="AD208" s="323" t="e">
        <f t="shared" ca="1" si="113"/>
        <v>#N/A</v>
      </c>
      <c r="AE208" s="324">
        <f t="shared" ca="1" si="92"/>
        <v>135.28183860592168</v>
      </c>
      <c r="AG208" s="306">
        <f t="shared" ca="1" si="114"/>
        <v>45.83550733596919</v>
      </c>
      <c r="AH208" s="304">
        <f t="shared" ca="1" si="115"/>
        <v>55.401309594608847</v>
      </c>
    </row>
    <row r="209" spans="1:34" x14ac:dyDescent="0.2">
      <c r="A209" s="347">
        <f t="shared" ca="1" si="93"/>
        <v>0.01</v>
      </c>
      <c r="B209" s="304">
        <f t="shared" ca="1" si="94"/>
        <v>2.0500000000000003</v>
      </c>
      <c r="D209" s="306">
        <f t="shared" ca="1" si="95"/>
        <v>12.252342597705281</v>
      </c>
      <c r="E209" s="307">
        <f t="shared" ca="1" si="96"/>
        <v>44.028739789197274</v>
      </c>
      <c r="F209" s="304">
        <f t="shared" ca="1" si="97"/>
        <v>45.701748615959829</v>
      </c>
      <c r="G209" s="306">
        <f t="shared" ca="1" si="98"/>
        <v>28.216604019813463</v>
      </c>
      <c r="H209" s="307">
        <f t="shared" ca="1" si="99"/>
        <v>123.8901405705888</v>
      </c>
      <c r="I209" s="304">
        <f t="shared" ca="1" si="100"/>
        <v>127.0627548615691</v>
      </c>
      <c r="J209" s="306">
        <f t="shared" ca="1" si="101"/>
        <v>28.897132772698697</v>
      </c>
      <c r="K209" s="307">
        <f t="shared" ca="1" si="102"/>
        <v>136.51853857463811</v>
      </c>
      <c r="L209" s="304">
        <f t="shared" ca="1" si="87"/>
        <v>139.54338270601704</v>
      </c>
      <c r="M209" s="306">
        <f t="shared" ca="1" si="103"/>
        <v>1.3468611492316376</v>
      </c>
      <c r="N209" s="304">
        <f t="shared" ca="1" si="104"/>
        <v>77.169459441112579</v>
      </c>
      <c r="P209" s="310">
        <f t="shared" ca="1" si="105"/>
        <v>6</v>
      </c>
      <c r="Q209" s="304">
        <f t="shared" ca="1" si="106"/>
        <v>579.42999999999995</v>
      </c>
      <c r="R209" s="306">
        <f t="shared" ca="1" si="107"/>
        <v>0.29078892035931336</v>
      </c>
      <c r="S209" s="307">
        <f t="shared" ca="1" si="108"/>
        <v>9.3648039188775591</v>
      </c>
      <c r="T209" s="304">
        <f t="shared" ca="1" si="88"/>
        <v>91.868726444188866</v>
      </c>
      <c r="U209" s="311">
        <f t="shared" ca="1" si="89"/>
        <v>0</v>
      </c>
      <c r="V209" s="306">
        <f t="shared" ca="1" si="90"/>
        <v>1.2083898586358346</v>
      </c>
      <c r="W209" s="304">
        <f t="shared" ca="1" si="91"/>
        <v>62.792172230226988</v>
      </c>
      <c r="Y209" s="314" t="str">
        <f t="shared" ca="1" si="109"/>
        <v/>
      </c>
      <c r="Z209" s="315" t="str">
        <f t="shared" ca="1" si="110"/>
        <v/>
      </c>
      <c r="AA209" s="316" t="str">
        <f t="shared" ca="1" si="111"/>
        <v/>
      </c>
      <c r="AC209" s="310" t="e">
        <f t="shared" ca="1" si="112"/>
        <v>#N/A</v>
      </c>
      <c r="AD209" s="323" t="e">
        <f t="shared" ca="1" si="113"/>
        <v>#N/A</v>
      </c>
      <c r="AE209" s="324">
        <f t="shared" ca="1" si="92"/>
        <v>136.51853857463811</v>
      </c>
      <c r="AG209" s="306">
        <f t="shared" ca="1" si="114"/>
        <v>45.649875651374494</v>
      </c>
      <c r="AH209" s="304">
        <f t="shared" ca="1" si="115"/>
        <v>55.215304048972122</v>
      </c>
    </row>
    <row r="210" spans="1:34" x14ac:dyDescent="0.2">
      <c r="A210" s="347">
        <f t="shared" ca="1" si="93"/>
        <v>0.01</v>
      </c>
      <c r="B210" s="304">
        <f t="shared" ca="1" si="94"/>
        <v>2.06</v>
      </c>
      <c r="D210" s="306">
        <f t="shared" ca="1" si="95"/>
        <v>12.220232995854062</v>
      </c>
      <c r="E210" s="307">
        <f t="shared" ca="1" si="96"/>
        <v>43.845159302608224</v>
      </c>
      <c r="F210" s="304">
        <f t="shared" ca="1" si="97"/>
        <v>45.516283775634108</v>
      </c>
      <c r="G210" s="306">
        <f t="shared" ca="1" si="98"/>
        <v>28.338806349772003</v>
      </c>
      <c r="H210" s="307">
        <f t="shared" ca="1" si="99"/>
        <v>124.32859216361489</v>
      </c>
      <c r="I210" s="304">
        <f t="shared" ca="1" si="100"/>
        <v>127.51739792952317</v>
      </c>
      <c r="J210" s="306">
        <f t="shared" ca="1" si="101"/>
        <v>29.179909824546623</v>
      </c>
      <c r="K210" s="307">
        <f t="shared" ca="1" si="102"/>
        <v>137.75963223830914</v>
      </c>
      <c r="L210" s="304">
        <f t="shared" ca="1" si="87"/>
        <v>140.81613335056056</v>
      </c>
      <c r="M210" s="306">
        <f t="shared" ca="1" si="103"/>
        <v>1.3466903106158932</v>
      </c>
      <c r="N210" s="304">
        <f t="shared" ca="1" si="104"/>
        <v>77.15967110945256</v>
      </c>
      <c r="P210" s="310">
        <f t="shared" ca="1" si="105"/>
        <v>6</v>
      </c>
      <c r="Q210" s="304">
        <f t="shared" ca="1" si="106"/>
        <v>577.97</v>
      </c>
      <c r="R210" s="306">
        <f t="shared" ca="1" si="107"/>
        <v>0.29005621438322554</v>
      </c>
      <c r="S210" s="307">
        <f t="shared" ca="1" si="108"/>
        <v>9.3619033567337269</v>
      </c>
      <c r="T210" s="304">
        <f t="shared" ca="1" si="88"/>
        <v>91.840271929557872</v>
      </c>
      <c r="U210" s="311">
        <f t="shared" ca="1" si="89"/>
        <v>0</v>
      </c>
      <c r="V210" s="306">
        <f t="shared" ca="1" si="90"/>
        <v>1.2082398883913807</v>
      </c>
      <c r="W210" s="304">
        <f t="shared" ca="1" si="91"/>
        <v>63.234480467552714</v>
      </c>
      <c r="Y210" s="314" t="str">
        <f t="shared" ca="1" si="109"/>
        <v/>
      </c>
      <c r="Z210" s="315" t="str">
        <f t="shared" ca="1" si="110"/>
        <v/>
      </c>
      <c r="AA210" s="316" t="str">
        <f t="shared" ca="1" si="111"/>
        <v/>
      </c>
      <c r="AC210" s="310" t="e">
        <f t="shared" ca="1" si="112"/>
        <v>#N/A</v>
      </c>
      <c r="AD210" s="323" t="e">
        <f t="shared" ca="1" si="113"/>
        <v>#N/A</v>
      </c>
      <c r="AE210" s="324">
        <f t="shared" ca="1" si="92"/>
        <v>137.75963223830914</v>
      </c>
      <c r="AG210" s="306">
        <f t="shared" ca="1" si="114"/>
        <v>45.464120710333276</v>
      </c>
      <c r="AH210" s="304">
        <f t="shared" ca="1" si="115"/>
        <v>55.029176027460437</v>
      </c>
    </row>
    <row r="211" spans="1:34" x14ac:dyDescent="0.2">
      <c r="A211" s="347">
        <f t="shared" ca="1" si="93"/>
        <v>0.01</v>
      </c>
      <c r="B211" s="304">
        <f t="shared" ca="1" si="94"/>
        <v>2.0699999999999998</v>
      </c>
      <c r="D211" s="306">
        <f t="shared" ca="1" si="95"/>
        <v>12.188008423602584</v>
      </c>
      <c r="E211" s="307">
        <f t="shared" ca="1" si="96"/>
        <v>43.661480410358884</v>
      </c>
      <c r="F211" s="304">
        <f t="shared" ca="1" si="97"/>
        <v>45.33070064490466</v>
      </c>
      <c r="G211" s="306">
        <f t="shared" ca="1" si="98"/>
        <v>28.460686434008029</v>
      </c>
      <c r="H211" s="307">
        <f t="shared" ca="1" si="99"/>
        <v>124.76520696771847</v>
      </c>
      <c r="I211" s="304">
        <f t="shared" ca="1" si="100"/>
        <v>127.97018223786569</v>
      </c>
      <c r="J211" s="306">
        <f t="shared" ca="1" si="101"/>
        <v>29.463907288465524</v>
      </c>
      <c r="K211" s="307">
        <f t="shared" ca="1" si="102"/>
        <v>139.0051012339658</v>
      </c>
      <c r="L211" s="304">
        <f t="shared" ca="1" si="87"/>
        <v>142.09341998054791</v>
      </c>
      <c r="M211" s="306">
        <f t="shared" ca="1" si="103"/>
        <v>1.3465199487717983</v>
      </c>
      <c r="N211" s="304">
        <f t="shared" ca="1" si="104"/>
        <v>77.149910094795857</v>
      </c>
      <c r="P211" s="310">
        <f t="shared" ca="1" si="105"/>
        <v>6</v>
      </c>
      <c r="Q211" s="304">
        <f t="shared" ca="1" si="106"/>
        <v>576.51</v>
      </c>
      <c r="R211" s="306">
        <f t="shared" ca="1" si="107"/>
        <v>0.28932350840713766</v>
      </c>
      <c r="S211" s="307">
        <f t="shared" ca="1" si="108"/>
        <v>9.3590101216496553</v>
      </c>
      <c r="T211" s="304">
        <f t="shared" ca="1" si="88"/>
        <v>91.811889293383118</v>
      </c>
      <c r="U211" s="311">
        <f t="shared" ca="1" si="89"/>
        <v>0</v>
      </c>
      <c r="V211" s="306">
        <f t="shared" ca="1" si="90"/>
        <v>1.2080894080263009</v>
      </c>
      <c r="W211" s="304">
        <f t="shared" ca="1" si="91"/>
        <v>63.676407705778367</v>
      </c>
      <c r="Y211" s="314" t="str">
        <f t="shared" ca="1" si="109"/>
        <v/>
      </c>
      <c r="Z211" s="315" t="str">
        <f t="shared" ca="1" si="110"/>
        <v/>
      </c>
      <c r="AA211" s="316" t="str">
        <f t="shared" ca="1" si="111"/>
        <v/>
      </c>
      <c r="AC211" s="310" t="e">
        <f t="shared" ca="1" si="112"/>
        <v>#N/A</v>
      </c>
      <c r="AD211" s="323" t="e">
        <f t="shared" ca="1" si="113"/>
        <v>#N/A</v>
      </c>
      <c r="AE211" s="324">
        <f t="shared" ca="1" si="92"/>
        <v>139.0051012339658</v>
      </c>
      <c r="AG211" s="306">
        <f t="shared" ca="1" si="114"/>
        <v>45.278245129312488</v>
      </c>
      <c r="AH211" s="304">
        <f t="shared" ca="1" si="115"/>
        <v>54.84292813671788</v>
      </c>
    </row>
    <row r="212" spans="1:34" x14ac:dyDescent="0.2">
      <c r="A212" s="347">
        <f t="shared" ca="1" si="93"/>
        <v>0.01</v>
      </c>
      <c r="B212" s="304">
        <f t="shared" ca="1" si="94"/>
        <v>2.0799999999999996</v>
      </c>
      <c r="D212" s="306">
        <f t="shared" ca="1" si="95"/>
        <v>12.155669963272851</v>
      </c>
      <c r="E212" s="307">
        <f t="shared" ca="1" si="96"/>
        <v>43.477705562393098</v>
      </c>
      <c r="F212" s="304">
        <f t="shared" ca="1" si="97"/>
        <v>45.14500186317597</v>
      </c>
      <c r="G212" s="306">
        <f t="shared" ca="1" si="98"/>
        <v>28.582243133640755</v>
      </c>
      <c r="H212" s="307">
        <f t="shared" ca="1" si="99"/>
        <v>125.1999840233424</v>
      </c>
      <c r="I212" s="304">
        <f t="shared" ca="1" si="100"/>
        <v>128.42110660633534</v>
      </c>
      <c r="J212" s="306">
        <f t="shared" ca="1" si="101"/>
        <v>29.749121936303769</v>
      </c>
      <c r="K212" s="307">
        <f t="shared" ca="1" si="102"/>
        <v>140.2549271889211</v>
      </c>
      <c r="L212" s="304">
        <f t="shared" ca="1" si="87"/>
        <v>143.37522399895536</v>
      </c>
      <c r="M212" s="306">
        <f t="shared" ca="1" si="103"/>
        <v>1.3463500582369388</v>
      </c>
      <c r="N212" s="304">
        <f t="shared" ca="1" si="104"/>
        <v>77.140176084169184</v>
      </c>
      <c r="P212" s="310">
        <f t="shared" ca="1" si="105"/>
        <v>6</v>
      </c>
      <c r="Q212" s="304">
        <f t="shared" ca="1" si="106"/>
        <v>575.05000000000007</v>
      </c>
      <c r="R212" s="306">
        <f t="shared" ca="1" si="107"/>
        <v>0.28859080243104984</v>
      </c>
      <c r="S212" s="307">
        <f t="shared" ca="1" si="108"/>
        <v>9.3561242136253444</v>
      </c>
      <c r="T212" s="304">
        <f t="shared" ca="1" si="88"/>
        <v>91.783578535664631</v>
      </c>
      <c r="U212" s="311">
        <f t="shared" ca="1" si="89"/>
        <v>0</v>
      </c>
      <c r="V212" s="306">
        <f t="shared" ca="1" si="90"/>
        <v>1.2079384199527201</v>
      </c>
      <c r="W212" s="304">
        <f t="shared" ca="1" si="91"/>
        <v>64.117932782798647</v>
      </c>
      <c r="Y212" s="314" t="str">
        <f t="shared" ca="1" si="109"/>
        <v/>
      </c>
      <c r="Z212" s="315" t="str">
        <f t="shared" ca="1" si="110"/>
        <v/>
      </c>
      <c r="AA212" s="316" t="str">
        <f t="shared" ca="1" si="111"/>
        <v/>
      </c>
      <c r="AC212" s="310" t="e">
        <f t="shared" ca="1" si="112"/>
        <v>#N/A</v>
      </c>
      <c r="AD212" s="323" t="e">
        <f t="shared" ca="1" si="113"/>
        <v>#N/A</v>
      </c>
      <c r="AE212" s="324">
        <f t="shared" ca="1" si="92"/>
        <v>140.2549271889211</v>
      </c>
      <c r="AG212" s="306">
        <f t="shared" ca="1" si="114"/>
        <v>45.092251517369874</v>
      </c>
      <c r="AH212" s="304">
        <f t="shared" ca="1" si="115"/>
        <v>54.656562976099352</v>
      </c>
    </row>
    <row r="213" spans="1:34" x14ac:dyDescent="0.2">
      <c r="A213" s="347">
        <f t="shared" ca="1" si="93"/>
        <v>0.01</v>
      </c>
      <c r="B213" s="304">
        <f t="shared" ca="1" si="94"/>
        <v>2.0899999999999994</v>
      </c>
      <c r="D213" s="306">
        <f t="shared" ca="1" si="95"/>
        <v>12.123218689590493</v>
      </c>
      <c r="E213" s="307">
        <f t="shared" ca="1" si="96"/>
        <v>43.293837202397953</v>
      </c>
      <c r="F213" s="304">
        <f t="shared" ca="1" si="97"/>
        <v>44.959190062804439</v>
      </c>
      <c r="G213" s="306">
        <f t="shared" ca="1" si="98"/>
        <v>28.703475320536661</v>
      </c>
      <c r="H213" s="307">
        <f t="shared" ca="1" si="99"/>
        <v>125.63292239536638</v>
      </c>
      <c r="I213" s="304">
        <f t="shared" ca="1" si="100"/>
        <v>128.87016988068575</v>
      </c>
      <c r="J213" s="306">
        <f t="shared" ca="1" si="101"/>
        <v>30.035550528574657</v>
      </c>
      <c r="K213" s="307">
        <f t="shared" ca="1" si="102"/>
        <v>141.50909172101464</v>
      </c>
      <c r="L213" s="304">
        <f t="shared" ca="1" si="87"/>
        <v>144.66152679707585</v>
      </c>
      <c r="M213" s="306">
        <f t="shared" ca="1" si="103"/>
        <v>1.3461806336210382</v>
      </c>
      <c r="N213" s="304">
        <f t="shared" ca="1" si="104"/>
        <v>77.130468768732456</v>
      </c>
      <c r="P213" s="310">
        <f t="shared" ca="1" si="105"/>
        <v>6</v>
      </c>
      <c r="Q213" s="304">
        <f t="shared" ca="1" si="106"/>
        <v>573.59</v>
      </c>
      <c r="R213" s="306">
        <f t="shared" ca="1" si="107"/>
        <v>0.28785809645496191</v>
      </c>
      <c r="S213" s="307">
        <f t="shared" ca="1" si="108"/>
        <v>9.3532456326607942</v>
      </c>
      <c r="T213" s="304">
        <f t="shared" ca="1" si="88"/>
        <v>91.755339656402398</v>
      </c>
      <c r="U213" s="311">
        <f t="shared" ca="1" si="89"/>
        <v>0</v>
      </c>
      <c r="V213" s="306">
        <f t="shared" ca="1" si="90"/>
        <v>1.2077869265834211</v>
      </c>
      <c r="W213" s="304">
        <f t="shared" ca="1" si="91"/>
        <v>64.559034641352426</v>
      </c>
      <c r="Y213" s="314" t="str">
        <f t="shared" ca="1" si="109"/>
        <v/>
      </c>
      <c r="Z213" s="315" t="str">
        <f t="shared" ca="1" si="110"/>
        <v/>
      </c>
      <c r="AA213" s="316" t="str">
        <f t="shared" ca="1" si="111"/>
        <v/>
      </c>
      <c r="AC213" s="310" t="e">
        <f t="shared" ca="1" si="112"/>
        <v>#N/A</v>
      </c>
      <c r="AD213" s="323" t="e">
        <f t="shared" ca="1" si="113"/>
        <v>#N/A</v>
      </c>
      <c r="AE213" s="324">
        <f t="shared" ca="1" si="92"/>
        <v>141.50909172101464</v>
      </c>
      <c r="AG213" s="306">
        <f t="shared" ca="1" si="114"/>
        <v>44.906142476061547</v>
      </c>
      <c r="AH213" s="304">
        <f t="shared" ca="1" si="115"/>
        <v>54.470083137575813</v>
      </c>
    </row>
    <row r="214" spans="1:34" x14ac:dyDescent="0.2">
      <c r="A214" s="347">
        <f t="shared" ca="1" si="93"/>
        <v>0.01</v>
      </c>
      <c r="B214" s="304">
        <f t="shared" ca="1" si="94"/>
        <v>2.0999999999999992</v>
      </c>
      <c r="D214" s="306">
        <f t="shared" ca="1" si="95"/>
        <v>12.09065566978191</v>
      </c>
      <c r="E214" s="307">
        <f t="shared" ca="1" si="96"/>
        <v>43.109877767693483</v>
      </c>
      <c r="F214" s="304">
        <f t="shared" ca="1" si="97"/>
        <v>44.773267869016465</v>
      </c>
      <c r="G214" s="306">
        <f t="shared" ca="1" si="98"/>
        <v>28.82438187723448</v>
      </c>
      <c r="H214" s="307">
        <f t="shared" ca="1" si="99"/>
        <v>126.06402117304332</v>
      </c>
      <c r="I214" s="304">
        <f t="shared" ca="1" si="100"/>
        <v>129.31737093260966</v>
      </c>
      <c r="J214" s="306">
        <f t="shared" ca="1" si="101"/>
        <v>30.323189814563513</v>
      </c>
      <c r="K214" s="307">
        <f t="shared" ca="1" si="102"/>
        <v>142.76757643885668</v>
      </c>
      <c r="L214" s="304">
        <f t="shared" ca="1" si="87"/>
        <v>145.95230975477858</v>
      </c>
      <c r="M214" s="306">
        <f t="shared" ca="1" si="103"/>
        <v>1.3460116696045934</v>
      </c>
      <c r="N214" s="304">
        <f t="shared" ca="1" si="104"/>
        <v>77.120787843700597</v>
      </c>
      <c r="P214" s="310">
        <f t="shared" ca="1" si="105"/>
        <v>6</v>
      </c>
      <c r="Q214" s="304">
        <f t="shared" ca="1" si="106"/>
        <v>572.13000000000011</v>
      </c>
      <c r="R214" s="306">
        <f t="shared" ca="1" si="107"/>
        <v>0.28712539047887409</v>
      </c>
      <c r="S214" s="307">
        <f t="shared" ca="1" si="108"/>
        <v>9.3503743787560047</v>
      </c>
      <c r="T214" s="304">
        <f t="shared" ca="1" si="88"/>
        <v>91.727172655596405</v>
      </c>
      <c r="U214" s="311">
        <f t="shared" ca="1" si="89"/>
        <v>0</v>
      </c>
      <c r="V214" s="306">
        <f t="shared" ca="1" si="90"/>
        <v>1.2076349303318015</v>
      </c>
      <c r="W214" s="304">
        <f t="shared" ca="1" si="91"/>
        <v>64.999692329593444</v>
      </c>
      <c r="Y214" s="314" t="str">
        <f t="shared" ca="1" si="109"/>
        <v/>
      </c>
      <c r="Z214" s="315" t="str">
        <f t="shared" ca="1" si="110"/>
        <v/>
      </c>
      <c r="AA214" s="316" t="str">
        <f t="shared" ca="1" si="111"/>
        <v/>
      </c>
      <c r="AC214" s="310" t="e">
        <f t="shared" ca="1" si="112"/>
        <v>#N/A</v>
      </c>
      <c r="AD214" s="323" t="e">
        <f t="shared" ca="1" si="113"/>
        <v>#N/A</v>
      </c>
      <c r="AE214" s="324">
        <f t="shared" ca="1" si="92"/>
        <v>142.76757643885668</v>
      </c>
      <c r="AG214" s="306">
        <f t="shared" ca="1" si="114"/>
        <v>44.719920599350338</v>
      </c>
      <c r="AH214" s="304">
        <f t="shared" ca="1" si="115"/>
        <v>54.283491205640487</v>
      </c>
    </row>
    <row r="215" spans="1:34" x14ac:dyDescent="0.2">
      <c r="A215" s="347">
        <f t="shared" ca="1" si="93"/>
        <v>0.01</v>
      </c>
      <c r="B215" s="304">
        <f t="shared" ca="1" si="94"/>
        <v>2.109999999999999</v>
      </c>
      <c r="D215" s="306">
        <f t="shared" ca="1" si="95"/>
        <v>12.057981963668679</v>
      </c>
      <c r="E215" s="307">
        <f t="shared" ca="1" si="96"/>
        <v>42.925829689123731</v>
      </c>
      <c r="F215" s="304">
        <f t="shared" ca="1" si="97"/>
        <v>44.587237899827514</v>
      </c>
      <c r="G215" s="306">
        <f t="shared" ca="1" si="98"/>
        <v>28.944961696871168</v>
      </c>
      <c r="H215" s="307">
        <f t="shared" ca="1" si="99"/>
        <v>126.49327946993455</v>
      </c>
      <c r="I215" s="304">
        <f t="shared" ca="1" si="100"/>
        <v>129.76270865966194</v>
      </c>
      <c r="J215" s="306">
        <f t="shared" ca="1" si="101"/>
        <v>30.61203653243404</v>
      </c>
      <c r="K215" s="307">
        <f t="shared" ca="1" si="102"/>
        <v>144.03036294207158</v>
      </c>
      <c r="L215" s="304">
        <f t="shared" ca="1" si="87"/>
        <v>147.2475542407681</v>
      </c>
      <c r="M215" s="306">
        <f t="shared" ca="1" si="103"/>
        <v>1.3458431609375405</v>
      </c>
      <c r="N215" s="304">
        <f t="shared" ca="1" si="104"/>
        <v>77.111133008267089</v>
      </c>
      <c r="P215" s="310">
        <f t="shared" ca="1" si="105"/>
        <v>6</v>
      </c>
      <c r="Q215" s="304">
        <f t="shared" ca="1" si="106"/>
        <v>570.67000000000019</v>
      </c>
      <c r="R215" s="306">
        <f t="shared" ca="1" si="107"/>
        <v>0.28639268450278627</v>
      </c>
      <c r="S215" s="307">
        <f t="shared" ca="1" si="108"/>
        <v>9.3475104519109777</v>
      </c>
      <c r="T215" s="304">
        <f t="shared" ca="1" si="88"/>
        <v>91.699077533246694</v>
      </c>
      <c r="U215" s="311">
        <f t="shared" ca="1" si="89"/>
        <v>0</v>
      </c>
      <c r="V215" s="306">
        <f t="shared" ca="1" si="90"/>
        <v>1.2074824336118339</v>
      </c>
      <c r="W215" s="304">
        <f t="shared" ca="1" si="91"/>
        <v>65.439885001650779</v>
      </c>
      <c r="Y215" s="314" t="str">
        <f t="shared" ca="1" si="109"/>
        <v/>
      </c>
      <c r="Z215" s="315" t="str">
        <f t="shared" ca="1" si="110"/>
        <v/>
      </c>
      <c r="AA215" s="316" t="str">
        <f t="shared" ca="1" si="111"/>
        <v/>
      </c>
      <c r="AC215" s="310" t="e">
        <f t="shared" ca="1" si="112"/>
        <v>#N/A</v>
      </c>
      <c r="AD215" s="323" t="e">
        <f t="shared" ca="1" si="113"/>
        <v>#N/A</v>
      </c>
      <c r="AE215" s="324">
        <f t="shared" ca="1" si="92"/>
        <v>144.03036294207158</v>
      </c>
      <c r="AG215" s="306">
        <f t="shared" ca="1" si="114"/>
        <v>44.53358847351506</v>
      </c>
      <c r="AH215" s="304">
        <f t="shared" ca="1" si="115"/>
        <v>54.096789757215937</v>
      </c>
    </row>
    <row r="216" spans="1:34" x14ac:dyDescent="0.2">
      <c r="A216" s="347">
        <f t="shared" ca="1" si="93"/>
        <v>0.01</v>
      </c>
      <c r="B216" s="304">
        <f t="shared" ca="1" si="94"/>
        <v>2.1199999999999988</v>
      </c>
      <c r="D216" s="306">
        <f t="shared" ca="1" si="95"/>
        <v>12.025198623759426</v>
      </c>
      <c r="E216" s="307">
        <f t="shared" ca="1" si="96"/>
        <v>42.741695390949459</v>
      </c>
      <c r="F216" s="304">
        <f t="shared" ca="1" si="97"/>
        <v>44.401102765962648</v>
      </c>
      <c r="G216" s="306">
        <f t="shared" ca="1" si="98"/>
        <v>29.065213683108762</v>
      </c>
      <c r="H216" s="307">
        <f t="shared" ca="1" si="99"/>
        <v>126.92069642384405</v>
      </c>
      <c r="I216" s="304">
        <f t="shared" ca="1" si="100"/>
        <v>130.20618198518207</v>
      </c>
      <c r="J216" s="306">
        <f t="shared" ca="1" si="101"/>
        <v>30.902087409333941</v>
      </c>
      <c r="K216" s="307">
        <f t="shared" ca="1" si="102"/>
        <v>145.29743282154047</v>
      </c>
      <c r="L216" s="304">
        <f t="shared" ca="1" si="87"/>
        <v>148.54724161284241</v>
      </c>
      <c r="M216" s="306">
        <f t="shared" ca="1" si="103"/>
        <v>1.3456751024379532</v>
      </c>
      <c r="N216" s="304">
        <f t="shared" ca="1" si="104"/>
        <v>77.101503965529432</v>
      </c>
      <c r="P216" s="310">
        <f t="shared" ca="1" si="105"/>
        <v>6</v>
      </c>
      <c r="Q216" s="304">
        <f t="shared" ca="1" si="106"/>
        <v>569.21000000000015</v>
      </c>
      <c r="R216" s="306">
        <f t="shared" ca="1" si="107"/>
        <v>0.28565997852669833</v>
      </c>
      <c r="S216" s="307">
        <f t="shared" ca="1" si="108"/>
        <v>9.3446538521257114</v>
      </c>
      <c r="T216" s="304">
        <f t="shared" ca="1" si="88"/>
        <v>91.671054289353236</v>
      </c>
      <c r="U216" s="311">
        <f t="shared" ca="1" si="89"/>
        <v>0</v>
      </c>
      <c r="V216" s="306">
        <f t="shared" ca="1" si="90"/>
        <v>1.2073294388380291</v>
      </c>
      <c r="W216" s="304">
        <f t="shared" ca="1" si="91"/>
        <v>65.879591918180282</v>
      </c>
      <c r="Y216" s="314" t="str">
        <f t="shared" ca="1" si="109"/>
        <v/>
      </c>
      <c r="Z216" s="315" t="str">
        <f t="shared" ca="1" si="110"/>
        <v/>
      </c>
      <c r="AA216" s="316" t="str">
        <f t="shared" ca="1" si="111"/>
        <v/>
      </c>
      <c r="AC216" s="310" t="e">
        <f t="shared" ca="1" si="112"/>
        <v>#N/A</v>
      </c>
      <c r="AD216" s="323" t="e">
        <f t="shared" ca="1" si="113"/>
        <v>#N/A</v>
      </c>
      <c r="AE216" s="324">
        <f t="shared" ca="1" si="92"/>
        <v>145.29743282154047</v>
      </c>
      <c r="AG216" s="306">
        <f t="shared" ca="1" si="114"/>
        <v>44.347148677060915</v>
      </c>
      <c r="AH216" s="304">
        <f t="shared" ca="1" si="115"/>
        <v>53.909981361562394</v>
      </c>
    </row>
    <row r="217" spans="1:34" x14ac:dyDescent="0.2">
      <c r="A217" s="347">
        <f t="shared" ca="1" si="93"/>
        <v>0.01</v>
      </c>
      <c r="B217" s="304">
        <f t="shared" ca="1" si="94"/>
        <v>2.1299999999999986</v>
      </c>
      <c r="D217" s="306">
        <f t="shared" ca="1" si="95"/>
        <v>11.992306695339055</v>
      </c>
      <c r="E217" s="307">
        <f t="shared" ca="1" si="96"/>
        <v>42.557477290741964</v>
      </c>
      <c r="F217" s="304">
        <f t="shared" ca="1" si="97"/>
        <v>44.214865070777861</v>
      </c>
      <c r="G217" s="306">
        <f t="shared" ca="1" si="98"/>
        <v>29.185136750062153</v>
      </c>
      <c r="H217" s="307">
        <f t="shared" ca="1" si="99"/>
        <v>127.34627119675147</v>
      </c>
      <c r="I217" s="304">
        <f t="shared" ca="1" si="100"/>
        <v>130.64778985821536</v>
      </c>
      <c r="J217" s="306">
        <f t="shared" ca="1" si="101"/>
        <v>31.193339161499797</v>
      </c>
      <c r="K217" s="307">
        <f t="shared" ca="1" si="102"/>
        <v>146.56876765964344</v>
      </c>
      <c r="L217" s="304">
        <f t="shared" ca="1" si="87"/>
        <v>149.85135321815048</v>
      </c>
      <c r="M217" s="306">
        <f t="shared" ca="1" si="103"/>
        <v>1.3455074889907701</v>
      </c>
      <c r="N217" s="304">
        <f t="shared" ca="1" si="104"/>
        <v>77.091900422416202</v>
      </c>
      <c r="P217" s="310">
        <f t="shared" ca="1" si="105"/>
        <v>6</v>
      </c>
      <c r="Q217" s="304">
        <f t="shared" ca="1" si="106"/>
        <v>567.75000000000023</v>
      </c>
      <c r="R217" s="306">
        <f t="shared" ca="1" si="107"/>
        <v>0.28492727255061051</v>
      </c>
      <c r="S217" s="307">
        <f t="shared" ca="1" si="108"/>
        <v>9.3418045794002058</v>
      </c>
      <c r="T217" s="304">
        <f t="shared" ca="1" si="88"/>
        <v>91.643102923916018</v>
      </c>
      <c r="U217" s="311">
        <f t="shared" ca="1" si="89"/>
        <v>0</v>
      </c>
      <c r="V217" s="306">
        <f t="shared" ca="1" si="90"/>
        <v>1.2071759484253934</v>
      </c>
      <c r="W217" s="304">
        <f t="shared" ca="1" si="91"/>
        <v>66.318792446905022</v>
      </c>
      <c r="Y217" s="314" t="str">
        <f t="shared" ca="1" si="109"/>
        <v/>
      </c>
      <c r="Z217" s="315" t="str">
        <f t="shared" ca="1" si="110"/>
        <v/>
      </c>
      <c r="AA217" s="316" t="str">
        <f t="shared" ca="1" si="111"/>
        <v/>
      </c>
      <c r="AC217" s="310" t="e">
        <f t="shared" ca="1" si="112"/>
        <v>#N/A</v>
      </c>
      <c r="AD217" s="323" t="e">
        <f t="shared" ca="1" si="113"/>
        <v>#N/A</v>
      </c>
      <c r="AE217" s="324">
        <f t="shared" ca="1" si="92"/>
        <v>146.56876765964344</v>
      </c>
      <c r="AG217" s="306">
        <f t="shared" ca="1" si="114"/>
        <v>44.160603780630566</v>
      </c>
      <c r="AH217" s="304">
        <f t="shared" ca="1" si="115"/>
        <v>53.723068580186755</v>
      </c>
    </row>
    <row r="218" spans="1:34" x14ac:dyDescent="0.2">
      <c r="A218" s="347">
        <f t="shared" ca="1" si="93"/>
        <v>0.01</v>
      </c>
      <c r="B218" s="304">
        <f t="shared" ca="1" si="94"/>
        <v>2.1399999999999983</v>
      </c>
      <c r="D218" s="306">
        <f t="shared" ca="1" si="95"/>
        <v>11.959307216555523</v>
      </c>
      <c r="E218" s="307">
        <f t="shared" ca="1" si="96"/>
        <v>42.373177799278395</v>
      </c>
      <c r="F218" s="304">
        <f t="shared" ca="1" si="97"/>
        <v>44.028527410182782</v>
      </c>
      <c r="G218" s="306">
        <f t="shared" ca="1" si="98"/>
        <v>29.304729822227706</v>
      </c>
      <c r="H218" s="307">
        <f t="shared" ca="1" si="99"/>
        <v>127.77000297474426</v>
      </c>
      <c r="I218" s="304">
        <f t="shared" ca="1" si="100"/>
        <v>131.08753125343355</v>
      </c>
      <c r="J218" s="306">
        <f t="shared" ca="1" si="101"/>
        <v>31.485788494361245</v>
      </c>
      <c r="K218" s="307">
        <f t="shared" ca="1" si="102"/>
        <v>147.84434903050092</v>
      </c>
      <c r="L218" s="304">
        <f t="shared" ca="1" si="87"/>
        <v>151.15987039344878</v>
      </c>
      <c r="M218" s="306">
        <f t="shared" ca="1" si="103"/>
        <v>1.3453403155465515</v>
      </c>
      <c r="N218" s="304">
        <f t="shared" ca="1" si="104"/>
        <v>77.082322089615815</v>
      </c>
      <c r="P218" s="310">
        <f t="shared" ca="1" si="105"/>
        <v>6</v>
      </c>
      <c r="Q218" s="304">
        <f t="shared" ca="1" si="106"/>
        <v>566.29000000000019</v>
      </c>
      <c r="R218" s="306">
        <f t="shared" ca="1" si="107"/>
        <v>0.28419456657452263</v>
      </c>
      <c r="S218" s="307">
        <f t="shared" ca="1" si="108"/>
        <v>9.3389626337344609</v>
      </c>
      <c r="T218" s="304">
        <f t="shared" ca="1" si="88"/>
        <v>91.615223436935068</v>
      </c>
      <c r="U218" s="311">
        <f t="shared" ca="1" si="89"/>
        <v>0</v>
      </c>
      <c r="V218" s="306">
        <f t="shared" ca="1" si="90"/>
        <v>1.2070219647893918</v>
      </c>
      <c r="W218" s="304">
        <f t="shared" ca="1" si="91"/>
        <v>66.757466063146751</v>
      </c>
      <c r="Y218" s="314" t="str">
        <f t="shared" ca="1" si="109"/>
        <v/>
      </c>
      <c r="Z218" s="315" t="str">
        <f t="shared" ca="1" si="110"/>
        <v/>
      </c>
      <c r="AA218" s="316" t="str">
        <f t="shared" ca="1" si="111"/>
        <v/>
      </c>
      <c r="AC218" s="310" t="e">
        <f t="shared" ca="1" si="112"/>
        <v>#N/A</v>
      </c>
      <c r="AD218" s="323" t="e">
        <f t="shared" ca="1" si="113"/>
        <v>#N/A</v>
      </c>
      <c r="AE218" s="324">
        <f t="shared" ca="1" si="92"/>
        <v>147.84434903050092</v>
      </c>
      <c r="AG218" s="306">
        <f t="shared" ca="1" si="114"/>
        <v>43.973956346916275</v>
      </c>
      <c r="AH218" s="304">
        <f t="shared" ca="1" si="115"/>
        <v>53.536053966752711</v>
      </c>
    </row>
    <row r="219" spans="1:34" x14ac:dyDescent="0.2">
      <c r="A219" s="347">
        <f t="shared" ca="1" si="93"/>
        <v>0.01</v>
      </c>
      <c r="B219" s="304">
        <f t="shared" ca="1" si="94"/>
        <v>2.1499999999999981</v>
      </c>
      <c r="D219" s="306">
        <f t="shared" ca="1" si="95"/>
        <v>11.92620121850428</v>
      </c>
      <c r="E219" s="307">
        <f t="shared" ca="1" si="96"/>
        <v>42.188799320438584</v>
      </c>
      <c r="F219" s="304">
        <f t="shared" ca="1" si="97"/>
        <v>43.842092372564657</v>
      </c>
      <c r="G219" s="306">
        <f t="shared" ca="1" si="98"/>
        <v>29.42399183441275</v>
      </c>
      <c r="H219" s="307">
        <f t="shared" ca="1" si="99"/>
        <v>128.19189096794864</v>
      </c>
      <c r="I219" s="304">
        <f t="shared" ca="1" si="100"/>
        <v>131.52540517105439</v>
      </c>
      <c r="J219" s="306">
        <f t="shared" ca="1" si="101"/>
        <v>31.779432102644446</v>
      </c>
      <c r="K219" s="307">
        <f t="shared" ca="1" si="102"/>
        <v>149.12415850021438</v>
      </c>
      <c r="L219" s="304">
        <f t="shared" ca="1" si="87"/>
        <v>152.47277446535711</v>
      </c>
      <c r="M219" s="306">
        <f t="shared" ca="1" si="103"/>
        <v>1.3451735771202651</v>
      </c>
      <c r="N219" s="304">
        <f t="shared" ca="1" si="104"/>
        <v>77.072768681506943</v>
      </c>
      <c r="P219" s="310">
        <f t="shared" ca="1" si="105"/>
        <v>6</v>
      </c>
      <c r="Q219" s="304">
        <f t="shared" ca="1" si="106"/>
        <v>564.83000000000027</v>
      </c>
      <c r="R219" s="306">
        <f t="shared" ca="1" si="107"/>
        <v>0.28346186059843481</v>
      </c>
      <c r="S219" s="307">
        <f t="shared" ca="1" si="108"/>
        <v>9.3361280151284767</v>
      </c>
      <c r="T219" s="304">
        <f t="shared" ca="1" si="88"/>
        <v>91.587415828410357</v>
      </c>
      <c r="U219" s="311">
        <f t="shared" ca="1" si="89"/>
        <v>0</v>
      </c>
      <c r="V219" s="306">
        <f t="shared" ca="1" si="90"/>
        <v>1.2068674903459071</v>
      </c>
      <c r="W219" s="304">
        <f t="shared" ca="1" si="91"/>
        <v>67.195592350346786</v>
      </c>
      <c r="Y219" s="314" t="str">
        <f t="shared" ca="1" si="109"/>
        <v/>
      </c>
      <c r="Z219" s="315" t="str">
        <f t="shared" ca="1" si="110"/>
        <v/>
      </c>
      <c r="AA219" s="316" t="str">
        <f t="shared" ca="1" si="111"/>
        <v/>
      </c>
      <c r="AC219" s="310" t="e">
        <f t="shared" ca="1" si="112"/>
        <v>#N/A</v>
      </c>
      <c r="AD219" s="323" t="e">
        <f t="shared" ca="1" si="113"/>
        <v>#N/A</v>
      </c>
      <c r="AE219" s="324">
        <f t="shared" ca="1" si="92"/>
        <v>149.12415850021438</v>
      </c>
      <c r="AG219" s="306">
        <f t="shared" ca="1" si="114"/>
        <v>43.787208930573037</v>
      </c>
      <c r="AH219" s="304">
        <f t="shared" ca="1" si="115"/>
        <v>53.348940066991936</v>
      </c>
    </row>
    <row r="220" spans="1:34" x14ac:dyDescent="0.2">
      <c r="A220" s="347">
        <f t="shared" ca="1" si="93"/>
        <v>0.01</v>
      </c>
      <c r="B220" s="304">
        <f t="shared" ca="1" si="94"/>
        <v>2.1599999999999979</v>
      </c>
      <c r="D220" s="306">
        <f t="shared" ca="1" si="95"/>
        <v>11.892989725310269</v>
      </c>
      <c r="E220" s="307">
        <f t="shared" ca="1" si="96"/>
        <v>42.004344251103056</v>
      </c>
      <c r="F220" s="304">
        <f t="shared" ca="1" si="97"/>
        <v>43.655562538713326</v>
      </c>
      <c r="G220" s="306">
        <f t="shared" ca="1" si="98"/>
        <v>29.542921731665853</v>
      </c>
      <c r="H220" s="307">
        <f t="shared" ca="1" si="99"/>
        <v>128.61193441045967</v>
      </c>
      <c r="I220" s="304">
        <f t="shared" ca="1" si="100"/>
        <v>131.96141063676046</v>
      </c>
      <c r="J220" s="306">
        <f t="shared" ca="1" si="101"/>
        <v>32.074266670474842</v>
      </c>
      <c r="K220" s="307">
        <f t="shared" ca="1" si="102"/>
        <v>150.40817762710643</v>
      </c>
      <c r="L220" s="304">
        <f t="shared" ca="1" si="87"/>
        <v>153.79004675061364</v>
      </c>
      <c r="M220" s="306">
        <f t="shared" ca="1" si="103"/>
        <v>1.3450072687900974</v>
      </c>
      <c r="N220" s="304">
        <f t="shared" ca="1" si="104"/>
        <v>77.063239916090467</v>
      </c>
      <c r="P220" s="310">
        <f t="shared" ca="1" si="105"/>
        <v>6</v>
      </c>
      <c r="Q220" s="304">
        <f t="shared" ca="1" si="106"/>
        <v>563.37000000000035</v>
      </c>
      <c r="R220" s="306">
        <f t="shared" ca="1" si="107"/>
        <v>0.28272915462234693</v>
      </c>
      <c r="S220" s="307">
        <f t="shared" ca="1" si="108"/>
        <v>9.3333007235822532</v>
      </c>
      <c r="T220" s="304">
        <f t="shared" ca="1" si="88"/>
        <v>91.559680098341914</v>
      </c>
      <c r="U220" s="311">
        <f t="shared" ca="1" si="89"/>
        <v>0</v>
      </c>
      <c r="V220" s="306">
        <f t="shared" ca="1" si="90"/>
        <v>1.2067125275112018</v>
      </c>
      <c r="W220" s="304">
        <f t="shared" ca="1" si="91"/>
        <v>67.633151000577726</v>
      </c>
      <c r="Y220" s="314" t="str">
        <f t="shared" ca="1" si="109"/>
        <v/>
      </c>
      <c r="Z220" s="315" t="str">
        <f t="shared" ca="1" si="110"/>
        <v/>
      </c>
      <c r="AA220" s="316" t="str">
        <f t="shared" ca="1" si="111"/>
        <v/>
      </c>
      <c r="AC220" s="310" t="e">
        <f t="shared" ca="1" si="112"/>
        <v>#N/A</v>
      </c>
      <c r="AD220" s="323" t="e">
        <f t="shared" ca="1" si="113"/>
        <v>#N/A</v>
      </c>
      <c r="AE220" s="324">
        <f t="shared" ca="1" si="92"/>
        <v>150.40817762710643</v>
      </c>
      <c r="AG220" s="306">
        <f t="shared" ca="1" si="114"/>
        <v>43.600364078132543</v>
      </c>
      <c r="AH220" s="304">
        <f t="shared" ca="1" si="115"/>
        <v>53.161729418616098</v>
      </c>
    </row>
    <row r="221" spans="1:34" x14ac:dyDescent="0.2">
      <c r="A221" s="347">
        <f t="shared" ca="1" si="93"/>
        <v>0.01</v>
      </c>
      <c r="B221" s="304">
        <f t="shared" ca="1" si="94"/>
        <v>2.1699999999999977</v>
      </c>
      <c r="D221" s="306">
        <f t="shared" ca="1" si="95"/>
        <v>11.859673754207789</v>
      </c>
      <c r="E221" s="307">
        <f t="shared" ca="1" si="96"/>
        <v>41.819814981052446</v>
      </c>
      <c r="F221" s="304">
        <f t="shared" ca="1" si="97"/>
        <v>43.468940481747467</v>
      </c>
      <c r="G221" s="306">
        <f t="shared" ca="1" si="98"/>
        <v>29.66151846920793</v>
      </c>
      <c r="H221" s="307">
        <f t="shared" ca="1" si="99"/>
        <v>129.0301325602702</v>
      </c>
      <c r="I221" s="304">
        <f t="shared" ca="1" si="100"/>
        <v>132.39554670161706</v>
      </c>
      <c r="J221" s="306">
        <f t="shared" ca="1" si="101"/>
        <v>32.370288871479211</v>
      </c>
      <c r="K221" s="307">
        <f t="shared" ca="1" si="102"/>
        <v>151.69638796196008</v>
      </c>
      <c r="L221" s="304">
        <f t="shared" ca="1" si="87"/>
        <v>155.11166855632919</v>
      </c>
      <c r="M221" s="306">
        <f t="shared" ca="1" si="103"/>
        <v>1.3448413856962946</v>
      </c>
      <c r="N221" s="304">
        <f t="shared" ca="1" si="104"/>
        <v>77.053735514923005</v>
      </c>
      <c r="P221" s="310">
        <f t="shared" ca="1" si="105"/>
        <v>6</v>
      </c>
      <c r="Q221" s="304">
        <f t="shared" ca="1" si="106"/>
        <v>561.91000000000031</v>
      </c>
      <c r="R221" s="306">
        <f t="shared" ca="1" si="107"/>
        <v>0.28199644864625906</v>
      </c>
      <c r="S221" s="307">
        <f t="shared" ca="1" si="108"/>
        <v>9.3304807590957903</v>
      </c>
      <c r="T221" s="304">
        <f t="shared" ca="1" si="88"/>
        <v>91.532016246729711</v>
      </c>
      <c r="U221" s="311">
        <f t="shared" ca="1" si="89"/>
        <v>0</v>
      </c>
      <c r="V221" s="306">
        <f t="shared" ca="1" si="90"/>
        <v>1.2065570787018793</v>
      </c>
      <c r="W221" s="304">
        <f t="shared" ca="1" si="91"/>
        <v>68.070121815044658</v>
      </c>
      <c r="Y221" s="314" t="str">
        <f t="shared" ca="1" si="109"/>
        <v/>
      </c>
      <c r="Z221" s="315" t="str">
        <f t="shared" ca="1" si="110"/>
        <v/>
      </c>
      <c r="AA221" s="316" t="str">
        <f t="shared" ca="1" si="111"/>
        <v/>
      </c>
      <c r="AC221" s="310" t="e">
        <f t="shared" ca="1" si="112"/>
        <v>#N/A</v>
      </c>
      <c r="AD221" s="323" t="e">
        <f t="shared" ca="1" si="113"/>
        <v>#N/A</v>
      </c>
      <c r="AE221" s="324">
        <f t="shared" ca="1" si="92"/>
        <v>151.69638796196008</v>
      </c>
      <c r="AG221" s="306">
        <f t="shared" ca="1" si="114"/>
        <v>43.413424327918122</v>
      </c>
      <c r="AH221" s="304">
        <f t="shared" ca="1" si="115"/>
        <v>52.974424551229937</v>
      </c>
    </row>
    <row r="222" spans="1:34" x14ac:dyDescent="0.2">
      <c r="A222" s="347">
        <f t="shared" ca="1" si="93"/>
        <v>0.01</v>
      </c>
      <c r="B222" s="304">
        <f t="shared" ca="1" si="94"/>
        <v>2.1799999999999975</v>
      </c>
      <c r="D222" s="306">
        <f t="shared" ca="1" si="95"/>
        <v>11.82625431561809</v>
      </c>
      <c r="E222" s="307">
        <f t="shared" ca="1" si="96"/>
        <v>41.63521389286845</v>
      </c>
      <c r="F222" s="304">
        <f t="shared" ca="1" si="97"/>
        <v>43.28222876704227</v>
      </c>
      <c r="G222" s="306">
        <f t="shared" ca="1" si="98"/>
        <v>29.779781012364111</v>
      </c>
      <c r="H222" s="307">
        <f t="shared" ca="1" si="99"/>
        <v>129.44648469919889</v>
      </c>
      <c r="I222" s="304">
        <f t="shared" ca="1" si="100"/>
        <v>132.82781244198932</v>
      </c>
      <c r="J222" s="306">
        <f t="shared" ca="1" si="101"/>
        <v>32.667495368887074</v>
      </c>
      <c r="K222" s="307">
        <f t="shared" ca="1" si="102"/>
        <v>152.98877104825743</v>
      </c>
      <c r="L222" s="304">
        <f t="shared" ca="1" si="87"/>
        <v>156.43762118024037</v>
      </c>
      <c r="M222" s="306">
        <f t="shared" ca="1" si="103"/>
        <v>1.3446759230400269</v>
      </c>
      <c r="N222" s="304">
        <f t="shared" ca="1" si="104"/>
        <v>77.044255203051833</v>
      </c>
      <c r="P222" s="310">
        <f t="shared" ca="1" si="105"/>
        <v>6</v>
      </c>
      <c r="Q222" s="304">
        <f t="shared" ca="1" si="106"/>
        <v>560.45000000000039</v>
      </c>
      <c r="R222" s="306">
        <f t="shared" ca="1" si="107"/>
        <v>0.28126374267017124</v>
      </c>
      <c r="S222" s="307">
        <f t="shared" ca="1" si="108"/>
        <v>9.3276681216690882</v>
      </c>
      <c r="T222" s="304">
        <f t="shared" ca="1" si="88"/>
        <v>91.504424273573761</v>
      </c>
      <c r="U222" s="311">
        <f t="shared" ca="1" si="89"/>
        <v>0</v>
      </c>
      <c r="V222" s="306">
        <f t="shared" ca="1" si="90"/>
        <v>1.2064011463348454</v>
      </c>
      <c r="W222" s="304">
        <f t="shared" ca="1" si="91"/>
        <v>68.506484704577034</v>
      </c>
      <c r="Y222" s="314" t="str">
        <f t="shared" ca="1" si="109"/>
        <v/>
      </c>
      <c r="Z222" s="315" t="str">
        <f t="shared" ca="1" si="110"/>
        <v/>
      </c>
      <c r="AA222" s="316" t="str">
        <f t="shared" ca="1" si="111"/>
        <v/>
      </c>
      <c r="AC222" s="310" t="e">
        <f t="shared" ca="1" si="112"/>
        <v>#N/A</v>
      </c>
      <c r="AD222" s="323" t="e">
        <f t="shared" ca="1" si="113"/>
        <v>#N/A</v>
      </c>
      <c r="AE222" s="324">
        <f t="shared" ca="1" si="92"/>
        <v>152.98877104825743</v>
      </c>
      <c r="AG222" s="306">
        <f t="shared" ca="1" si="114"/>
        <v>43.226392209960764</v>
      </c>
      <c r="AH222" s="304">
        <f t="shared" ca="1" si="115"/>
        <v>52.787027986245455</v>
      </c>
    </row>
    <row r="223" spans="1:34" x14ac:dyDescent="0.2">
      <c r="A223" s="347">
        <f t="shared" ca="1" si="93"/>
        <v>0.01</v>
      </c>
      <c r="B223" s="304">
        <f t="shared" ca="1" si="94"/>
        <v>2.1899999999999973</v>
      </c>
      <c r="D223" s="306">
        <f t="shared" ca="1" si="95"/>
        <v>11.792732413224911</v>
      </c>
      <c r="E223" s="307">
        <f t="shared" ca="1" si="96"/>
        <v>41.450543361835805</v>
      </c>
      <c r="F223" s="304">
        <f t="shared" ca="1" si="97"/>
        <v>43.095429952157986</v>
      </c>
      <c r="G223" s="306">
        <f t="shared" ca="1" si="98"/>
        <v>29.897708336496361</v>
      </c>
      <c r="H223" s="307">
        <f t="shared" ca="1" si="99"/>
        <v>129.86099013281725</v>
      </c>
      <c r="I223" s="304">
        <f t="shared" ca="1" si="100"/>
        <v>133.25820695945845</v>
      </c>
      <c r="J223" s="306">
        <f t="shared" ca="1" si="101"/>
        <v>32.965882815631375</v>
      </c>
      <c r="K223" s="307">
        <f t="shared" ca="1" si="102"/>
        <v>154.2853084224175</v>
      </c>
      <c r="L223" s="304">
        <f t="shared" ca="1" si="87"/>
        <v>157.76788591096235</v>
      </c>
      <c r="M223" s="306">
        <f t="shared" ca="1" si="103"/>
        <v>1.3445108760822804</v>
      </c>
      <c r="N223" s="304">
        <f t="shared" ca="1" si="104"/>
        <v>77.034798708951485</v>
      </c>
      <c r="P223" s="310">
        <f t="shared" ca="1" si="105"/>
        <v>6</v>
      </c>
      <c r="Q223" s="304">
        <f t="shared" ca="1" si="106"/>
        <v>558.99000000000035</v>
      </c>
      <c r="R223" s="306">
        <f t="shared" ca="1" si="107"/>
        <v>0.28053103669408336</v>
      </c>
      <c r="S223" s="307">
        <f t="shared" ca="1" si="108"/>
        <v>9.3248628113021468</v>
      </c>
      <c r="T223" s="304">
        <f t="shared" ca="1" si="88"/>
        <v>91.476904178874065</v>
      </c>
      <c r="U223" s="311">
        <f t="shared" ca="1" si="89"/>
        <v>0</v>
      </c>
      <c r="V223" s="306">
        <f t="shared" ca="1" si="90"/>
        <v>1.2062447328272683</v>
      </c>
      <c r="W223" s="304">
        <f t="shared" ca="1" si="91"/>
        <v>68.942219690110505</v>
      </c>
      <c r="Y223" s="314" t="str">
        <f t="shared" ca="1" si="109"/>
        <v/>
      </c>
      <c r="Z223" s="315" t="str">
        <f t="shared" ca="1" si="110"/>
        <v/>
      </c>
      <c r="AA223" s="316" t="str">
        <f t="shared" ca="1" si="111"/>
        <v/>
      </c>
      <c r="AC223" s="310" t="e">
        <f t="shared" ca="1" si="112"/>
        <v>#N/A</v>
      </c>
      <c r="AD223" s="323" t="e">
        <f t="shared" ca="1" si="113"/>
        <v>#N/A</v>
      </c>
      <c r="AE223" s="324">
        <f t="shared" ca="1" si="92"/>
        <v>154.2853084224175</v>
      </c>
      <c r="AG223" s="306">
        <f t="shared" ca="1" si="114"/>
        <v>43.039270245915866</v>
      </c>
      <c r="AH223" s="304">
        <f t="shared" ca="1" si="115"/>
        <v>52.599542236796836</v>
      </c>
    </row>
    <row r="224" spans="1:34" x14ac:dyDescent="0.2">
      <c r="A224" s="347">
        <f t="shared" ca="1" si="93"/>
        <v>0.01</v>
      </c>
      <c r="B224" s="304">
        <f t="shared" ca="1" si="94"/>
        <v>2.1999999999999971</v>
      </c>
      <c r="D224" s="306">
        <f t="shared" ca="1" si="95"/>
        <v>11.75910904404787</v>
      </c>
      <c r="E224" s="307">
        <f t="shared" ca="1" si="96"/>
        <v>41.265805755845896</v>
      </c>
      <c r="F224" s="304">
        <f t="shared" ca="1" si="97"/>
        <v>42.908546586770015</v>
      </c>
      <c r="G224" s="306">
        <f t="shared" ca="1" si="98"/>
        <v>30.015299426936839</v>
      </c>
      <c r="H224" s="307">
        <f t="shared" ca="1" si="99"/>
        <v>130.2736481903757</v>
      </c>
      <c r="I224" s="304">
        <f t="shared" ca="1" si="100"/>
        <v>133.68672938073715</v>
      </c>
      <c r="J224" s="306">
        <f t="shared" ca="1" si="101"/>
        <v>33.265447854448539</v>
      </c>
      <c r="K224" s="307">
        <f t="shared" ca="1" si="102"/>
        <v>155.58598161403347</v>
      </c>
      <c r="L224" s="304">
        <f t="shared" ca="1" si="87"/>
        <v>159.10244402824048</v>
      </c>
      <c r="M224" s="306">
        <f t="shared" ca="1" si="103"/>
        <v>1.3443462401427717</v>
      </c>
      <c r="N224" s="304">
        <f t="shared" ca="1" si="104"/>
        <v>77.025365764461469</v>
      </c>
      <c r="P224" s="310">
        <f t="shared" ca="1" si="105"/>
        <v>6</v>
      </c>
      <c r="Q224" s="304">
        <f t="shared" ca="1" si="106"/>
        <v>557.53000000000043</v>
      </c>
      <c r="R224" s="306">
        <f t="shared" ca="1" si="107"/>
        <v>0.27979833071799548</v>
      </c>
      <c r="S224" s="307">
        <f t="shared" ca="1" si="108"/>
        <v>9.3220648279949661</v>
      </c>
      <c r="T224" s="304">
        <f t="shared" ca="1" si="88"/>
        <v>91.449455962630623</v>
      </c>
      <c r="U224" s="311">
        <f t="shared" ca="1" si="89"/>
        <v>0</v>
      </c>
      <c r="V224" s="306">
        <f t="shared" ca="1" si="90"/>
        <v>1.2060878405965425</v>
      </c>
      <c r="W224" s="304">
        <f t="shared" ca="1" si="91"/>
        <v>69.377306903159081</v>
      </c>
      <c r="Y224" s="314" t="str">
        <f t="shared" ca="1" si="109"/>
        <v/>
      </c>
      <c r="Z224" s="315" t="str">
        <f t="shared" ca="1" si="110"/>
        <v/>
      </c>
      <c r="AA224" s="316" t="str">
        <f t="shared" ca="1" si="111"/>
        <v/>
      </c>
      <c r="AC224" s="310" t="e">
        <f t="shared" ca="1" si="112"/>
        <v>#N/A</v>
      </c>
      <c r="AD224" s="323" t="e">
        <f t="shared" ca="1" si="113"/>
        <v>#N/A</v>
      </c>
      <c r="AE224" s="324">
        <f t="shared" ca="1" si="92"/>
        <v>155.58598161403347</v>
      </c>
      <c r="AG224" s="306">
        <f t="shared" ca="1" si="114"/>
        <v>42.852060948981148</v>
      </c>
      <c r="AH224" s="304">
        <f t="shared" ca="1" si="115"/>
        <v>52.411969807656625</v>
      </c>
    </row>
    <row r="225" spans="1:34" x14ac:dyDescent="0.2">
      <c r="A225" s="347">
        <f t="shared" ca="1" si="93"/>
        <v>0.01</v>
      </c>
      <c r="B225" s="304">
        <f t="shared" ca="1" si="94"/>
        <v>2.2099999999999969</v>
      </c>
      <c r="D225" s="306">
        <f t="shared" ca="1" si="95"/>
        <v>11.725385198513958</v>
      </c>
      <c r="E225" s="307">
        <f t="shared" ca="1" si="96"/>
        <v>41.081003435301518</v>
      </c>
      <c r="F225" s="304">
        <f t="shared" ca="1" si="97"/>
        <v>42.721581212600093</v>
      </c>
      <c r="G225" s="306">
        <f t="shared" ca="1" si="98"/>
        <v>30.132553278921979</v>
      </c>
      <c r="H225" s="307">
        <f t="shared" ca="1" si="99"/>
        <v>130.6844582247287</v>
      </c>
      <c r="I225" s="304">
        <f t="shared" ca="1" si="100"/>
        <v>134.11337885758428</v>
      </c>
      <c r="J225" s="306">
        <f t="shared" ca="1" si="101"/>
        <v>33.566187117977833</v>
      </c>
      <c r="K225" s="307">
        <f t="shared" ca="1" si="102"/>
        <v>156.89077214610899</v>
      </c>
      <c r="L225" s="304">
        <f t="shared" ca="1" si="87"/>
        <v>160.44127680320108</v>
      </c>
      <c r="M225" s="306">
        <f t="shared" ca="1" si="103"/>
        <v>1.3441820105988884</v>
      </c>
      <c r="N225" s="304">
        <f t="shared" ca="1" si="104"/>
        <v>77.015956104725603</v>
      </c>
      <c r="P225" s="310">
        <f t="shared" ca="1" si="105"/>
        <v>6</v>
      </c>
      <c r="Q225" s="304">
        <f t="shared" ca="1" si="106"/>
        <v>556.07000000000039</v>
      </c>
      <c r="R225" s="306">
        <f t="shared" ca="1" si="107"/>
        <v>0.2790656247419076</v>
      </c>
      <c r="S225" s="307">
        <f t="shared" ca="1" si="108"/>
        <v>9.3192741717475478</v>
      </c>
      <c r="T225" s="304">
        <f t="shared" ca="1" si="88"/>
        <v>91.422079624843448</v>
      </c>
      <c r="U225" s="311">
        <f t="shared" ca="1" si="89"/>
        <v>0</v>
      </c>
      <c r="V225" s="306">
        <f t="shared" ca="1" si="90"/>
        <v>1.2059304720602484</v>
      </c>
      <c r="W225" s="304">
        <f t="shared" ca="1" si="91"/>
        <v>69.81172658627743</v>
      </c>
      <c r="Y225" s="314" t="str">
        <f t="shared" ca="1" si="109"/>
        <v/>
      </c>
      <c r="Z225" s="315" t="str">
        <f t="shared" ca="1" si="110"/>
        <v/>
      </c>
      <c r="AA225" s="316" t="str">
        <f t="shared" ca="1" si="111"/>
        <v/>
      </c>
      <c r="AC225" s="310" t="e">
        <f t="shared" ca="1" si="112"/>
        <v>#N/A</v>
      </c>
      <c r="AD225" s="323" t="e">
        <f t="shared" ca="1" si="113"/>
        <v>#N/A</v>
      </c>
      <c r="AE225" s="324">
        <f t="shared" ca="1" si="92"/>
        <v>156.89077214610899</v>
      </c>
      <c r="AG225" s="306">
        <f t="shared" ca="1" si="114"/>
        <v>42.664766823815349</v>
      </c>
      <c r="AH225" s="304">
        <f t="shared" ca="1" si="115"/>
        <v>52.22431319515271</v>
      </c>
    </row>
    <row r="226" spans="1:34" x14ac:dyDescent="0.2">
      <c r="A226" s="347">
        <f t="shared" ca="1" si="93"/>
        <v>0.01</v>
      </c>
      <c r="B226" s="304">
        <f t="shared" ca="1" si="94"/>
        <v>2.2199999999999966</v>
      </c>
      <c r="D226" s="306">
        <f t="shared" ca="1" si="95"/>
        <v>11.691561860527042</v>
      </c>
      <c r="E226" s="307">
        <f t="shared" ca="1" si="96"/>
        <v>40.896138753023074</v>
      </c>
      <c r="F226" s="304">
        <f t="shared" ca="1" si="97"/>
        <v>42.534536363348856</v>
      </c>
      <c r="G226" s="306">
        <f t="shared" ca="1" si="98"/>
        <v>30.249468897527247</v>
      </c>
      <c r="H226" s="307">
        <f t="shared" ca="1" si="99"/>
        <v>131.09341961225894</v>
      </c>
      <c r="I226" s="304">
        <f t="shared" ca="1" si="100"/>
        <v>134.53815456671862</v>
      </c>
      <c r="J226" s="306">
        <f t="shared" ca="1" si="101"/>
        <v>33.86809722886008</v>
      </c>
      <c r="K226" s="307">
        <f t="shared" ca="1" si="102"/>
        <v>158.19966153529393</v>
      </c>
      <c r="L226" s="304">
        <f t="shared" ca="1" si="87"/>
        <v>161.78436549860149</v>
      </c>
      <c r="M226" s="306">
        <f t="shared" ca="1" si="103"/>
        <v>1.3440181828846514</v>
      </c>
      <c r="N226" s="304">
        <f t="shared" ca="1" si="104"/>
        <v>77.00656946813254</v>
      </c>
      <c r="P226" s="310">
        <f t="shared" ca="1" si="105"/>
        <v>6</v>
      </c>
      <c r="Q226" s="304">
        <f t="shared" ca="1" si="106"/>
        <v>554.61000000000047</v>
      </c>
      <c r="R226" s="306">
        <f t="shared" ca="1" si="107"/>
        <v>0.27833291876581978</v>
      </c>
      <c r="S226" s="307">
        <f t="shared" ca="1" si="108"/>
        <v>9.3164908425598902</v>
      </c>
      <c r="T226" s="304">
        <f t="shared" ca="1" si="88"/>
        <v>91.394775165512527</v>
      </c>
      <c r="U226" s="311">
        <f t="shared" ca="1" si="89"/>
        <v>0</v>
      </c>
      <c r="V226" s="306">
        <f t="shared" ca="1" si="90"/>
        <v>1.2057726296361155</v>
      </c>
      <c r="W226" s="304">
        <f t="shared" ca="1" si="91"/>
        <v>70.245459093513517</v>
      </c>
      <c r="Y226" s="314" t="str">
        <f t="shared" ca="1" si="109"/>
        <v/>
      </c>
      <c r="Z226" s="315" t="str">
        <f t="shared" ca="1" si="110"/>
        <v/>
      </c>
      <c r="AA226" s="316" t="str">
        <f t="shared" ca="1" si="111"/>
        <v/>
      </c>
      <c r="AC226" s="310" t="e">
        <f t="shared" ca="1" si="112"/>
        <v>#N/A</v>
      </c>
      <c r="AD226" s="323" t="e">
        <f t="shared" ca="1" si="113"/>
        <v>#N/A</v>
      </c>
      <c r="AE226" s="324">
        <f t="shared" ca="1" si="92"/>
        <v>158.19966153529393</v>
      </c>
      <c r="AG226" s="306">
        <f t="shared" ca="1" si="114"/>
        <v>42.477390366458096</v>
      </c>
      <c r="AH226" s="304">
        <f t="shared" ca="1" si="115"/>
        <v>52.036574887086473</v>
      </c>
    </row>
    <row r="227" spans="1:34" x14ac:dyDescent="0.2">
      <c r="A227" s="347">
        <f t="shared" ca="1" si="93"/>
        <v>0.01</v>
      </c>
      <c r="B227" s="304">
        <f t="shared" ca="1" si="94"/>
        <v>2.2299999999999964</v>
      </c>
      <c r="D227" s="306">
        <f t="shared" ca="1" si="95"/>
        <v>11.657640007535479</v>
      </c>
      <c r="E227" s="307">
        <f t="shared" ca="1" si="96"/>
        <v>40.711214054155903</v>
      </c>
      <c r="F227" s="304">
        <f t="shared" ca="1" si="97"/>
        <v>42.347414564629482</v>
      </c>
      <c r="G227" s="306">
        <f t="shared" ca="1" si="98"/>
        <v>30.366045297602604</v>
      </c>
      <c r="H227" s="307">
        <f t="shared" ca="1" si="99"/>
        <v>131.5005317528005</v>
      </c>
      <c r="I227" s="304">
        <f t="shared" ca="1" si="100"/>
        <v>134.96105570973185</v>
      </c>
      <c r="J227" s="306">
        <f t="shared" ca="1" si="101"/>
        <v>34.171174799835732</v>
      </c>
      <c r="K227" s="307">
        <f t="shared" ca="1" si="102"/>
        <v>159.51263129211924</v>
      </c>
      <c r="L227" s="304">
        <f t="shared" ca="1" si="87"/>
        <v>163.13169136907919</v>
      </c>
      <c r="M227" s="306">
        <f t="shared" ca="1" si="103"/>
        <v>1.3438547524897011</v>
      </c>
      <c r="N227" s="304">
        <f t="shared" ca="1" si="104"/>
        <v>76.997205596257729</v>
      </c>
      <c r="P227" s="310">
        <f t="shared" ca="1" si="105"/>
        <v>6</v>
      </c>
      <c r="Q227" s="304">
        <f t="shared" ca="1" si="106"/>
        <v>553.15000000000055</v>
      </c>
      <c r="R227" s="306">
        <f t="shared" ca="1" si="107"/>
        <v>0.2776002127897319</v>
      </c>
      <c r="S227" s="307">
        <f t="shared" ca="1" si="108"/>
        <v>9.3137148404319934</v>
      </c>
      <c r="T227" s="304">
        <f t="shared" ca="1" si="88"/>
        <v>91.36754258463786</v>
      </c>
      <c r="U227" s="311">
        <f t="shared" ca="1" si="89"/>
        <v>0</v>
      </c>
      <c r="V227" s="306">
        <f t="shared" ca="1" si="90"/>
        <v>1.205614315741985</v>
      </c>
      <c r="W227" s="304">
        <f t="shared" ca="1" si="91"/>
        <v>70.678484890851493</v>
      </c>
      <c r="Y227" s="314" t="str">
        <f t="shared" ca="1" si="109"/>
        <v/>
      </c>
      <c r="Z227" s="315" t="str">
        <f t="shared" ca="1" si="110"/>
        <v/>
      </c>
      <c r="AA227" s="316" t="str">
        <f t="shared" ca="1" si="111"/>
        <v/>
      </c>
      <c r="AC227" s="310" t="e">
        <f t="shared" ca="1" si="112"/>
        <v>#N/A</v>
      </c>
      <c r="AD227" s="323" t="e">
        <f t="shared" ca="1" si="113"/>
        <v>#N/A</v>
      </c>
      <c r="AE227" s="324">
        <f t="shared" ca="1" si="92"/>
        <v>159.51263129211924</v>
      </c>
      <c r="AG227" s="306">
        <f t="shared" ca="1" si="114"/>
        <v>42.289934064250467</v>
      </c>
      <c r="AH227" s="304">
        <f t="shared" ca="1" si="115"/>
        <v>51.848757362651732</v>
      </c>
    </row>
    <row r="228" spans="1:34" x14ac:dyDescent="0.2">
      <c r="A228" s="347">
        <f t="shared" ca="1" si="93"/>
        <v>0.01</v>
      </c>
      <c r="B228" s="304">
        <f t="shared" ca="1" si="94"/>
        <v>2.2399999999999962</v>
      </c>
      <c r="D228" s="306">
        <f t="shared" ca="1" si="95"/>
        <v>11.623620610597932</v>
      </c>
      <c r="E228" s="307">
        <f t="shared" ca="1" si="96"/>
        <v>40.526231676079199</v>
      </c>
      <c r="F228" s="304">
        <f t="shared" ca="1" si="97"/>
        <v>42.160218333902897</v>
      </c>
      <c r="G228" s="306">
        <f t="shared" ca="1" si="98"/>
        <v>30.482281503708585</v>
      </c>
      <c r="H228" s="307">
        <f t="shared" ca="1" si="99"/>
        <v>131.9057940695613</v>
      </c>
      <c r="I228" s="304">
        <f t="shared" ca="1" si="100"/>
        <v>135.382081513001</v>
      </c>
      <c r="J228" s="306">
        <f t="shared" ca="1" si="101"/>
        <v>34.475416433842291</v>
      </c>
      <c r="K228" s="307">
        <f t="shared" ca="1" si="102"/>
        <v>160.82966292123103</v>
      </c>
      <c r="L228" s="304">
        <f t="shared" ca="1" si="87"/>
        <v>164.48323566139996</v>
      </c>
      <c r="M228" s="306">
        <f t="shared" ca="1" si="103"/>
        <v>1.3436917149583045</v>
      </c>
      <c r="N228" s="304">
        <f t="shared" ca="1" si="104"/>
        <v>76.987864233806476</v>
      </c>
      <c r="P228" s="310">
        <f t="shared" ca="1" si="105"/>
        <v>6</v>
      </c>
      <c r="Q228" s="304">
        <f t="shared" ca="1" si="106"/>
        <v>551.69000000000051</v>
      </c>
      <c r="R228" s="306">
        <f t="shared" ca="1" si="107"/>
        <v>0.27686750681364403</v>
      </c>
      <c r="S228" s="307">
        <f t="shared" ca="1" si="108"/>
        <v>9.3109461653638572</v>
      </c>
      <c r="T228" s="304">
        <f t="shared" ca="1" si="88"/>
        <v>91.340381882219447</v>
      </c>
      <c r="U228" s="311">
        <f t="shared" ca="1" si="89"/>
        <v>0</v>
      </c>
      <c r="V228" s="306">
        <f t="shared" ca="1" si="90"/>
        <v>1.205455532795771</v>
      </c>
      <c r="W228" s="304">
        <f t="shared" ca="1" si="91"/>
        <v>71.110784556644987</v>
      </c>
      <c r="Y228" s="314" t="str">
        <f t="shared" ca="1" si="109"/>
        <v/>
      </c>
      <c r="Z228" s="315" t="str">
        <f t="shared" ca="1" si="110"/>
        <v/>
      </c>
      <c r="AA228" s="316" t="str">
        <f t="shared" ca="1" si="111"/>
        <v/>
      </c>
      <c r="AC228" s="310" t="e">
        <f t="shared" ca="1" si="112"/>
        <v>#N/A</v>
      </c>
      <c r="AD228" s="323" t="e">
        <f t="shared" ca="1" si="113"/>
        <v>#N/A</v>
      </c>
      <c r="AE228" s="324">
        <f t="shared" ca="1" si="92"/>
        <v>160.82966292123103</v>
      </c>
      <c r="AG228" s="306">
        <f t="shared" ca="1" si="114"/>
        <v>42.102400395756774</v>
      </c>
      <c r="AH228" s="304">
        <f t="shared" ca="1" si="115"/>
        <v>51.660863092354894</v>
      </c>
    </row>
    <row r="229" spans="1:34" x14ac:dyDescent="0.2">
      <c r="A229" s="347">
        <f t="shared" ca="1" si="93"/>
        <v>0.01</v>
      </c>
      <c r="B229" s="304">
        <f t="shared" ca="1" si="94"/>
        <v>2.249999999999996</v>
      </c>
      <c r="D229" s="306">
        <f t="shared" ca="1" si="95"/>
        <v>11.589504634447461</v>
      </c>
      <c r="E229" s="307">
        <f t="shared" ca="1" si="96"/>
        <v>40.341193948315926</v>
      </c>
      <c r="F229" s="304">
        <f t="shared" ca="1" si="97"/>
        <v>41.97295018041406</v>
      </c>
      <c r="G229" s="306">
        <f t="shared" ca="1" si="98"/>
        <v>30.598176550053058</v>
      </c>
      <c r="H229" s="307">
        <f t="shared" ca="1" si="99"/>
        <v>132.30920600904446</v>
      </c>
      <c r="I229" s="304">
        <f t="shared" ca="1" si="100"/>
        <v>135.80123122759963</v>
      </c>
      <c r="J229" s="306">
        <f t="shared" ca="1" si="101"/>
        <v>34.7808187241111</v>
      </c>
      <c r="K229" s="307">
        <f t="shared" ca="1" si="102"/>
        <v>162.15073792162406</v>
      </c>
      <c r="L229" s="304">
        <f t="shared" ca="1" si="87"/>
        <v>165.83897961470544</v>
      </c>
      <c r="M229" s="306">
        <f t="shared" ca="1" si="103"/>
        <v>1.3435290658883858</v>
      </c>
      <c r="N229" s="304">
        <f t="shared" ca="1" si="104"/>
        <v>76.978545128558409</v>
      </c>
      <c r="P229" s="310">
        <f t="shared" ca="1" si="105"/>
        <v>6</v>
      </c>
      <c r="Q229" s="304">
        <f t="shared" ca="1" si="106"/>
        <v>550.23000000000059</v>
      </c>
      <c r="R229" s="306">
        <f t="shared" ca="1" si="107"/>
        <v>0.2761348008375562</v>
      </c>
      <c r="S229" s="307">
        <f t="shared" ca="1" si="108"/>
        <v>9.3081848173554818</v>
      </c>
      <c r="T229" s="304">
        <f t="shared" ca="1" si="88"/>
        <v>91.313293058257287</v>
      </c>
      <c r="U229" s="311">
        <f t="shared" ca="1" si="89"/>
        <v>0</v>
      </c>
      <c r="V229" s="306">
        <f t="shared" ca="1" si="90"/>
        <v>1.2052962832154221</v>
      </c>
      <c r="W229" s="304">
        <f t="shared" ca="1" si="91"/>
        <v>71.54233878204046</v>
      </c>
      <c r="Y229" s="314" t="str">
        <f t="shared" ca="1" si="109"/>
        <v/>
      </c>
      <c r="Z229" s="315" t="str">
        <f t="shared" ca="1" si="110"/>
        <v/>
      </c>
      <c r="AA229" s="316" t="str">
        <f t="shared" ca="1" si="111"/>
        <v/>
      </c>
      <c r="AC229" s="310" t="e">
        <f t="shared" ca="1" si="112"/>
        <v>#N/A</v>
      </c>
      <c r="AD229" s="323" t="e">
        <f t="shared" ca="1" si="113"/>
        <v>#N/A</v>
      </c>
      <c r="AE229" s="324">
        <f t="shared" ca="1" si="92"/>
        <v>162.15073792162406</v>
      </c>
      <c r="AG229" s="306">
        <f t="shared" ca="1" si="114"/>
        <v>41.91479183068715</v>
      </c>
      <c r="AH229" s="304">
        <f t="shared" ca="1" si="115"/>
        <v>51.472894537935979</v>
      </c>
    </row>
    <row r="230" spans="1:34" x14ac:dyDescent="0.2">
      <c r="A230" s="347">
        <f t="shared" ca="1" si="93"/>
        <v>0.01</v>
      </c>
      <c r="B230" s="304">
        <f t="shared" ca="1" si="94"/>
        <v>2.2599999999999958</v>
      </c>
      <c r="D230" s="306">
        <f t="shared" ca="1" si="95"/>
        <v>11.555293037553767</v>
      </c>
      <c r="E230" s="307">
        <f t="shared" ca="1" si="96"/>
        <v>40.156103192444228</v>
      </c>
      <c r="F230" s="304">
        <f t="shared" ca="1" si="97"/>
        <v>41.785612605129629</v>
      </c>
      <c r="G230" s="306">
        <f t="shared" ca="1" si="98"/>
        <v>30.713729480428597</v>
      </c>
      <c r="H230" s="307">
        <f t="shared" ca="1" si="99"/>
        <v>132.7107670409689</v>
      </c>
      <c r="I230" s="304">
        <f t="shared" ca="1" si="100"/>
        <v>136.21850412920878</v>
      </c>
      <c r="J230" s="306">
        <f t="shared" ca="1" si="101"/>
        <v>35.087378254263506</v>
      </c>
      <c r="K230" s="307">
        <f t="shared" ca="1" si="102"/>
        <v>163.47583778687414</v>
      </c>
      <c r="L230" s="304">
        <f t="shared" ca="1" si="87"/>
        <v>167.19890446075939</v>
      </c>
      <c r="M230" s="306">
        <f t="shared" ca="1" si="103"/>
        <v>1.3433668009305755</v>
      </c>
      <c r="N230" s="304">
        <f t="shared" ca="1" si="104"/>
        <v>76.969248031313001</v>
      </c>
      <c r="P230" s="310">
        <f t="shared" ca="1" si="105"/>
        <v>6</v>
      </c>
      <c r="Q230" s="304">
        <f t="shared" ca="1" si="106"/>
        <v>548.77000000000055</v>
      </c>
      <c r="R230" s="306">
        <f t="shared" ca="1" si="107"/>
        <v>0.27540209486146833</v>
      </c>
      <c r="S230" s="307">
        <f t="shared" ca="1" si="108"/>
        <v>9.305430796406867</v>
      </c>
      <c r="T230" s="304">
        <f t="shared" ca="1" si="88"/>
        <v>91.286276112751366</v>
      </c>
      <c r="U230" s="311">
        <f t="shared" ca="1" si="89"/>
        <v>0</v>
      </c>
      <c r="V230" s="306">
        <f t="shared" ca="1" si="90"/>
        <v>1.2051365694188865</v>
      </c>
      <c r="W230" s="304">
        <f t="shared" ca="1" si="91"/>
        <v>71.973128371391326</v>
      </c>
      <c r="Y230" s="314" t="str">
        <f t="shared" ca="1" si="109"/>
        <v/>
      </c>
      <c r="Z230" s="315" t="str">
        <f t="shared" ca="1" si="110"/>
        <v/>
      </c>
      <c r="AA230" s="316" t="str">
        <f t="shared" ca="1" si="111"/>
        <v/>
      </c>
      <c r="AC230" s="310" t="e">
        <f t="shared" ca="1" si="112"/>
        <v>#N/A</v>
      </c>
      <c r="AD230" s="323" t="e">
        <f t="shared" ca="1" si="113"/>
        <v>#N/A</v>
      </c>
      <c r="AE230" s="324">
        <f t="shared" ca="1" si="92"/>
        <v>163.47583778687414</v>
      </c>
      <c r="AG230" s="306">
        <f t="shared" ca="1" si="114"/>
        <v>41.727110829821157</v>
      </c>
      <c r="AH230" s="304">
        <f t="shared" ca="1" si="115"/>
        <v>51.284854152290656</v>
      </c>
    </row>
    <row r="231" spans="1:34" x14ac:dyDescent="0.2">
      <c r="A231" s="347">
        <f t="shared" ca="1" si="93"/>
        <v>0.01</v>
      </c>
      <c r="B231" s="304">
        <f t="shared" ca="1" si="94"/>
        <v>2.2699999999999956</v>
      </c>
      <c r="D231" s="306">
        <f t="shared" ca="1" si="95"/>
        <v>11.520986772183942</v>
      </c>
      <c r="E231" s="307">
        <f t="shared" ca="1" si="96"/>
        <v>39.970961722010045</v>
      </c>
      <c r="F231" s="304">
        <f t="shared" ca="1" si="97"/>
        <v>41.598208100676999</v>
      </c>
      <c r="G231" s="306">
        <f t="shared" ca="1" si="98"/>
        <v>30.828939348150438</v>
      </c>
      <c r="H231" s="307">
        <f t="shared" ca="1" si="99"/>
        <v>133.11047665818901</v>
      </c>
      <c r="I231" s="304">
        <f t="shared" ca="1" si="100"/>
        <v>136.63389951802671</v>
      </c>
      <c r="J231" s="306">
        <f t="shared" ca="1" si="101"/>
        <v>35.395091598406403</v>
      </c>
      <c r="K231" s="307">
        <f t="shared" ca="1" si="102"/>
        <v>164.80494400536992</v>
      </c>
      <c r="L231" s="304">
        <f t="shared" ca="1" si="87"/>
        <v>168.5629914241934</v>
      </c>
      <c r="M231" s="306">
        <f t="shared" ca="1" si="103"/>
        <v>1.3432049157872819</v>
      </c>
      <c r="N231" s="304">
        <f t="shared" ca="1" si="104"/>
        <v>76.959972695836413</v>
      </c>
      <c r="P231" s="310">
        <f t="shared" ca="1" si="105"/>
        <v>6</v>
      </c>
      <c r="Q231" s="304">
        <f t="shared" ca="1" si="106"/>
        <v>547.31000000000063</v>
      </c>
      <c r="R231" s="306">
        <f t="shared" ca="1" si="107"/>
        <v>0.27466938888538045</v>
      </c>
      <c r="S231" s="307">
        <f t="shared" ca="1" si="108"/>
        <v>9.3026841025180129</v>
      </c>
      <c r="T231" s="304">
        <f t="shared" ca="1" si="88"/>
        <v>91.259331045701714</v>
      </c>
      <c r="U231" s="311">
        <f t="shared" ca="1" si="89"/>
        <v>0</v>
      </c>
      <c r="V231" s="306">
        <f t="shared" ca="1" si="90"/>
        <v>1.2049763938240727</v>
      </c>
      <c r="W231" s="304">
        <f t="shared" ca="1" si="91"/>
        <v>72.403134242662034</v>
      </c>
      <c r="Y231" s="314" t="str">
        <f t="shared" ca="1" si="109"/>
        <v/>
      </c>
      <c r="Z231" s="315" t="str">
        <f t="shared" ca="1" si="110"/>
        <v/>
      </c>
      <c r="AA231" s="316" t="str">
        <f t="shared" ca="1" si="111"/>
        <v/>
      </c>
      <c r="AC231" s="310" t="e">
        <f t="shared" ca="1" si="112"/>
        <v>#N/A</v>
      </c>
      <c r="AD231" s="323" t="e">
        <f t="shared" ca="1" si="113"/>
        <v>#N/A</v>
      </c>
      <c r="AE231" s="324">
        <f t="shared" ca="1" si="92"/>
        <v>164.80494400536992</v>
      </c>
      <c r="AG231" s="306">
        <f t="shared" ca="1" si="114"/>
        <v>41.539359844932413</v>
      </c>
      <c r="AH231" s="304">
        <f t="shared" ca="1" si="115"/>
        <v>51.096744379393364</v>
      </c>
    </row>
    <row r="232" spans="1:34" x14ac:dyDescent="0.2">
      <c r="A232" s="347">
        <f t="shared" ca="1" si="93"/>
        <v>0.01</v>
      </c>
      <c r="B232" s="304">
        <f t="shared" ca="1" si="94"/>
        <v>2.2799999999999954</v>
      </c>
      <c r="D232" s="306">
        <f t="shared" ca="1" si="95"/>
        <v>11.486586784461467</v>
      </c>
      <c r="E232" s="307">
        <f t="shared" ca="1" si="96"/>
        <v>39.785771842440994</v>
      </c>
      <c r="F232" s="304">
        <f t="shared" ca="1" si="97"/>
        <v>41.410739151284602</v>
      </c>
      <c r="G232" s="306">
        <f t="shared" ca="1" si="98"/>
        <v>30.943805215995052</v>
      </c>
      <c r="H232" s="307">
        <f t="shared" ca="1" si="99"/>
        <v>133.50833437661342</v>
      </c>
      <c r="I232" s="304">
        <f t="shared" ca="1" si="100"/>
        <v>137.04741671867828</v>
      </c>
      <c r="J232" s="306">
        <f t="shared" ca="1" si="101"/>
        <v>35.703955321227127</v>
      </c>
      <c r="K232" s="307">
        <f t="shared" ca="1" si="102"/>
        <v>166.13803806054392</v>
      </c>
      <c r="L232" s="304">
        <f t="shared" ca="1" si="87"/>
        <v>169.93122172275147</v>
      </c>
      <c r="M232" s="306">
        <f t="shared" ca="1" si="103"/>
        <v>1.3430434062117818</v>
      </c>
      <c r="N232" s="304">
        <f t="shared" ca="1" si="104"/>
        <v>76.950718878809312</v>
      </c>
      <c r="P232" s="310">
        <f t="shared" ca="1" si="105"/>
        <v>6</v>
      </c>
      <c r="Q232" s="304">
        <f t="shared" ca="1" si="106"/>
        <v>545.8500000000007</v>
      </c>
      <c r="R232" s="306">
        <f t="shared" ca="1" si="107"/>
        <v>0.27393668290929263</v>
      </c>
      <c r="S232" s="307">
        <f t="shared" ca="1" si="108"/>
        <v>9.2999447356889196</v>
      </c>
      <c r="T232" s="304">
        <f t="shared" ca="1" si="88"/>
        <v>91.232457857108301</v>
      </c>
      <c r="U232" s="311">
        <f t="shared" ca="1" si="89"/>
        <v>0</v>
      </c>
      <c r="V232" s="306">
        <f t="shared" ca="1" si="90"/>
        <v>1.2048157588488133</v>
      </c>
      <c r="W232" s="304">
        <f t="shared" ca="1" si="91"/>
        <v>72.832337427822935</v>
      </c>
      <c r="Y232" s="314" t="str">
        <f t="shared" ca="1" si="109"/>
        <v/>
      </c>
      <c r="Z232" s="315" t="str">
        <f t="shared" ca="1" si="110"/>
        <v/>
      </c>
      <c r="AA232" s="316" t="str">
        <f t="shared" ca="1" si="111"/>
        <v/>
      </c>
      <c r="AC232" s="310" t="e">
        <f t="shared" ca="1" si="112"/>
        <v>#N/A</v>
      </c>
      <c r="AD232" s="323" t="e">
        <f t="shared" ca="1" si="113"/>
        <v>#N/A</v>
      </c>
      <c r="AE232" s="324">
        <f t="shared" ca="1" si="92"/>
        <v>166.13803806054392</v>
      </c>
      <c r="AG232" s="306">
        <f t="shared" ca="1" si="114"/>
        <v>41.351541318714048</v>
      </c>
      <c r="AH232" s="304">
        <f t="shared" ca="1" si="115"/>
        <v>50.908567654221308</v>
      </c>
    </row>
    <row r="233" spans="1:34" x14ac:dyDescent="0.2">
      <c r="A233" s="347">
        <f t="shared" ca="1" si="93"/>
        <v>0.01</v>
      </c>
      <c r="B233" s="304">
        <f t="shared" ca="1" si="94"/>
        <v>2.2899999999999952</v>
      </c>
      <c r="D233" s="306">
        <f t="shared" ca="1" si="95"/>
        <v>11.452094014423706</v>
      </c>
      <c r="E233" s="307">
        <f t="shared" ca="1" si="96"/>
        <v>39.600535850961506</v>
      </c>
      <c r="F233" s="304">
        <f t="shared" ca="1" si="97"/>
        <v>41.22320823272355</v>
      </c>
      <c r="G233" s="306">
        <f t="shared" ca="1" si="98"/>
        <v>31.058326156139291</v>
      </c>
      <c r="H233" s="307">
        <f t="shared" ca="1" si="99"/>
        <v>133.90433973512305</v>
      </c>
      <c r="I233" s="304">
        <f t="shared" ca="1" si="100"/>
        <v>137.45905508012331</v>
      </c>
      <c r="J233" s="306">
        <f t="shared" ca="1" si="101"/>
        <v>36.013965978087796</v>
      </c>
      <c r="K233" s="307">
        <f t="shared" ca="1" si="102"/>
        <v>167.47510143110262</v>
      </c>
      <c r="L233" s="304">
        <f t="shared" ca="1" si="87"/>
        <v>171.30357656753398</v>
      </c>
      <c r="M233" s="306">
        <f t="shared" ca="1" si="103"/>
        <v>1.3428822680073307</v>
      </c>
      <c r="N233" s="304">
        <f t="shared" ca="1" si="104"/>
        <v>76.941486339775949</v>
      </c>
      <c r="P233" s="310">
        <f t="shared" ca="1" si="105"/>
        <v>6</v>
      </c>
      <c r="Q233" s="304">
        <f t="shared" ca="1" si="106"/>
        <v>544.39000000000067</v>
      </c>
      <c r="R233" s="306">
        <f t="shared" ca="1" si="107"/>
        <v>0.27320397693320475</v>
      </c>
      <c r="S233" s="307">
        <f t="shared" ca="1" si="108"/>
        <v>9.2972126959195869</v>
      </c>
      <c r="T233" s="304">
        <f t="shared" ca="1" si="88"/>
        <v>91.205656546971156</v>
      </c>
      <c r="U233" s="311">
        <f t="shared" ca="1" si="89"/>
        <v>0</v>
      </c>
      <c r="V233" s="306">
        <f t="shared" ca="1" si="90"/>
        <v>1.2046546669108278</v>
      </c>
      <c r="W233" s="304">
        <f t="shared" ca="1" si="91"/>
        <v>73.260719073235322</v>
      </c>
      <c r="Y233" s="314" t="str">
        <f t="shared" ca="1" si="109"/>
        <v/>
      </c>
      <c r="Z233" s="315" t="str">
        <f t="shared" ca="1" si="110"/>
        <v/>
      </c>
      <c r="AA233" s="316" t="str">
        <f t="shared" ca="1" si="111"/>
        <v/>
      </c>
      <c r="AC233" s="310" t="e">
        <f t="shared" ca="1" si="112"/>
        <v>#N/A</v>
      </c>
      <c r="AD233" s="323" t="e">
        <f t="shared" ca="1" si="113"/>
        <v>#N/A</v>
      </c>
      <c r="AE233" s="324">
        <f t="shared" ca="1" si="92"/>
        <v>167.47510143110262</v>
      </c>
      <c r="AG233" s="306">
        <f t="shared" ca="1" si="114"/>
        <v>41.163657684705271</v>
      </c>
      <c r="AH233" s="304">
        <f t="shared" ca="1" si="115"/>
        <v>50.720326402679547</v>
      </c>
    </row>
    <row r="234" spans="1:34" x14ac:dyDescent="0.2">
      <c r="A234" s="347">
        <f t="shared" ca="1" si="93"/>
        <v>0.01</v>
      </c>
      <c r="B234" s="304">
        <f t="shared" ca="1" si="94"/>
        <v>2.2999999999999949</v>
      </c>
      <c r="D234" s="306">
        <f t="shared" ca="1" si="95"/>
        <v>11.417509396077884</v>
      </c>
      <c r="E234" s="307">
        <f t="shared" ca="1" si="96"/>
        <v>39.415256036509355</v>
      </c>
      <c r="F234" s="304">
        <f t="shared" ca="1" si="97"/>
        <v>41.035617812250784</v>
      </c>
      <c r="G234" s="306">
        <f t="shared" ca="1" si="98"/>
        <v>31.172501250100069</v>
      </c>
      <c r="H234" s="307">
        <f t="shared" ca="1" si="99"/>
        <v>134.29849229548813</v>
      </c>
      <c r="I234" s="304">
        <f t="shared" ca="1" si="100"/>
        <v>137.86881397556439</v>
      </c>
      <c r="J234" s="306">
        <f t="shared" ca="1" si="101"/>
        <v>36.325120115118992</v>
      </c>
      <c r="K234" s="307">
        <f t="shared" ca="1" si="102"/>
        <v>168.81611559125568</v>
      </c>
      <c r="L234" s="304">
        <f t="shared" ca="1" si="87"/>
        <v>172.68003716324023</v>
      </c>
      <c r="M234" s="306">
        <f t="shared" ca="1" si="103"/>
        <v>1.342721497026292</v>
      </c>
      <c r="N234" s="304">
        <f t="shared" ca="1" si="104"/>
        <v>76.932274841094241</v>
      </c>
      <c r="P234" s="310">
        <f t="shared" ca="1" si="105"/>
        <v>6</v>
      </c>
      <c r="Q234" s="304">
        <f t="shared" ca="1" si="106"/>
        <v>542.93000000000075</v>
      </c>
      <c r="R234" s="306">
        <f t="shared" ca="1" si="107"/>
        <v>0.27247127095711693</v>
      </c>
      <c r="S234" s="307">
        <f t="shared" ca="1" si="108"/>
        <v>9.2944879832100149</v>
      </c>
      <c r="T234" s="304">
        <f t="shared" ca="1" si="88"/>
        <v>91.17892711529025</v>
      </c>
      <c r="U234" s="311">
        <f t="shared" ca="1" si="89"/>
        <v>0</v>
      </c>
      <c r="V234" s="306">
        <f t="shared" ca="1" si="90"/>
        <v>1.2044931204276861</v>
      </c>
      <c r="W234" s="304">
        <f t="shared" ca="1" si="91"/>
        <v>73.688260440027065</v>
      </c>
      <c r="Y234" s="314" t="str">
        <f t="shared" ca="1" si="109"/>
        <v/>
      </c>
      <c r="Z234" s="315" t="str">
        <f t="shared" ca="1" si="110"/>
        <v/>
      </c>
      <c r="AA234" s="316" t="str">
        <f t="shared" ca="1" si="111"/>
        <v/>
      </c>
      <c r="AC234" s="310" t="e">
        <f t="shared" ca="1" si="112"/>
        <v>#N/A</v>
      </c>
      <c r="AD234" s="323" t="e">
        <f t="shared" ca="1" si="113"/>
        <v>#N/A</v>
      </c>
      <c r="AE234" s="324">
        <f t="shared" ca="1" si="92"/>
        <v>168.81611559125568</v>
      </c>
      <c r="AG234" s="306">
        <f t="shared" ca="1" si="114"/>
        <v>40.975711367218913</v>
      </c>
      <c r="AH234" s="304">
        <f t="shared" ca="1" si="115"/>
        <v>50.532023041527118</v>
      </c>
    </row>
    <row r="235" spans="1:34" x14ac:dyDescent="0.2">
      <c r="A235" s="347">
        <f t="shared" ca="1" si="93"/>
        <v>0.01</v>
      </c>
      <c r="B235" s="304">
        <f t="shared" ca="1" si="94"/>
        <v>2.3099999999999947</v>
      </c>
      <c r="D235" s="306">
        <f t="shared" ca="1" si="95"/>
        <v>11.382833857455543</v>
      </c>
      <c r="E235" s="307">
        <f t="shared" ca="1" si="96"/>
        <v>39.229934679653205</v>
      </c>
      <c r="F235" s="304">
        <f t="shared" ca="1" si="97"/>
        <v>40.847970348553346</v>
      </c>
      <c r="G235" s="306">
        <f t="shared" ca="1" si="98"/>
        <v>31.286329588674626</v>
      </c>
      <c r="H235" s="307">
        <f t="shared" ca="1" si="99"/>
        <v>134.69079164228467</v>
      </c>
      <c r="I235" s="304">
        <f t="shared" ca="1" si="100"/>
        <v>138.27669280235378</v>
      </c>
      <c r="J235" s="306">
        <f t="shared" ca="1" si="101"/>
        <v>36.637414269312863</v>
      </c>
      <c r="K235" s="307">
        <f t="shared" ca="1" si="102"/>
        <v>170.16106201094453</v>
      </c>
      <c r="L235" s="304">
        <f t="shared" ca="1" si="87"/>
        <v>174.06058470841054</v>
      </c>
      <c r="M235" s="306">
        <f t="shared" ca="1" si="103"/>
        <v>1.3425610891692832</v>
      </c>
      <c r="N235" s="304">
        <f t="shared" ca="1" si="104"/>
        <v>76.923084147886911</v>
      </c>
      <c r="P235" s="310">
        <f t="shared" ca="1" si="105"/>
        <v>6</v>
      </c>
      <c r="Q235" s="304">
        <f t="shared" ca="1" si="106"/>
        <v>541.47000000000071</v>
      </c>
      <c r="R235" s="306">
        <f t="shared" ca="1" si="107"/>
        <v>0.271738564981029</v>
      </c>
      <c r="S235" s="307">
        <f t="shared" ca="1" si="108"/>
        <v>9.2917705975602054</v>
      </c>
      <c r="T235" s="304">
        <f t="shared" ca="1" si="88"/>
        <v>91.152269562065626</v>
      </c>
      <c r="U235" s="311">
        <f t="shared" ca="1" si="89"/>
        <v>0</v>
      </c>
      <c r="V235" s="306">
        <f t="shared" ca="1" si="90"/>
        <v>1.2043311218167709</v>
      </c>
      <c r="W235" s="304">
        <f t="shared" ca="1" si="91"/>
        <v>74.11494290445863</v>
      </c>
      <c r="Y235" s="314" t="str">
        <f t="shared" ca="1" si="109"/>
        <v/>
      </c>
      <c r="Z235" s="315" t="str">
        <f t="shared" ca="1" si="110"/>
        <v/>
      </c>
      <c r="AA235" s="316" t="str">
        <f t="shared" ca="1" si="111"/>
        <v/>
      </c>
      <c r="AC235" s="310" t="e">
        <f t="shared" ca="1" si="112"/>
        <v>#N/A</v>
      </c>
      <c r="AD235" s="323" t="e">
        <f t="shared" ca="1" si="113"/>
        <v>#N/A</v>
      </c>
      <c r="AE235" s="324">
        <f t="shared" ca="1" si="92"/>
        <v>170.16106201094453</v>
      </c>
      <c r="AG235" s="306">
        <f t="shared" ca="1" si="114"/>
        <v>40.787704781269788</v>
      </c>
      <c r="AH235" s="304">
        <f t="shared" ca="1" si="115"/>
        <v>50.343659978304011</v>
      </c>
    </row>
    <row r="236" spans="1:34" x14ac:dyDescent="0.2">
      <c r="A236" s="347">
        <f t="shared" ca="1" si="93"/>
        <v>0.01</v>
      </c>
      <c r="B236" s="304">
        <f t="shared" ca="1" si="94"/>
        <v>2.3199999999999945</v>
      </c>
      <c r="D236" s="306">
        <f t="shared" ca="1" si="95"/>
        <v>11.348068320665673</v>
      </c>
      <c r="E236" s="307">
        <f t="shared" ca="1" si="96"/>
        <v>39.044574052511635</v>
      </c>
      <c r="F236" s="304">
        <f t="shared" ca="1" si="97"/>
        <v>40.660268291694294</v>
      </c>
      <c r="G236" s="306">
        <f t="shared" ca="1" si="98"/>
        <v>31.399810271881282</v>
      </c>
      <c r="H236" s="307">
        <f t="shared" ca="1" si="99"/>
        <v>135.08123738280977</v>
      </c>
      <c r="I236" s="304">
        <f t="shared" ca="1" si="100"/>
        <v>138.68269098189992</v>
      </c>
      <c r="J236" s="306">
        <f t="shared" ca="1" si="101"/>
        <v>36.950844968615641</v>
      </c>
      <c r="K236" s="307">
        <f t="shared" ca="1" si="102"/>
        <v>171.50992215607002</v>
      </c>
      <c r="L236" s="304">
        <f t="shared" ca="1" si="87"/>
        <v>175.44520039566731</v>
      </c>
      <c r="M236" s="306">
        <f t="shared" ca="1" si="103"/>
        <v>1.3424010403843436</v>
      </c>
      <c r="N236" s="304">
        <f t="shared" ca="1" si="104"/>
        <v>76.91391402799367</v>
      </c>
      <c r="P236" s="310">
        <f t="shared" ca="1" si="105"/>
        <v>6</v>
      </c>
      <c r="Q236" s="304">
        <f t="shared" ca="1" si="106"/>
        <v>540.01000000000079</v>
      </c>
      <c r="R236" s="306">
        <f t="shared" ca="1" si="107"/>
        <v>0.27100585900494117</v>
      </c>
      <c r="S236" s="307">
        <f t="shared" ca="1" si="108"/>
        <v>9.2890605389701566</v>
      </c>
      <c r="T236" s="304">
        <f t="shared" ca="1" si="88"/>
        <v>91.125683887297242</v>
      </c>
      <c r="U236" s="311">
        <f t="shared" ca="1" si="89"/>
        <v>0</v>
      </c>
      <c r="V236" s="306">
        <f t="shared" ca="1" si="90"/>
        <v>1.2041686734952435</v>
      </c>
      <c r="W236" s="304">
        <f t="shared" ca="1" si="91"/>
        <v>74.540747958279923</v>
      </c>
      <c r="Y236" s="314" t="str">
        <f t="shared" ca="1" si="109"/>
        <v/>
      </c>
      <c r="Z236" s="315" t="str">
        <f t="shared" ca="1" si="110"/>
        <v/>
      </c>
      <c r="AA236" s="316" t="str">
        <f t="shared" ca="1" si="111"/>
        <v/>
      </c>
      <c r="AC236" s="310" t="e">
        <f t="shared" ca="1" si="112"/>
        <v>#N/A</v>
      </c>
      <c r="AD236" s="323" t="e">
        <f t="shared" ca="1" si="113"/>
        <v>#N/A</v>
      </c>
      <c r="AE236" s="324">
        <f t="shared" ca="1" si="92"/>
        <v>171.50992215607002</v>
      </c>
      <c r="AG236" s="306">
        <f t="shared" ca="1" si="114"/>
        <v>40.599640332504251</v>
      </c>
      <c r="AH236" s="304">
        <f t="shared" ca="1" si="115"/>
        <v>50.155239611259354</v>
      </c>
    </row>
    <row r="237" spans="1:34" x14ac:dyDescent="0.2">
      <c r="A237" s="347">
        <f t="shared" ca="1" si="93"/>
        <v>0.01</v>
      </c>
      <c r="B237" s="304">
        <f t="shared" ca="1" si="94"/>
        <v>2.3299999999999943</v>
      </c>
      <c r="D237" s="306">
        <f t="shared" ca="1" si="95"/>
        <v>11.313213701946266</v>
      </c>
      <c r="E237" s="307">
        <f t="shared" ca="1" si="96"/>
        <v>38.859176418673279</v>
      </c>
      <c r="F237" s="304">
        <f t="shared" ca="1" si="97"/>
        <v>40.472514083059849</v>
      </c>
      <c r="G237" s="306">
        <f t="shared" ca="1" si="98"/>
        <v>31.512942408900745</v>
      </c>
      <c r="H237" s="307">
        <f t="shared" ca="1" si="99"/>
        <v>135.46982914699652</v>
      </c>
      <c r="I237" s="304">
        <f t="shared" ca="1" si="100"/>
        <v>139.08680795957292</v>
      </c>
      <c r="J237" s="306">
        <f t="shared" ca="1" si="101"/>
        <v>37.265408732019552</v>
      </c>
      <c r="K237" s="307">
        <f t="shared" ca="1" si="102"/>
        <v>172.86267748871904</v>
      </c>
      <c r="L237" s="304">
        <f t="shared" ca="1" si="87"/>
        <v>176.83386541195489</v>
      </c>
      <c r="M237" s="306">
        <f t="shared" ca="1" si="103"/>
        <v>1.3422413466661147</v>
      </c>
      <c r="N237" s="304">
        <f t="shared" ca="1" si="104"/>
        <v>76.904764251924405</v>
      </c>
      <c r="P237" s="310">
        <f t="shared" ca="1" si="105"/>
        <v>6</v>
      </c>
      <c r="Q237" s="304">
        <f t="shared" ca="1" si="106"/>
        <v>538.55000000000086</v>
      </c>
      <c r="R237" s="306">
        <f t="shared" ca="1" si="107"/>
        <v>0.27027315302885335</v>
      </c>
      <c r="S237" s="307">
        <f t="shared" ca="1" si="108"/>
        <v>9.2863578074398685</v>
      </c>
      <c r="T237" s="304">
        <f t="shared" ca="1" si="88"/>
        <v>91.099170090985112</v>
      </c>
      <c r="U237" s="311">
        <f t="shared" ca="1" si="89"/>
        <v>0</v>
      </c>
      <c r="V237" s="306">
        <f t="shared" ca="1" si="90"/>
        <v>1.2040057778800048</v>
      </c>
      <c r="W237" s="304">
        <f t="shared" ca="1" si="91"/>
        <v>74.965657209077349</v>
      </c>
      <c r="Y237" s="314" t="str">
        <f t="shared" ca="1" si="109"/>
        <v/>
      </c>
      <c r="Z237" s="315" t="str">
        <f t="shared" ca="1" si="110"/>
        <v/>
      </c>
      <c r="AA237" s="316" t="str">
        <f t="shared" ca="1" si="111"/>
        <v/>
      </c>
      <c r="AC237" s="310" t="e">
        <f t="shared" ca="1" si="112"/>
        <v>#N/A</v>
      </c>
      <c r="AD237" s="323" t="e">
        <f t="shared" ca="1" si="113"/>
        <v>#N/A</v>
      </c>
      <c r="AE237" s="324">
        <f t="shared" ca="1" si="92"/>
        <v>172.86267748871904</v>
      </c>
      <c r="AG237" s="306">
        <f t="shared" ca="1" si="114"/>
        <v>40.411520417130511</v>
      </c>
      <c r="AH237" s="304">
        <f t="shared" ca="1" si="115"/>
        <v>49.966764329280402</v>
      </c>
    </row>
    <row r="238" spans="1:34" x14ac:dyDescent="0.2">
      <c r="A238" s="347">
        <f t="shared" ca="1" si="93"/>
        <v>0.01</v>
      </c>
      <c r="B238" s="304">
        <f t="shared" ca="1" si="94"/>
        <v>2.3399999999999941</v>
      </c>
      <c r="D238" s="306">
        <f t="shared" ca="1" si="95"/>
        <v>11.278270911714749</v>
      </c>
      <c r="E238" s="307">
        <f t="shared" ca="1" si="96"/>
        <v>38.673744033118162</v>
      </c>
      <c r="F238" s="304">
        <f t="shared" ca="1" si="97"/>
        <v>40.284710155307977</v>
      </c>
      <c r="G238" s="306">
        <f t="shared" ca="1" si="98"/>
        <v>31.625725118017893</v>
      </c>
      <c r="H238" s="307">
        <f t="shared" ca="1" si="99"/>
        <v>135.85656658732771</v>
      </c>
      <c r="I238" s="304">
        <f t="shared" ca="1" si="100"/>
        <v>139.48904320460954</v>
      </c>
      <c r="J238" s="306">
        <f t="shared" ca="1" si="101"/>
        <v>37.581102069654143</v>
      </c>
      <c r="K238" s="307">
        <f t="shared" ca="1" si="102"/>
        <v>174.21930946739067</v>
      </c>
      <c r="L238" s="304">
        <f t="shared" ca="1" si="87"/>
        <v>178.2265609387787</v>
      </c>
      <c r="M238" s="306">
        <f t="shared" ca="1" si="103"/>
        <v>1.3420820040550416</v>
      </c>
      <c r="N238" s="304">
        <f t="shared" ca="1" si="104"/>
        <v>76.895634592813323</v>
      </c>
      <c r="P238" s="310">
        <f t="shared" ca="1" si="105"/>
        <v>6</v>
      </c>
      <c r="Q238" s="304">
        <f t="shared" ca="1" si="106"/>
        <v>537.09000000000083</v>
      </c>
      <c r="R238" s="306">
        <f t="shared" ca="1" si="107"/>
        <v>0.26954044705276542</v>
      </c>
      <c r="S238" s="307">
        <f t="shared" ca="1" si="108"/>
        <v>9.2836624029693411</v>
      </c>
      <c r="T238" s="304">
        <f t="shared" ca="1" si="88"/>
        <v>91.072728173129235</v>
      </c>
      <c r="U238" s="311">
        <f t="shared" ca="1" si="89"/>
        <v>0</v>
      </c>
      <c r="V238" s="306">
        <f t="shared" ca="1" si="90"/>
        <v>1.2038424373876617</v>
      </c>
      <c r="W238" s="304">
        <f t="shared" ca="1" si="91"/>
        <v>75.389652380611608</v>
      </c>
      <c r="Y238" s="314" t="str">
        <f t="shared" ca="1" si="109"/>
        <v/>
      </c>
      <c r="Z238" s="315" t="str">
        <f t="shared" ca="1" si="110"/>
        <v/>
      </c>
      <c r="AA238" s="316" t="str">
        <f t="shared" ca="1" si="111"/>
        <v/>
      </c>
      <c r="AC238" s="310" t="e">
        <f t="shared" ca="1" si="112"/>
        <v>#N/A</v>
      </c>
      <c r="AD238" s="323" t="e">
        <f t="shared" ca="1" si="113"/>
        <v>#N/A</v>
      </c>
      <c r="AE238" s="324">
        <f t="shared" ca="1" si="92"/>
        <v>174.21930946739067</v>
      </c>
      <c r="AG238" s="306">
        <f t="shared" ca="1" si="114"/>
        <v>40.22334742185005</v>
      </c>
      <c r="AH238" s="304">
        <f t="shared" ca="1" si="115"/>
        <v>49.778236511822634</v>
      </c>
    </row>
    <row r="239" spans="1:34" x14ac:dyDescent="0.2">
      <c r="A239" s="347">
        <f t="shared" ca="1" si="93"/>
        <v>0.01</v>
      </c>
      <c r="B239" s="304">
        <f t="shared" ca="1" si="94"/>
        <v>2.3499999999999939</v>
      </c>
      <c r="D239" s="306">
        <f t="shared" ca="1" si="95"/>
        <v>11.243240854616943</v>
      </c>
      <c r="E239" s="307">
        <f t="shared" ca="1" si="96"/>
        <v>38.488279142140428</v>
      </c>
      <c r="F239" s="304">
        <f t="shared" ca="1" si="97"/>
        <v>40.096858932318497</v>
      </c>
      <c r="G239" s="306">
        <f t="shared" ca="1" si="98"/>
        <v>31.738157526564063</v>
      </c>
      <c r="H239" s="307">
        <f t="shared" ca="1" si="99"/>
        <v>136.24144937874911</v>
      </c>
      <c r="I239" s="304">
        <f t="shared" ca="1" si="100"/>
        <v>139.88939621001748</v>
      </c>
      <c r="J239" s="306">
        <f t="shared" ca="1" si="101"/>
        <v>37.897921482877052</v>
      </c>
      <c r="K239" s="307">
        <f t="shared" ca="1" si="102"/>
        <v>175.57979954722106</v>
      </c>
      <c r="L239" s="304">
        <f t="shared" ca="1" si="87"/>
        <v>179.62326815244356</v>
      </c>
      <c r="M239" s="306">
        <f t="shared" ca="1" si="103"/>
        <v>1.341923008636589</v>
      </c>
      <c r="N239" s="304">
        <f t="shared" ca="1" si="104"/>
        <v>76.886524826374071</v>
      </c>
      <c r="P239" s="310">
        <f t="shared" ca="1" si="105"/>
        <v>6</v>
      </c>
      <c r="Q239" s="304">
        <f t="shared" ca="1" si="106"/>
        <v>535.6300000000009</v>
      </c>
      <c r="R239" s="306">
        <f t="shared" ca="1" si="107"/>
        <v>0.2688077410766776</v>
      </c>
      <c r="S239" s="307">
        <f t="shared" ca="1" si="108"/>
        <v>9.2809743255585744</v>
      </c>
      <c r="T239" s="304">
        <f t="shared" ca="1" si="88"/>
        <v>91.046358133729626</v>
      </c>
      <c r="U239" s="311">
        <f t="shared" ca="1" si="89"/>
        <v>0</v>
      </c>
      <c r="V239" s="306">
        <f t="shared" ca="1" si="90"/>
        <v>1.2036786544344891</v>
      </c>
      <c r="W239" s="304">
        <f t="shared" ca="1" si="91"/>
        <v>75.812715313146228</v>
      </c>
      <c r="Y239" s="314" t="str">
        <f t="shared" ca="1" si="109"/>
        <v/>
      </c>
      <c r="Z239" s="315" t="str">
        <f t="shared" ca="1" si="110"/>
        <v/>
      </c>
      <c r="AA239" s="316" t="str">
        <f t="shared" ca="1" si="111"/>
        <v/>
      </c>
      <c r="AC239" s="310" t="e">
        <f t="shared" ca="1" si="112"/>
        <v>#N/A</v>
      </c>
      <c r="AD239" s="323" t="e">
        <f t="shared" ca="1" si="113"/>
        <v>#N/A</v>
      </c>
      <c r="AE239" s="324">
        <f t="shared" ca="1" si="92"/>
        <v>175.57979954722106</v>
      </c>
      <c r="AG239" s="306">
        <f t="shared" ca="1" si="114"/>
        <v>40.035123723790058</v>
      </c>
      <c r="AH239" s="304">
        <f t="shared" ca="1" si="115"/>
        <v>49.589658528840914</v>
      </c>
    </row>
    <row r="240" spans="1:34" x14ac:dyDescent="0.2">
      <c r="A240" s="347">
        <f t="shared" ca="1" si="93"/>
        <v>0.01</v>
      </c>
      <c r="B240" s="304">
        <f t="shared" ca="1" si="94"/>
        <v>2.3599999999999937</v>
      </c>
      <c r="D240" s="306">
        <f t="shared" ca="1" si="95"/>
        <v>11.208124429574807</v>
      </c>
      <c r="E240" s="307">
        <f t="shared" ca="1" si="96"/>
        <v>38.302783983272072</v>
      </c>
      <c r="F240" s="304">
        <f t="shared" ca="1" si="97"/>
        <v>39.908962829144471</v>
      </c>
      <c r="G240" s="306">
        <f t="shared" ca="1" si="98"/>
        <v>31.850238770859811</v>
      </c>
      <c r="H240" s="307">
        <f t="shared" ca="1" si="99"/>
        <v>136.62447721858183</v>
      </c>
      <c r="I240" s="304">
        <f t="shared" ca="1" si="100"/>
        <v>140.28786649247883</v>
      </c>
      <c r="J240" s="306">
        <f t="shared" ca="1" si="101"/>
        <v>38.215863464364169</v>
      </c>
      <c r="K240" s="307">
        <f t="shared" ca="1" si="102"/>
        <v>176.94412918020771</v>
      </c>
      <c r="L240" s="304">
        <f t="shared" ca="1" si="87"/>
        <v>181.02396822429057</v>
      </c>
      <c r="M240" s="306">
        <f t="shared" ca="1" si="103"/>
        <v>1.3417643565404738</v>
      </c>
      <c r="N240" s="304">
        <f t="shared" ca="1" si="104"/>
        <v>76.877434730855768</v>
      </c>
      <c r="P240" s="310">
        <f t="shared" ca="1" si="105"/>
        <v>6</v>
      </c>
      <c r="Q240" s="304">
        <f t="shared" ca="1" si="106"/>
        <v>534.17000000000087</v>
      </c>
      <c r="R240" s="306">
        <f t="shared" ca="1" si="107"/>
        <v>0.26807503510058972</v>
      </c>
      <c r="S240" s="307">
        <f t="shared" ca="1" si="108"/>
        <v>9.2782935752075684</v>
      </c>
      <c r="T240" s="304">
        <f t="shared" ca="1" si="88"/>
        <v>91.020059972786257</v>
      </c>
      <c r="U240" s="311">
        <f t="shared" ca="1" si="89"/>
        <v>0</v>
      </c>
      <c r="V240" s="306">
        <f t="shared" ca="1" si="90"/>
        <v>1.2035144314363964</v>
      </c>
      <c r="W240" s="304">
        <f t="shared" ca="1" si="91"/>
        <v>76.234827963766449</v>
      </c>
      <c r="Y240" s="314" t="str">
        <f t="shared" ca="1" si="109"/>
        <v/>
      </c>
      <c r="Z240" s="315" t="str">
        <f t="shared" ca="1" si="110"/>
        <v/>
      </c>
      <c r="AA240" s="316" t="str">
        <f t="shared" ca="1" si="111"/>
        <v/>
      </c>
      <c r="AC240" s="310" t="e">
        <f t="shared" ca="1" si="112"/>
        <v>#N/A</v>
      </c>
      <c r="AD240" s="323" t="e">
        <f t="shared" ca="1" si="113"/>
        <v>#N/A</v>
      </c>
      <c r="AE240" s="324">
        <f t="shared" ca="1" si="92"/>
        <v>176.94412918020771</v>
      </c>
      <c r="AG240" s="306">
        <f t="shared" ca="1" si="114"/>
        <v>39.846851690436679</v>
      </c>
      <c r="AH240" s="304">
        <f t="shared" ca="1" si="115"/>
        <v>49.401032740721462</v>
      </c>
    </row>
    <row r="241" spans="1:34" x14ac:dyDescent="0.2">
      <c r="A241" s="347">
        <f t="shared" ca="1" si="93"/>
        <v>0.01</v>
      </c>
      <c r="B241" s="304">
        <f t="shared" ca="1" si="94"/>
        <v>2.3699999999999934</v>
      </c>
      <c r="D241" s="306">
        <f t="shared" ca="1" si="95"/>
        <v>11.172922529832977</v>
      </c>
      <c r="E241" s="307">
        <f t="shared" ca="1" si="96"/>
        <v>38.117260785208138</v>
      </c>
      <c r="F241" s="304">
        <f t="shared" ca="1" si="97"/>
        <v>39.721024251965304</v>
      </c>
      <c r="G241" s="306">
        <f t="shared" ca="1" si="98"/>
        <v>31.96196799615814</v>
      </c>
      <c r="H241" s="307">
        <f t="shared" ca="1" si="99"/>
        <v>137.00564982643391</v>
      </c>
      <c r="I241" s="304">
        <f t="shared" ca="1" si="100"/>
        <v>140.68445359225328</v>
      </c>
      <c r="J241" s="306">
        <f t="shared" ca="1" si="101"/>
        <v>38.53492449819926</v>
      </c>
      <c r="K241" s="307">
        <f t="shared" ca="1" si="102"/>
        <v>178.31227981543279</v>
      </c>
      <c r="L241" s="304">
        <f t="shared" ca="1" si="87"/>
        <v>182.42864232093356</v>
      </c>
      <c r="M241" s="306">
        <f t="shared" ca="1" si="103"/>
        <v>1.3416060439399138</v>
      </c>
      <c r="N241" s="304">
        <f t="shared" ca="1" si="104"/>
        <v>76.868364086999932</v>
      </c>
      <c r="P241" s="310">
        <f t="shared" ca="1" si="105"/>
        <v>6</v>
      </c>
      <c r="Q241" s="304">
        <f t="shared" ca="1" si="106"/>
        <v>532.71000000000095</v>
      </c>
      <c r="R241" s="306">
        <f t="shared" ca="1" si="107"/>
        <v>0.2673423291245019</v>
      </c>
      <c r="S241" s="307">
        <f t="shared" ca="1" si="108"/>
        <v>9.2756201519163231</v>
      </c>
      <c r="T241" s="304">
        <f t="shared" ca="1" si="88"/>
        <v>90.993833690299127</v>
      </c>
      <c r="U241" s="311">
        <f t="shared" ca="1" si="89"/>
        <v>0</v>
      </c>
      <c r="V241" s="306">
        <f t="shared" ca="1" si="90"/>
        <v>1.2033497708088894</v>
      </c>
      <c r="W241" s="304">
        <f t="shared" ca="1" si="91"/>
        <v>76.655972406689386</v>
      </c>
      <c r="Y241" s="314" t="str">
        <f t="shared" ca="1" si="109"/>
        <v/>
      </c>
      <c r="Z241" s="315" t="str">
        <f t="shared" ca="1" si="110"/>
        <v/>
      </c>
      <c r="AA241" s="316" t="str">
        <f t="shared" ca="1" si="111"/>
        <v/>
      </c>
      <c r="AC241" s="310" t="e">
        <f t="shared" ca="1" si="112"/>
        <v>#N/A</v>
      </c>
      <c r="AD241" s="323" t="e">
        <f t="shared" ca="1" si="113"/>
        <v>#N/A</v>
      </c>
      <c r="AE241" s="324">
        <f t="shared" ca="1" si="92"/>
        <v>178.31227981543279</v>
      </c>
      <c r="AG241" s="306">
        <f t="shared" ca="1" si="114"/>
        <v>39.65853367956943</v>
      </c>
      <c r="AH241" s="304">
        <f t="shared" ca="1" si="115"/>
        <v>49.212361498215053</v>
      </c>
    </row>
    <row r="242" spans="1:34" x14ac:dyDescent="0.2">
      <c r="A242" s="347">
        <f t="shared" ca="1" si="93"/>
        <v>0.01</v>
      </c>
      <c r="B242" s="304">
        <f t="shared" ca="1" si="94"/>
        <v>2.3799999999999932</v>
      </c>
      <c r="D242" s="306">
        <f t="shared" ca="1" si="95"/>
        <v>11.137636043004056</v>
      </c>
      <c r="E242" s="307">
        <f t="shared" ca="1" si="96"/>
        <v>37.931711767732807</v>
      </c>
      <c r="F242" s="304">
        <f t="shared" ca="1" si="97"/>
        <v>39.533045598040921</v>
      </c>
      <c r="G242" s="306">
        <f t="shared" ca="1" si="98"/>
        <v>32.07334435658818</v>
      </c>
      <c r="H242" s="307">
        <f t="shared" ca="1" si="99"/>
        <v>137.38496694411123</v>
      </c>
      <c r="I242" s="304">
        <f t="shared" ca="1" si="100"/>
        <v>141.07915707308015</v>
      </c>
      <c r="J242" s="306">
        <f t="shared" ca="1" si="101"/>
        <v>38.85510105996299</v>
      </c>
      <c r="K242" s="307">
        <f t="shared" ca="1" si="102"/>
        <v>179.68423289928552</v>
      </c>
      <c r="L242" s="304">
        <f t="shared" ca="1" si="87"/>
        <v>183.83727160449433</v>
      </c>
      <c r="M242" s="306">
        <f t="shared" ca="1" si="103"/>
        <v>1.3414480670508913</v>
      </c>
      <c r="N242" s="304">
        <f t="shared" ca="1" si="104"/>
        <v>76.859312677998332</v>
      </c>
      <c r="P242" s="310">
        <f t="shared" ca="1" si="105"/>
        <v>6</v>
      </c>
      <c r="Q242" s="304">
        <f t="shared" ca="1" si="106"/>
        <v>531.25000000000102</v>
      </c>
      <c r="R242" s="306">
        <f t="shared" ca="1" si="107"/>
        <v>0.26660962314841402</v>
      </c>
      <c r="S242" s="307">
        <f t="shared" ca="1" si="108"/>
        <v>9.2729540556848384</v>
      </c>
      <c r="T242" s="304">
        <f t="shared" ca="1" si="88"/>
        <v>90.967679286268265</v>
      </c>
      <c r="U242" s="311">
        <f t="shared" ca="1" si="89"/>
        <v>0</v>
      </c>
      <c r="V242" s="306">
        <f t="shared" ca="1" si="90"/>
        <v>1.2031846749670374</v>
      </c>
      <c r="W242" s="304">
        <f t="shared" ca="1" si="91"/>
        <v>77.076130833564235</v>
      </c>
      <c r="Y242" s="314" t="str">
        <f t="shared" ca="1" si="109"/>
        <v/>
      </c>
      <c r="Z242" s="315" t="str">
        <f t="shared" ca="1" si="110"/>
        <v/>
      </c>
      <c r="AA242" s="316" t="str">
        <f t="shared" ca="1" si="111"/>
        <v/>
      </c>
      <c r="AC242" s="310" t="e">
        <f t="shared" ca="1" si="112"/>
        <v>#N/A</v>
      </c>
      <c r="AD242" s="323" t="e">
        <f t="shared" ca="1" si="113"/>
        <v>#N/A</v>
      </c>
      <c r="AE242" s="324">
        <f t="shared" ca="1" si="92"/>
        <v>179.68423289928552</v>
      </c>
      <c r="AG242" s="306">
        <f t="shared" ca="1" si="114"/>
        <v>39.470172039196385</v>
      </c>
      <c r="AH242" s="304">
        <f t="shared" ca="1" si="115"/>
        <v>49.023647142371004</v>
      </c>
    </row>
    <row r="243" spans="1:34" x14ac:dyDescent="0.2">
      <c r="A243" s="347">
        <f t="shared" ca="1" si="93"/>
        <v>0.01</v>
      </c>
      <c r="B243" s="304">
        <f t="shared" ca="1" si="94"/>
        <v>2.389999999999993</v>
      </c>
      <c r="D243" s="306">
        <f t="shared" ca="1" si="95"/>
        <v>11.102265851112792</v>
      </c>
      <c r="E243" s="307">
        <f t="shared" ca="1" si="96"/>
        <v>37.746139141646992</v>
      </c>
      <c r="F243" s="304">
        <f t="shared" ca="1" si="97"/>
        <v>39.345029255667868</v>
      </c>
      <c r="G243" s="306">
        <f t="shared" ca="1" si="98"/>
        <v>32.184367015099305</v>
      </c>
      <c r="H243" s="307">
        <f t="shared" ca="1" si="99"/>
        <v>137.76242833552769</v>
      </c>
      <c r="I243" s="304">
        <f t="shared" ca="1" si="100"/>
        <v>141.47197652208021</v>
      </c>
      <c r="J243" s="306">
        <f t="shared" ca="1" si="101"/>
        <v>39.176389616821425</v>
      </c>
      <c r="K243" s="307">
        <f t="shared" ca="1" si="102"/>
        <v>181.05996987568372</v>
      </c>
      <c r="L243" s="304">
        <f t="shared" ca="1" si="87"/>
        <v>185.24983723283671</v>
      </c>
      <c r="M243" s="306">
        <f t="shared" ca="1" si="103"/>
        <v>1.3412904221314319</v>
      </c>
      <c r="N243" s="304">
        <f t="shared" ca="1" si="104"/>
        <v>76.850280289451632</v>
      </c>
      <c r="P243" s="310">
        <f t="shared" ca="1" si="105"/>
        <v>6</v>
      </c>
      <c r="Q243" s="304">
        <f t="shared" ca="1" si="106"/>
        <v>529.79000000000099</v>
      </c>
      <c r="R243" s="306">
        <f t="shared" ca="1" si="107"/>
        <v>0.26587691717232614</v>
      </c>
      <c r="S243" s="307">
        <f t="shared" ca="1" si="108"/>
        <v>9.2702952865131145</v>
      </c>
      <c r="T243" s="304">
        <f t="shared" ca="1" si="88"/>
        <v>90.941596760693656</v>
      </c>
      <c r="U243" s="311">
        <f t="shared" ca="1" si="89"/>
        <v>0</v>
      </c>
      <c r="V243" s="306">
        <f t="shared" ca="1" si="90"/>
        <v>1.2030191463254367</v>
      </c>
      <c r="W243" s="304">
        <f t="shared" ca="1" si="91"/>
        <v>77.495285553763708</v>
      </c>
      <c r="Y243" s="314" t="str">
        <f t="shared" ca="1" si="109"/>
        <v/>
      </c>
      <c r="Z243" s="315" t="str">
        <f t="shared" ca="1" si="110"/>
        <v/>
      </c>
      <c r="AA243" s="316" t="str">
        <f t="shared" ca="1" si="111"/>
        <v/>
      </c>
      <c r="AC243" s="310" t="e">
        <f t="shared" ca="1" si="112"/>
        <v>#N/A</v>
      </c>
      <c r="AD243" s="323" t="e">
        <f t="shared" ca="1" si="113"/>
        <v>#N/A</v>
      </c>
      <c r="AE243" s="324">
        <f t="shared" ca="1" si="92"/>
        <v>181.05996987568372</v>
      </c>
      <c r="AG243" s="306">
        <f t="shared" ca="1" si="114"/>
        <v>39.28176910749054</v>
      </c>
      <c r="AH243" s="304">
        <f t="shared" ca="1" si="115"/>
        <v>48.834892004472323</v>
      </c>
    </row>
    <row r="244" spans="1:34" x14ac:dyDescent="0.2">
      <c r="A244" s="347">
        <f t="shared" ca="1" si="93"/>
        <v>0.01</v>
      </c>
      <c r="B244" s="304">
        <f t="shared" ca="1" si="94"/>
        <v>2.3999999999999928</v>
      </c>
      <c r="D244" s="306">
        <f t="shared" ca="1" si="95"/>
        <v>11.066812830639119</v>
      </c>
      <c r="E244" s="307">
        <f t="shared" ca="1" si="96"/>
        <v>37.560545108696971</v>
      </c>
      <c r="F244" s="304">
        <f t="shared" ca="1" si="97"/>
        <v>39.156977604136642</v>
      </c>
      <c r="G244" s="306">
        <f t="shared" ca="1" si="98"/>
        <v>32.295035143405698</v>
      </c>
      <c r="H244" s="307">
        <f t="shared" ca="1" si="99"/>
        <v>138.13803378661467</v>
      </c>
      <c r="I244" s="304">
        <f t="shared" ca="1" si="100"/>
        <v>141.86291154965664</v>
      </c>
      <c r="J244" s="306">
        <f t="shared" ca="1" si="101"/>
        <v>39.498786627613953</v>
      </c>
      <c r="K244" s="307">
        <f t="shared" ca="1" si="102"/>
        <v>182.43947218629444</v>
      </c>
      <c r="L244" s="304">
        <f t="shared" ca="1" si="87"/>
        <v>186.66632035979998</v>
      </c>
      <c r="M244" s="306">
        <f t="shared" ca="1" si="103"/>
        <v>1.3411331054808979</v>
      </c>
      <c r="N244" s="304">
        <f t="shared" ca="1" si="104"/>
        <v>76.841266709328906</v>
      </c>
      <c r="P244" s="310">
        <f t="shared" ca="1" si="105"/>
        <v>6</v>
      </c>
      <c r="Q244" s="304">
        <f t="shared" ca="1" si="106"/>
        <v>528.33000000000106</v>
      </c>
      <c r="R244" s="306">
        <f t="shared" ca="1" si="107"/>
        <v>0.26514421119623832</v>
      </c>
      <c r="S244" s="307">
        <f t="shared" ca="1" si="108"/>
        <v>9.2676438444011513</v>
      </c>
      <c r="T244" s="304">
        <f t="shared" ca="1" si="88"/>
        <v>90.915586113575301</v>
      </c>
      <c r="U244" s="311">
        <f t="shared" ca="1" si="89"/>
        <v>0</v>
      </c>
      <c r="V244" s="306">
        <f t="shared" ca="1" si="90"/>
        <v>1.2028531872981754</v>
      </c>
      <c r="W244" s="304">
        <f t="shared" ca="1" si="91"/>
        <v>77.913418994666202</v>
      </c>
      <c r="Y244" s="314" t="str">
        <f t="shared" ca="1" si="109"/>
        <v/>
      </c>
      <c r="Z244" s="315" t="str">
        <f t="shared" ca="1" si="110"/>
        <v/>
      </c>
      <c r="AA244" s="316" t="str">
        <f t="shared" ca="1" si="111"/>
        <v/>
      </c>
      <c r="AC244" s="310" t="e">
        <f t="shared" ca="1" si="112"/>
        <v>#N/A</v>
      </c>
      <c r="AD244" s="323" t="e">
        <f t="shared" ca="1" si="113"/>
        <v>#N/A</v>
      </c>
      <c r="AE244" s="324">
        <f t="shared" ca="1" si="92"/>
        <v>182.43947218629444</v>
      </c>
      <c r="AG244" s="306">
        <f t="shared" ca="1" si="114"/>
        <v>39.093327212727054</v>
      </c>
      <c r="AH244" s="304">
        <f t="shared" ca="1" si="115"/>
        <v>48.646098405971813</v>
      </c>
    </row>
    <row r="245" spans="1:34" x14ac:dyDescent="0.2">
      <c r="A245" s="347">
        <f t="shared" ca="1" si="93"/>
        <v>0.01</v>
      </c>
      <c r="B245" s="304">
        <f t="shared" ca="1" si="94"/>
        <v>2.4099999999999926</v>
      </c>
      <c r="D245" s="306">
        <f t="shared" ca="1" si="95"/>
        <v>11.031277852560093</v>
      </c>
      <c r="E245" s="307">
        <f t="shared" ca="1" si="96"/>
        <v>37.374931861504166</v>
      </c>
      <c r="F245" s="304">
        <f t="shared" ca="1" si="97"/>
        <v>38.968893013690575</v>
      </c>
      <c r="G245" s="306">
        <f t="shared" ca="1" si="98"/>
        <v>32.405347921931302</v>
      </c>
      <c r="H245" s="307">
        <f t="shared" ca="1" si="99"/>
        <v>138.51178310522971</v>
      </c>
      <c r="I245" s="304">
        <f t="shared" ca="1" si="100"/>
        <v>142.25196178939544</v>
      </c>
      <c r="J245" s="306">
        <f t="shared" ca="1" si="101"/>
        <v>39.82228854294064</v>
      </c>
      <c r="K245" s="307">
        <f t="shared" ca="1" si="102"/>
        <v>183.82272127075365</v>
      </c>
      <c r="L245" s="304">
        <f t="shared" ca="1" si="87"/>
        <v>188.08670213543115</v>
      </c>
      <c r="M245" s="306">
        <f t="shared" ca="1" si="103"/>
        <v>1.3409761134392966</v>
      </c>
      <c r="N245" s="304">
        <f t="shared" ca="1" si="104"/>
        <v>76.832271727928003</v>
      </c>
      <c r="P245" s="310">
        <f t="shared" ca="1" si="105"/>
        <v>6</v>
      </c>
      <c r="Q245" s="304">
        <f t="shared" ca="1" si="106"/>
        <v>526.87000000000103</v>
      </c>
      <c r="R245" s="306">
        <f t="shared" ca="1" si="107"/>
        <v>0.26441150522015039</v>
      </c>
      <c r="S245" s="307">
        <f t="shared" ca="1" si="108"/>
        <v>9.2649997293489506</v>
      </c>
      <c r="T245" s="304">
        <f t="shared" ca="1" si="88"/>
        <v>90.889647344913215</v>
      </c>
      <c r="U245" s="311">
        <f t="shared" ca="1" si="89"/>
        <v>0</v>
      </c>
      <c r="V245" s="306">
        <f t="shared" ca="1" si="90"/>
        <v>1.2026868002987994</v>
      </c>
      <c r="W245" s="304">
        <f t="shared" ca="1" si="91"/>
        <v>78.330513701928737</v>
      </c>
      <c r="Y245" s="314" t="str">
        <f t="shared" ca="1" si="109"/>
        <v/>
      </c>
      <c r="Z245" s="315" t="str">
        <f t="shared" ca="1" si="110"/>
        <v/>
      </c>
      <c r="AA245" s="316" t="str">
        <f t="shared" ca="1" si="111"/>
        <v/>
      </c>
      <c r="AC245" s="310" t="e">
        <f t="shared" ca="1" si="112"/>
        <v>#N/A</v>
      </c>
      <c r="AD245" s="323" t="e">
        <f t="shared" ca="1" si="113"/>
        <v>#N/A</v>
      </c>
      <c r="AE245" s="324">
        <f t="shared" ca="1" si="92"/>
        <v>183.82272127075365</v>
      </c>
      <c r="AG245" s="306">
        <f t="shared" ca="1" si="114"/>
        <v>38.904848673221402</v>
      </c>
      <c r="AH245" s="304">
        <f t="shared" ca="1" si="115"/>
        <v>48.457268658429086</v>
      </c>
    </row>
    <row r="246" spans="1:34" x14ac:dyDescent="0.2">
      <c r="A246" s="347">
        <f t="shared" ca="1" si="93"/>
        <v>0.01</v>
      </c>
      <c r="B246" s="304">
        <f t="shared" ca="1" si="94"/>
        <v>2.4199999999999924</v>
      </c>
      <c r="D246" s="306">
        <f t="shared" ca="1" si="95"/>
        <v>10.995661782390762</v>
      </c>
      <c r="E246" s="307">
        <f t="shared" ca="1" si="96"/>
        <v>37.189301583496245</v>
      </c>
      <c r="F246" s="304">
        <f t="shared" ca="1" si="97"/>
        <v>38.780777845486355</v>
      </c>
      <c r="G246" s="306">
        <f t="shared" ca="1" si="98"/>
        <v>32.515304539755206</v>
      </c>
      <c r="H246" s="307">
        <f t="shared" ca="1" si="99"/>
        <v>138.88367612106467</v>
      </c>
      <c r="I246" s="304">
        <f t="shared" ca="1" si="100"/>
        <v>142.63912689796518</v>
      </c>
      <c r="J246" s="306">
        <f t="shared" ca="1" si="101"/>
        <v>40.146891805249069</v>
      </c>
      <c r="K246" s="307">
        <f t="shared" ca="1" si="102"/>
        <v>185.20969856688512</v>
      </c>
      <c r="L246" s="304">
        <f t="shared" ca="1" si="87"/>
        <v>189.51096370621627</v>
      </c>
      <c r="M246" s="306">
        <f t="shared" ca="1" si="103"/>
        <v>1.3408194423866011</v>
      </c>
      <c r="N246" s="304">
        <f t="shared" ca="1" si="104"/>
        <v>76.823295137836681</v>
      </c>
      <c r="P246" s="310">
        <f t="shared" ca="1" si="105"/>
        <v>6</v>
      </c>
      <c r="Q246" s="304">
        <f t="shared" ca="1" si="106"/>
        <v>525.41000000000111</v>
      </c>
      <c r="R246" s="306">
        <f t="shared" ca="1" si="107"/>
        <v>0.26367879924406257</v>
      </c>
      <c r="S246" s="307">
        <f t="shared" ca="1" si="108"/>
        <v>9.2623629413565105</v>
      </c>
      <c r="T246" s="304">
        <f t="shared" ca="1" si="88"/>
        <v>90.863780454707367</v>
      </c>
      <c r="U246" s="311">
        <f t="shared" ca="1" si="89"/>
        <v>0</v>
      </c>
      <c r="V246" s="306">
        <f t="shared" ca="1" si="90"/>
        <v>1.2025199877402768</v>
      </c>
      <c r="W246" s="304">
        <f t="shared" ca="1" si="91"/>
        <v>78.746552339750664</v>
      </c>
      <c r="Y246" s="314" t="str">
        <f t="shared" ca="1" si="109"/>
        <v/>
      </c>
      <c r="Z246" s="315" t="str">
        <f t="shared" ca="1" si="110"/>
        <v/>
      </c>
      <c r="AA246" s="316" t="str">
        <f t="shared" ca="1" si="111"/>
        <v/>
      </c>
      <c r="AC246" s="310" t="e">
        <f t="shared" ca="1" si="112"/>
        <v>#N/A</v>
      </c>
      <c r="AD246" s="323" t="e">
        <f t="shared" ca="1" si="113"/>
        <v>#N/A</v>
      </c>
      <c r="AE246" s="324">
        <f t="shared" ca="1" si="92"/>
        <v>185.20969856688512</v>
      </c>
      <c r="AG246" s="306">
        <f t="shared" ca="1" si="114"/>
        <v>38.716335797268663</v>
      </c>
      <c r="AH246" s="304">
        <f t="shared" ca="1" si="115"/>
        <v>48.268405063448718</v>
      </c>
    </row>
    <row r="247" spans="1:34" x14ac:dyDescent="0.2">
      <c r="A247" s="347">
        <f t="shared" ca="1" si="93"/>
        <v>0.01</v>
      </c>
      <c r="B247" s="304">
        <f t="shared" ca="1" si="94"/>
        <v>2.4299999999999922</v>
      </c>
      <c r="D247" s="306">
        <f t="shared" ca="1" si="95"/>
        <v>10.959965480224046</v>
      </c>
      <c r="E247" s="307">
        <f t="shared" ca="1" si="96"/>
        <v>37.003656448839322</v>
      </c>
      <c r="F247" s="304">
        <f t="shared" ca="1" si="97"/>
        <v>38.592634451556044</v>
      </c>
      <c r="G247" s="306">
        <f t="shared" ca="1" si="98"/>
        <v>32.624904194557445</v>
      </c>
      <c r="H247" s="307">
        <f t="shared" ca="1" si="99"/>
        <v>139.25371268555307</v>
      </c>
      <c r="I247" s="304">
        <f t="shared" ca="1" si="100"/>
        <v>143.02440655501638</v>
      </c>
      <c r="J247" s="306">
        <f t="shared" ca="1" si="101"/>
        <v>40.472592848920634</v>
      </c>
      <c r="K247" s="307">
        <f t="shared" ca="1" si="102"/>
        <v>186.60038551091822</v>
      </c>
      <c r="L247" s="304">
        <f t="shared" ca="1" si="87"/>
        <v>190.93908621531054</v>
      </c>
      <c r="M247" s="306">
        <f t="shared" ca="1" si="103"/>
        <v>1.3406630887420858</v>
      </c>
      <c r="N247" s="304">
        <f t="shared" ca="1" si="104"/>
        <v>76.814336733894464</v>
      </c>
      <c r="P247" s="310">
        <f t="shared" ca="1" si="105"/>
        <v>6</v>
      </c>
      <c r="Q247" s="304">
        <f t="shared" ca="1" si="106"/>
        <v>523.95000000000118</v>
      </c>
      <c r="R247" s="306">
        <f t="shared" ca="1" si="107"/>
        <v>0.26294609326797475</v>
      </c>
      <c r="S247" s="307">
        <f t="shared" ca="1" si="108"/>
        <v>9.2597334804238312</v>
      </c>
      <c r="T247" s="304">
        <f t="shared" ca="1" si="88"/>
        <v>90.837985442957788</v>
      </c>
      <c r="U247" s="311">
        <f t="shared" ca="1" si="89"/>
        <v>0</v>
      </c>
      <c r="V247" s="306">
        <f t="shared" ca="1" si="90"/>
        <v>1.2023527520349644</v>
      </c>
      <c r="W247" s="304">
        <f t="shared" ca="1" si="91"/>
        <v>79.161517691128722</v>
      </c>
      <c r="Y247" s="314" t="str">
        <f t="shared" ca="1" si="109"/>
        <v/>
      </c>
      <c r="Z247" s="315" t="str">
        <f t="shared" ca="1" si="110"/>
        <v/>
      </c>
      <c r="AA247" s="316" t="str">
        <f t="shared" ca="1" si="111"/>
        <v/>
      </c>
      <c r="AC247" s="310" t="e">
        <f t="shared" ca="1" si="112"/>
        <v>#N/A</v>
      </c>
      <c r="AD247" s="323" t="e">
        <f t="shared" ca="1" si="113"/>
        <v>#N/A</v>
      </c>
      <c r="AE247" s="324">
        <f t="shared" ca="1" si="92"/>
        <v>186.60038551091822</v>
      </c>
      <c r="AG247" s="306">
        <f t="shared" ca="1" si="114"/>
        <v>38.527790883083654</v>
      </c>
      <c r="AH247" s="304">
        <f t="shared" ca="1" si="115"/>
        <v>48.079509912619308</v>
      </c>
    </row>
    <row r="248" spans="1:34" x14ac:dyDescent="0.2">
      <c r="A248" s="347">
        <f t="shared" ca="1" si="93"/>
        <v>0.01</v>
      </c>
      <c r="B248" s="304">
        <f t="shared" ca="1" si="94"/>
        <v>2.439999999999992</v>
      </c>
      <c r="D248" s="306">
        <f t="shared" ca="1" si="95"/>
        <v>10.924189800769591</v>
      </c>
      <c r="E248" s="307">
        <f t="shared" ca="1" si="96"/>
        <v>36.817998622371249</v>
      </c>
      <c r="F248" s="304">
        <f t="shared" ca="1" si="97"/>
        <v>38.404465174770621</v>
      </c>
      <c r="G248" s="306">
        <f t="shared" ca="1" si="98"/>
        <v>32.73414609256514</v>
      </c>
      <c r="H248" s="307">
        <f t="shared" ca="1" si="99"/>
        <v>139.62189267177678</v>
      </c>
      <c r="I248" s="304">
        <f t="shared" ca="1" si="100"/>
        <v>143.40780046307995</v>
      </c>
      <c r="J248" s="306">
        <f t="shared" ca="1" si="101"/>
        <v>40.799388100356246</v>
      </c>
      <c r="K248" s="307">
        <f t="shared" ca="1" si="102"/>
        <v>187.99476353770487</v>
      </c>
      <c r="L248" s="304">
        <f t="shared" ca="1" si="87"/>
        <v>192.37105080276777</v>
      </c>
      <c r="M248" s="306">
        <f t="shared" ca="1" si="103"/>
        <v>1.340507048963675</v>
      </c>
      <c r="N248" s="304">
        <f t="shared" ca="1" si="104"/>
        <v>76.80539631315537</v>
      </c>
      <c r="P248" s="310">
        <f t="shared" ca="1" si="105"/>
        <v>6</v>
      </c>
      <c r="Q248" s="304">
        <f t="shared" ca="1" si="106"/>
        <v>522.49000000000115</v>
      </c>
      <c r="R248" s="306">
        <f t="shared" ca="1" si="107"/>
        <v>0.26221338729188687</v>
      </c>
      <c r="S248" s="307">
        <f t="shared" ca="1" si="108"/>
        <v>9.2571113465509125</v>
      </c>
      <c r="T248" s="304">
        <f t="shared" ca="1" si="88"/>
        <v>90.812262309664462</v>
      </c>
      <c r="U248" s="311">
        <f t="shared" ca="1" si="89"/>
        <v>0</v>
      </c>
      <c r="V248" s="306">
        <f t="shared" ca="1" si="90"/>
        <v>1.2021850955945728</v>
      </c>
      <c r="W248" s="304">
        <f t="shared" ca="1" si="91"/>
        <v>79.575392658102686</v>
      </c>
      <c r="Y248" s="314" t="str">
        <f t="shared" ca="1" si="109"/>
        <v/>
      </c>
      <c r="Z248" s="315" t="str">
        <f t="shared" ca="1" si="110"/>
        <v/>
      </c>
      <c r="AA248" s="316" t="str">
        <f t="shared" ca="1" si="111"/>
        <v/>
      </c>
      <c r="AC248" s="310" t="e">
        <f t="shared" ca="1" si="112"/>
        <v>#N/A</v>
      </c>
      <c r="AD248" s="323" t="e">
        <f t="shared" ca="1" si="113"/>
        <v>#N/A</v>
      </c>
      <c r="AE248" s="324">
        <f t="shared" ca="1" si="92"/>
        <v>187.99476353770487</v>
      </c>
      <c r="AG248" s="306">
        <f t="shared" ca="1" si="114"/>
        <v>38.339216218742074</v>
      </c>
      <c r="AH248" s="304">
        <f t="shared" ca="1" si="115"/>
        <v>47.890585487453521</v>
      </c>
    </row>
    <row r="249" spans="1:34" x14ac:dyDescent="0.2">
      <c r="A249" s="347">
        <f t="shared" ca="1" si="93"/>
        <v>0.01</v>
      </c>
      <c r="B249" s="304">
        <f t="shared" ca="1" si="94"/>
        <v>2.4499999999999917</v>
      </c>
      <c r="D249" s="306">
        <f t="shared" ca="1" si="95"/>
        <v>10.888335593391661</v>
      </c>
      <c r="E249" s="307">
        <f t="shared" ca="1" si="96"/>
        <v>36.632330259536225</v>
      </c>
      <c r="F249" s="304">
        <f t="shared" ca="1" si="97"/>
        <v>38.216272348805205</v>
      </c>
      <c r="G249" s="306">
        <f t="shared" ca="1" si="98"/>
        <v>32.84302944849906</v>
      </c>
      <c r="H249" s="307">
        <f t="shared" ca="1" si="99"/>
        <v>139.98821597437214</v>
      </c>
      <c r="I249" s="304">
        <f t="shared" ca="1" si="100"/>
        <v>143.78930834746524</v>
      </c>
      <c r="J249" s="306">
        <f t="shared" ca="1" si="101"/>
        <v>41.127273978061567</v>
      </c>
      <c r="K249" s="307">
        <f t="shared" ca="1" si="102"/>
        <v>189.39281408093561</v>
      </c>
      <c r="L249" s="304">
        <f t="shared" ca="1" si="87"/>
        <v>193.80683860576846</v>
      </c>
      <c r="M249" s="306">
        <f t="shared" ca="1" si="103"/>
        <v>1.3403513195473045</v>
      </c>
      <c r="N249" s="304">
        <f t="shared" ca="1" si="104"/>
        <v>76.796473674851299</v>
      </c>
      <c r="P249" s="310">
        <f t="shared" ca="1" si="105"/>
        <v>6</v>
      </c>
      <c r="Q249" s="304">
        <f t="shared" ca="1" si="106"/>
        <v>521.03000000000122</v>
      </c>
      <c r="R249" s="306">
        <f t="shared" ca="1" si="107"/>
        <v>0.26148068131579899</v>
      </c>
      <c r="S249" s="307">
        <f t="shared" ca="1" si="108"/>
        <v>9.2544965397377545</v>
      </c>
      <c r="T249" s="304">
        <f t="shared" ca="1" si="88"/>
        <v>90.786611054827375</v>
      </c>
      <c r="U249" s="311">
        <f t="shared" ca="1" si="89"/>
        <v>0</v>
      </c>
      <c r="V249" s="306">
        <f t="shared" ca="1" si="90"/>
        <v>1.2020170208301326</v>
      </c>
      <c r="W249" s="304">
        <f t="shared" ca="1" si="91"/>
        <v>79.988160261992007</v>
      </c>
      <c r="Y249" s="314" t="str">
        <f t="shared" ca="1" si="109"/>
        <v/>
      </c>
      <c r="Z249" s="315" t="str">
        <f t="shared" ca="1" si="110"/>
        <v/>
      </c>
      <c r="AA249" s="316" t="str">
        <f t="shared" ca="1" si="111"/>
        <v/>
      </c>
      <c r="AC249" s="310" t="e">
        <f t="shared" ca="1" si="112"/>
        <v>#N/A</v>
      </c>
      <c r="AD249" s="323" t="e">
        <f t="shared" ca="1" si="113"/>
        <v>#N/A</v>
      </c>
      <c r="AE249" s="324">
        <f t="shared" ca="1" si="92"/>
        <v>189.39281408093561</v>
      </c>
      <c r="AG249" s="306">
        <f t="shared" ca="1" si="114"/>
        <v>38.150614082122608</v>
      </c>
      <c r="AH249" s="304">
        <f t="shared" ca="1" si="115"/>
        <v>47.70163405932918</v>
      </c>
    </row>
    <row r="250" spans="1:34" x14ac:dyDescent="0.2">
      <c r="A250" s="347">
        <f t="shared" ca="1" si="93"/>
        <v>0.01</v>
      </c>
      <c r="B250" s="304">
        <f t="shared" ca="1" si="94"/>
        <v>2.4599999999999915</v>
      </c>
      <c r="D250" s="306">
        <f t="shared" ca="1" si="95"/>
        <v>10.852403702146065</v>
      </c>
      <c r="E250" s="307">
        <f t="shared" ca="1" si="96"/>
        <v>36.446653506320445</v>
      </c>
      <c r="F250" s="304">
        <f t="shared" ca="1" si="97"/>
        <v>38.028058298105805</v>
      </c>
      <c r="G250" s="306">
        <f t="shared" ca="1" si="98"/>
        <v>32.95155348552052</v>
      </c>
      <c r="H250" s="307">
        <f t="shared" ca="1" si="99"/>
        <v>140.35268250943534</v>
      </c>
      <c r="I250" s="304">
        <f t="shared" ca="1" si="100"/>
        <v>144.1689299561576</v>
      </c>
      <c r="J250" s="306">
        <f t="shared" ca="1" si="101"/>
        <v>41.456246892731663</v>
      </c>
      <c r="K250" s="307">
        <f t="shared" ca="1" si="102"/>
        <v>190.79451857335465</v>
      </c>
      <c r="L250" s="304">
        <f t="shared" ca="1" si="87"/>
        <v>195.24643075884717</v>
      </c>
      <c r="M250" s="306">
        <f t="shared" ca="1" si="103"/>
        <v>1.3401958970262946</v>
      </c>
      <c r="N250" s="304">
        <f t="shared" ca="1" si="104"/>
        <v>76.787568620356154</v>
      </c>
      <c r="P250" s="310">
        <f t="shared" ca="1" si="105"/>
        <v>6</v>
      </c>
      <c r="Q250" s="304">
        <f t="shared" ca="1" si="106"/>
        <v>519.57000000000119</v>
      </c>
      <c r="R250" s="306">
        <f t="shared" ca="1" si="107"/>
        <v>0.26074797533971111</v>
      </c>
      <c r="S250" s="307">
        <f t="shared" ca="1" si="108"/>
        <v>9.2518890599843573</v>
      </c>
      <c r="T250" s="304">
        <f t="shared" ca="1" si="88"/>
        <v>90.761031678446543</v>
      </c>
      <c r="U250" s="311">
        <f t="shared" ca="1" si="89"/>
        <v>0</v>
      </c>
      <c r="V250" s="306">
        <f t="shared" ca="1" si="90"/>
        <v>1.2018485301519601</v>
      </c>
      <c r="W250" s="304">
        <f t="shared" ca="1" si="91"/>
        <v>80.399803643623855</v>
      </c>
      <c r="Y250" s="314" t="str">
        <f t="shared" ca="1" si="109"/>
        <v/>
      </c>
      <c r="Z250" s="315" t="str">
        <f t="shared" ca="1" si="110"/>
        <v/>
      </c>
      <c r="AA250" s="316" t="str">
        <f t="shared" ca="1" si="111"/>
        <v/>
      </c>
      <c r="AC250" s="310" t="e">
        <f t="shared" ca="1" si="112"/>
        <v>#N/A</v>
      </c>
      <c r="AD250" s="323" t="e">
        <f t="shared" ca="1" si="113"/>
        <v>#N/A</v>
      </c>
      <c r="AE250" s="324">
        <f t="shared" ca="1" si="92"/>
        <v>190.79451857335465</v>
      </c>
      <c r="AG250" s="306">
        <f t="shared" ca="1" si="114"/>
        <v>37.961986740850072</v>
      </c>
      <c r="AH250" s="304">
        <f t="shared" ca="1" si="115"/>
        <v>47.512657889431331</v>
      </c>
    </row>
    <row r="251" spans="1:34" x14ac:dyDescent="0.2">
      <c r="A251" s="347">
        <f t="shared" ca="1" si="93"/>
        <v>0.01</v>
      </c>
      <c r="B251" s="304">
        <f t="shared" ca="1" si="94"/>
        <v>2.4699999999999913</v>
      </c>
      <c r="D251" s="306">
        <f t="shared" ca="1" si="95"/>
        <v>10.816394965816254</v>
      </c>
      <c r="E251" s="307">
        <f t="shared" ca="1" si="96"/>
        <v>36.260970499188979</v>
      </c>
      <c r="F251" s="304">
        <f t="shared" ca="1" si="97"/>
        <v>37.839825337857846</v>
      </c>
      <c r="G251" s="306">
        <f t="shared" ca="1" si="98"/>
        <v>33.059717435178683</v>
      </c>
      <c r="H251" s="307">
        <f t="shared" ca="1" si="99"/>
        <v>140.71529221442722</v>
      </c>
      <c r="I251" s="304">
        <f t="shared" ca="1" si="100"/>
        <v>144.54666505971522</v>
      </c>
      <c r="J251" s="306">
        <f t="shared" ca="1" si="101"/>
        <v>41.786303247335162</v>
      </c>
      <c r="K251" s="307">
        <f t="shared" ca="1" si="102"/>
        <v>192.19985844697396</v>
      </c>
      <c r="L251" s="304">
        <f t="shared" ca="1" si="87"/>
        <v>196.68980839411859</v>
      </c>
      <c r="M251" s="306">
        <f t="shared" ca="1" si="103"/>
        <v>1.3400407779707377</v>
      </c>
      <c r="N251" s="304">
        <f t="shared" ca="1" si="104"/>
        <v>76.778680953150698</v>
      </c>
      <c r="P251" s="310">
        <f t="shared" ca="1" si="105"/>
        <v>6</v>
      </c>
      <c r="Q251" s="304">
        <f t="shared" ca="1" si="106"/>
        <v>518.11000000000126</v>
      </c>
      <c r="R251" s="306">
        <f t="shared" ca="1" si="107"/>
        <v>0.26001526936362329</v>
      </c>
      <c r="S251" s="307">
        <f t="shared" ca="1" si="108"/>
        <v>9.2492889072907207</v>
      </c>
      <c r="T251" s="304">
        <f t="shared" ca="1" si="88"/>
        <v>90.735524180521978</v>
      </c>
      <c r="U251" s="311">
        <f t="shared" ca="1" si="89"/>
        <v>0</v>
      </c>
      <c r="V251" s="306">
        <f t="shared" ca="1" si="90"/>
        <v>1.2016796259696243</v>
      </c>
      <c r="W251" s="304">
        <f t="shared" ca="1" si="91"/>
        <v>80.810306063551934</v>
      </c>
      <c r="Y251" s="314" t="str">
        <f t="shared" ca="1" si="109"/>
        <v/>
      </c>
      <c r="Z251" s="315" t="str">
        <f t="shared" ca="1" si="110"/>
        <v/>
      </c>
      <c r="AA251" s="316" t="str">
        <f t="shared" ca="1" si="111"/>
        <v/>
      </c>
      <c r="AC251" s="310" t="e">
        <f t="shared" ca="1" si="112"/>
        <v>#N/A</v>
      </c>
      <c r="AD251" s="323" t="e">
        <f t="shared" ca="1" si="113"/>
        <v>#N/A</v>
      </c>
      <c r="AE251" s="324">
        <f t="shared" ca="1" si="92"/>
        <v>192.19985844697396</v>
      </c>
      <c r="AG251" s="306">
        <f t="shared" ca="1" si="114"/>
        <v>37.773336452239427</v>
      </c>
      <c r="AH251" s="304">
        <f t="shared" ca="1" si="115"/>
        <v>47.323659228695284</v>
      </c>
    </row>
    <row r="252" spans="1:34" x14ac:dyDescent="0.2">
      <c r="A252" s="347">
        <f t="shared" ca="1" si="93"/>
        <v>0.01</v>
      </c>
      <c r="B252" s="304">
        <f t="shared" ca="1" si="94"/>
        <v>2.4799999999999911</v>
      </c>
      <c r="D252" s="306">
        <f t="shared" ca="1" si="95"/>
        <v>10.780310217948418</v>
      </c>
      <c r="E252" s="307">
        <f t="shared" ca="1" si="96"/>
        <v>36.075283365023672</v>
      </c>
      <c r="F252" s="304">
        <f t="shared" ca="1" si="97"/>
        <v>37.65157577395609</v>
      </c>
      <c r="G252" s="306">
        <f t="shared" ca="1" si="98"/>
        <v>33.167520537358165</v>
      </c>
      <c r="H252" s="307">
        <f t="shared" ca="1" si="99"/>
        <v>141.07604504807745</v>
      </c>
      <c r="I252" s="304">
        <f t="shared" ca="1" si="100"/>
        <v>144.92251345116551</v>
      </c>
      <c r="J252" s="306">
        <f t="shared" ca="1" si="101"/>
        <v>42.117439437197845</v>
      </c>
      <c r="K252" s="307">
        <f t="shared" ca="1" si="102"/>
        <v>193.6088151332865</v>
      </c>
      <c r="L252" s="304">
        <f t="shared" ca="1" si="87"/>
        <v>198.13695264150283</v>
      </c>
      <c r="M252" s="306">
        <f t="shared" ca="1" si="103"/>
        <v>1.3398859589868957</v>
      </c>
      <c r="N252" s="304">
        <f t="shared" ca="1" si="104"/>
        <v>76.769810478788031</v>
      </c>
      <c r="P252" s="310">
        <f t="shared" ca="1" si="105"/>
        <v>6</v>
      </c>
      <c r="Q252" s="304">
        <f t="shared" ca="1" si="106"/>
        <v>516.65000000000123</v>
      </c>
      <c r="R252" s="306">
        <f t="shared" ca="1" si="107"/>
        <v>0.25928256338753541</v>
      </c>
      <c r="S252" s="307">
        <f t="shared" ca="1" si="108"/>
        <v>9.2466960816568449</v>
      </c>
      <c r="T252" s="304">
        <f t="shared" ca="1" si="88"/>
        <v>90.710088561053652</v>
      </c>
      <c r="U252" s="311">
        <f t="shared" ca="1" si="89"/>
        <v>0</v>
      </c>
      <c r="V252" s="306">
        <f t="shared" ca="1" si="90"/>
        <v>1.2015103106919118</v>
      </c>
      <c r="W252" s="304">
        <f t="shared" ca="1" si="91"/>
        <v>81.219650902266437</v>
      </c>
      <c r="Y252" s="314" t="str">
        <f t="shared" ca="1" si="109"/>
        <v/>
      </c>
      <c r="Z252" s="315" t="str">
        <f t="shared" ca="1" si="110"/>
        <v/>
      </c>
      <c r="AA252" s="316" t="str">
        <f t="shared" ca="1" si="111"/>
        <v/>
      </c>
      <c r="AC252" s="310" t="e">
        <f t="shared" ca="1" si="112"/>
        <v>#N/A</v>
      </c>
      <c r="AD252" s="323" t="e">
        <f t="shared" ca="1" si="113"/>
        <v>#N/A</v>
      </c>
      <c r="AE252" s="324">
        <f t="shared" ca="1" si="92"/>
        <v>193.6088151332865</v>
      </c>
      <c r="AG252" s="306">
        <f t="shared" ca="1" si="114"/>
        <v>37.58466546324081</v>
      </c>
      <c r="AH252" s="304">
        <f t="shared" ca="1" si="115"/>
        <v>47.134640317750609</v>
      </c>
    </row>
    <row r="253" spans="1:34" x14ac:dyDescent="0.2">
      <c r="A253" s="347">
        <f t="shared" ca="1" si="93"/>
        <v>0.01</v>
      </c>
      <c r="B253" s="304">
        <f t="shared" ca="1" si="94"/>
        <v>2.4899999999999909</v>
      </c>
      <c r="D253" s="306">
        <f t="shared" ca="1" si="95"/>
        <v>10.744150286885846</v>
      </c>
      <c r="E253" s="307">
        <f t="shared" ca="1" si="96"/>
        <v>35.889594221062403</v>
      </c>
      <c r="F253" s="304">
        <f t="shared" ca="1" si="97"/>
        <v>37.463311902976557</v>
      </c>
      <c r="G253" s="306">
        <f t="shared" ca="1" si="98"/>
        <v>33.274962040227024</v>
      </c>
      <c r="H253" s="307">
        <f t="shared" ca="1" si="99"/>
        <v>141.43494099028808</v>
      </c>
      <c r="I253" s="304">
        <f t="shared" ca="1" si="100"/>
        <v>145.29647494590094</v>
      </c>
      <c r="J253" s="306">
        <f t="shared" ca="1" si="101"/>
        <v>42.449651850085772</v>
      </c>
      <c r="K253" s="307">
        <f t="shared" ca="1" si="102"/>
        <v>195.02137006347832</v>
      </c>
      <c r="L253" s="304">
        <f t="shared" ca="1" si="87"/>
        <v>199.5878446289494</v>
      </c>
      <c r="M253" s="306">
        <f t="shared" ca="1" si="103"/>
        <v>1.33973143671661</v>
      </c>
      <c r="N253" s="304">
        <f t="shared" ca="1" si="104"/>
        <v>76.76095700485989</v>
      </c>
      <c r="P253" s="310">
        <f t="shared" ca="1" si="105"/>
        <v>6</v>
      </c>
      <c r="Q253" s="304">
        <f t="shared" ca="1" si="106"/>
        <v>515.19000000000131</v>
      </c>
      <c r="R253" s="306">
        <f t="shared" ca="1" si="107"/>
        <v>0.25854985741144754</v>
      </c>
      <c r="S253" s="307">
        <f t="shared" ca="1" si="108"/>
        <v>9.2441105830827297</v>
      </c>
      <c r="T253" s="304">
        <f t="shared" ca="1" si="88"/>
        <v>90.684724820041581</v>
      </c>
      <c r="U253" s="311">
        <f t="shared" ca="1" si="89"/>
        <v>0</v>
      </c>
      <c r="V253" s="306">
        <f t="shared" ca="1" si="90"/>
        <v>1.2013405867267959</v>
      </c>
      <c r="W253" s="304">
        <f t="shared" ca="1" si="91"/>
        <v>81.627821660395625</v>
      </c>
      <c r="Y253" s="314" t="str">
        <f t="shared" ca="1" si="109"/>
        <v/>
      </c>
      <c r="Z253" s="315" t="str">
        <f t="shared" ca="1" si="110"/>
        <v/>
      </c>
      <c r="AA253" s="316" t="str">
        <f t="shared" ca="1" si="111"/>
        <v/>
      </c>
      <c r="AC253" s="310" t="e">
        <f t="shared" ca="1" si="112"/>
        <v>#N/A</v>
      </c>
      <c r="AD253" s="323" t="e">
        <f t="shared" ca="1" si="113"/>
        <v>#N/A</v>
      </c>
      <c r="AE253" s="324">
        <f t="shared" ca="1" si="92"/>
        <v>195.02137006347832</v>
      </c>
      <c r="AG253" s="306">
        <f t="shared" ca="1" si="114"/>
        <v>37.395976010385588</v>
      </c>
      <c r="AH253" s="304">
        <f t="shared" ca="1" si="115"/>
        <v>46.945603386866267</v>
      </c>
    </row>
    <row r="254" spans="1:34" x14ac:dyDescent="0.2">
      <c r="A254" s="347">
        <f t="shared" ca="1" si="93"/>
        <v>0.01</v>
      </c>
      <c r="B254" s="304">
        <f t="shared" ca="1" si="94"/>
        <v>2.4999999999999907</v>
      </c>
      <c r="D254" s="306">
        <f t="shared" ca="1" si="95"/>
        <v>10.707915995802345</v>
      </c>
      <c r="E254" s="307">
        <f t="shared" ca="1" si="96"/>
        <v>35.703905174839178</v>
      </c>
      <c r="F254" s="304">
        <f t="shared" ca="1" si="97"/>
        <v>37.27503601214984</v>
      </c>
      <c r="G254" s="306">
        <f t="shared" ca="1" si="98"/>
        <v>33.38204120018505</v>
      </c>
      <c r="H254" s="307">
        <f t="shared" ca="1" si="99"/>
        <v>141.79198004203647</v>
      </c>
      <c r="I254" s="304">
        <f t="shared" ca="1" si="100"/>
        <v>145.66854938157419</v>
      </c>
      <c r="J254" s="306">
        <f t="shared" ca="1" si="101"/>
        <v>42.782936866287834</v>
      </c>
      <c r="K254" s="307">
        <f t="shared" ca="1" si="102"/>
        <v>196.43750466863995</v>
      </c>
      <c r="L254" s="304">
        <f t="shared" ca="1" si="87"/>
        <v>201.04246548266045</v>
      </c>
      <c r="M254" s="306">
        <f t="shared" ca="1" si="103"/>
        <v>1.3395772078367236</v>
      </c>
      <c r="N254" s="304">
        <f t="shared" ca="1" si="104"/>
        <v>76.752120340963373</v>
      </c>
      <c r="P254" s="310">
        <f t="shared" ca="1" si="105"/>
        <v>6</v>
      </c>
      <c r="Q254" s="304">
        <f t="shared" ca="1" si="106"/>
        <v>513.73000000000138</v>
      </c>
      <c r="R254" s="306">
        <f t="shared" ca="1" si="107"/>
        <v>0.25781715143535971</v>
      </c>
      <c r="S254" s="307">
        <f t="shared" ca="1" si="108"/>
        <v>9.2415324115683752</v>
      </c>
      <c r="T254" s="304">
        <f t="shared" ca="1" si="88"/>
        <v>90.659432957485762</v>
      </c>
      <c r="U254" s="311">
        <f t="shared" ca="1" si="89"/>
        <v>0</v>
      </c>
      <c r="V254" s="306">
        <f t="shared" ca="1" si="90"/>
        <v>1.201170456481401</v>
      </c>
      <c r="W254" s="304">
        <f t="shared" ca="1" si="91"/>
        <v>82.034801958897845</v>
      </c>
      <c r="Y254" s="314" t="str">
        <f t="shared" ca="1" si="109"/>
        <v/>
      </c>
      <c r="Z254" s="315" t="str">
        <f t="shared" ca="1" si="110"/>
        <v/>
      </c>
      <c r="AA254" s="316" t="str">
        <f t="shared" ca="1" si="111"/>
        <v/>
      </c>
      <c r="AC254" s="310" t="e">
        <f t="shared" ca="1" si="112"/>
        <v>#N/A</v>
      </c>
      <c r="AD254" s="323" t="e">
        <f t="shared" ca="1" si="113"/>
        <v>#N/A</v>
      </c>
      <c r="AE254" s="324">
        <f t="shared" ca="1" si="92"/>
        <v>196.43750466863995</v>
      </c>
      <c r="AG254" s="306">
        <f t="shared" ca="1" si="114"/>
        <v>37.207270319733233</v>
      </c>
      <c r="AH254" s="304">
        <f t="shared" ca="1" si="115"/>
        <v>46.756550655896469</v>
      </c>
    </row>
    <row r="255" spans="1:34" x14ac:dyDescent="0.2">
      <c r="A255" s="347">
        <f t="shared" ca="1" si="93"/>
        <v>0.01</v>
      </c>
      <c r="B255" s="304">
        <f t="shared" ca="1" si="94"/>
        <v>2.5099999999999905</v>
      </c>
      <c r="D255" s="306">
        <f t="shared" ca="1" si="95"/>
        <v>10.664381613974538</v>
      </c>
      <c r="E255" s="307">
        <f t="shared" ca="1" si="96"/>
        <v>35.487523177251219</v>
      </c>
      <c r="F255" s="304">
        <f t="shared" ca="1" si="97"/>
        <v>37.055274070831274</v>
      </c>
      <c r="G255" s="306">
        <f t="shared" ca="1" si="98"/>
        <v>33.488685016324794</v>
      </c>
      <c r="H255" s="307">
        <f t="shared" ca="1" si="99"/>
        <v>142.146855273809</v>
      </c>
      <c r="I255" s="304">
        <f t="shared" ca="1" si="100"/>
        <v>146.03842127452563</v>
      </c>
      <c r="J255" s="306">
        <f t="shared" ca="1" si="101"/>
        <v>43.117290497370384</v>
      </c>
      <c r="K255" s="307">
        <f t="shared" ca="1" si="102"/>
        <v>197.85719884521916</v>
      </c>
      <c r="L255" s="304">
        <f t="shared" ca="1" si="87"/>
        <v>202.50079475081381</v>
      </c>
      <c r="M255" s="306">
        <f t="shared" ca="1" si="103"/>
        <v>1.3394232687261105</v>
      </c>
      <c r="N255" s="304">
        <f t="shared" ca="1" si="104"/>
        <v>76.743300279623242</v>
      </c>
      <c r="P255" s="310">
        <f t="shared" ca="1" si="105"/>
        <v>7</v>
      </c>
      <c r="Q255" s="304">
        <f t="shared" ca="1" si="106"/>
        <v>511.97872340425727</v>
      </c>
      <c r="R255" s="306">
        <f t="shared" ca="1" si="107"/>
        <v>0.25693826730694563</v>
      </c>
      <c r="S255" s="307">
        <f t="shared" ca="1" si="108"/>
        <v>9.2389630288953057</v>
      </c>
      <c r="T255" s="304">
        <f t="shared" ca="1" si="88"/>
        <v>90.634227313462958</v>
      </c>
      <c r="U255" s="311">
        <f t="shared" ca="1" si="89"/>
        <v>0</v>
      </c>
      <c r="V255" s="306">
        <f t="shared" ca="1" si="90"/>
        <v>1.2009999225463135</v>
      </c>
      <c r="W255" s="304">
        <f t="shared" ca="1" si="91"/>
        <v>82.44021952212978</v>
      </c>
      <c r="Y255" s="314" t="str">
        <f t="shared" ca="1" si="109"/>
        <v/>
      </c>
      <c r="Z255" s="315" t="str">
        <f t="shared" ca="1" si="110"/>
        <v/>
      </c>
      <c r="AA255" s="316" t="str">
        <f t="shared" ca="1" si="111"/>
        <v/>
      </c>
      <c r="AC255" s="310" t="e">
        <f t="shared" ca="1" si="112"/>
        <v>#N/A</v>
      </c>
      <c r="AD255" s="323" t="e">
        <f t="shared" ca="1" si="113"/>
        <v>#N/A</v>
      </c>
      <c r="AE255" s="324">
        <f t="shared" ca="1" si="92"/>
        <v>197.85719884521916</v>
      </c>
      <c r="AG255" s="306">
        <f t="shared" ca="1" si="114"/>
        <v>36.987016259693881</v>
      </c>
      <c r="AH255" s="304">
        <f t="shared" ca="1" si="115"/>
        <v>46.535949987102335</v>
      </c>
    </row>
    <row r="256" spans="1:34" x14ac:dyDescent="0.2">
      <c r="A256" s="347">
        <f t="shared" ca="1" si="93"/>
        <v>0.01</v>
      </c>
      <c r="B256" s="304">
        <f t="shared" ca="1" si="94"/>
        <v>2.5199999999999902</v>
      </c>
      <c r="D256" s="306">
        <f t="shared" ca="1" si="95"/>
        <v>10.613534959671892</v>
      </c>
      <c r="E256" s="307">
        <f t="shared" ca="1" si="96"/>
        <v>35.240458598793964</v>
      </c>
      <c r="F256" s="304">
        <f t="shared" ca="1" si="97"/>
        <v>36.804035737857454</v>
      </c>
      <c r="G256" s="306">
        <f t="shared" ca="1" si="98"/>
        <v>33.594820365921514</v>
      </c>
      <c r="H256" s="307">
        <f t="shared" ca="1" si="99"/>
        <v>142.49925985979692</v>
      </c>
      <c r="I256" s="304">
        <f t="shared" ca="1" si="100"/>
        <v>146.40577521398691</v>
      </c>
      <c r="J256" s="306">
        <f t="shared" ca="1" si="101"/>
        <v>43.452708024281613</v>
      </c>
      <c r="K256" s="307">
        <f t="shared" ca="1" si="102"/>
        <v>199.2804294208872</v>
      </c>
      <c r="L256" s="304">
        <f t="shared" ca="1" si="87"/>
        <v>203.96280882753274</v>
      </c>
      <c r="M256" s="306">
        <f t="shared" ca="1" si="103"/>
        <v>1.3392696154707631</v>
      </c>
      <c r="N256" s="304">
        <f t="shared" ca="1" si="104"/>
        <v>76.734496596583384</v>
      </c>
      <c r="P256" s="310">
        <f t="shared" ca="1" si="105"/>
        <v>7</v>
      </c>
      <c r="Q256" s="304">
        <f t="shared" ca="1" si="106"/>
        <v>509.93617021276793</v>
      </c>
      <c r="R256" s="306">
        <f t="shared" ca="1" si="107"/>
        <v>0.25591320502620485</v>
      </c>
      <c r="S256" s="307">
        <f t="shared" ca="1" si="108"/>
        <v>9.2364038968450437</v>
      </c>
      <c r="T256" s="304">
        <f t="shared" ca="1" si="88"/>
        <v>90.609122228049884</v>
      </c>
      <c r="U256" s="311">
        <f t="shared" ca="1" si="89"/>
        <v>0</v>
      </c>
      <c r="V256" s="306">
        <f t="shared" ca="1" si="90"/>
        <v>1.2008289878796852</v>
      </c>
      <c r="W256" s="304">
        <f t="shared" ca="1" si="91"/>
        <v>82.843698894628858</v>
      </c>
      <c r="Y256" s="314" t="str">
        <f t="shared" ca="1" si="109"/>
        <v/>
      </c>
      <c r="Z256" s="315" t="str">
        <f t="shared" ca="1" si="110"/>
        <v/>
      </c>
      <c r="AA256" s="316" t="str">
        <f t="shared" ca="1" si="111"/>
        <v/>
      </c>
      <c r="AC256" s="310" t="e">
        <f t="shared" ca="1" si="112"/>
        <v>#N/A</v>
      </c>
      <c r="AD256" s="323" t="e">
        <f t="shared" ca="1" si="113"/>
        <v>#N/A</v>
      </c>
      <c r="AE256" s="324">
        <f t="shared" ca="1" si="92"/>
        <v>199.2804294208872</v>
      </c>
      <c r="AG256" s="306">
        <f t="shared" ca="1" si="114"/>
        <v>36.735221119070218</v>
      </c>
      <c r="AH256" s="304">
        <f t="shared" ca="1" si="115"/>
        <v>46.283808662445082</v>
      </c>
    </row>
    <row r="257" spans="1:34" x14ac:dyDescent="0.2">
      <c r="A257" s="347">
        <f t="shared" ca="1" si="93"/>
        <v>0.01</v>
      </c>
      <c r="B257" s="304">
        <f t="shared" ca="1" si="94"/>
        <v>2.52999999999999</v>
      </c>
      <c r="D257" s="306">
        <f t="shared" ca="1" si="95"/>
        <v>10.562604055326801</v>
      </c>
      <c r="E257" s="307">
        <f t="shared" ca="1" si="96"/>
        <v>34.993432305385738</v>
      </c>
      <c r="F257" s="304">
        <f t="shared" ca="1" si="97"/>
        <v>36.552823542665216</v>
      </c>
      <c r="G257" s="306">
        <f t="shared" ca="1" si="98"/>
        <v>33.700446406474782</v>
      </c>
      <c r="H257" s="307">
        <f t="shared" ca="1" si="99"/>
        <v>142.84919418285077</v>
      </c>
      <c r="I257" s="304">
        <f t="shared" ca="1" si="100"/>
        <v>146.7706113862223</v>
      </c>
      <c r="J257" s="306">
        <f t="shared" ca="1" si="101"/>
        <v>43.789184358143594</v>
      </c>
      <c r="K257" s="307">
        <f t="shared" ca="1" si="102"/>
        <v>200.70717169110043</v>
      </c>
      <c r="L257" s="304">
        <f t="shared" ca="1" si="87"/>
        <v>205.42848253100726</v>
      </c>
      <c r="M257" s="306">
        <f t="shared" ca="1" si="103"/>
        <v>1.3391162441984052</v>
      </c>
      <c r="N257" s="304">
        <f t="shared" ca="1" si="104"/>
        <v>76.725709069978734</v>
      </c>
      <c r="P257" s="310">
        <f t="shared" ca="1" si="105"/>
        <v>7</v>
      </c>
      <c r="Q257" s="304">
        <f t="shared" ca="1" si="106"/>
        <v>507.8936170212786</v>
      </c>
      <c r="R257" s="306">
        <f t="shared" ca="1" si="107"/>
        <v>0.25488814274546401</v>
      </c>
      <c r="S257" s="307">
        <f t="shared" ca="1" si="108"/>
        <v>9.2338550154175891</v>
      </c>
      <c r="T257" s="304">
        <f t="shared" ca="1" si="88"/>
        <v>90.584117701246555</v>
      </c>
      <c r="U257" s="311">
        <f t="shared" ca="1" si="89"/>
        <v>0</v>
      </c>
      <c r="V257" s="306">
        <f t="shared" ca="1" si="90"/>
        <v>1.2006576556224575</v>
      </c>
      <c r="W257" s="304">
        <f t="shared" ca="1" si="91"/>
        <v>83.245219408163209</v>
      </c>
      <c r="Y257" s="314" t="str">
        <f t="shared" ca="1" si="109"/>
        <v/>
      </c>
      <c r="Z257" s="315" t="str">
        <f t="shared" ca="1" si="110"/>
        <v/>
      </c>
      <c r="AA257" s="316" t="str">
        <f t="shared" ca="1" si="111"/>
        <v/>
      </c>
      <c r="AC257" s="310" t="e">
        <f t="shared" ca="1" si="112"/>
        <v>#N/A</v>
      </c>
      <c r="AD257" s="323" t="e">
        <f t="shared" ca="1" si="113"/>
        <v>#N/A</v>
      </c>
      <c r="AE257" s="324">
        <f t="shared" ca="1" si="92"/>
        <v>200.70717169110043</v>
      </c>
      <c r="AG257" s="306">
        <f t="shared" ca="1" si="114"/>
        <v>36.483444601139901</v>
      </c>
      <c r="AH257" s="304">
        <f t="shared" ca="1" si="115"/>
        <v>46.031686377677808</v>
      </c>
    </row>
    <row r="258" spans="1:34" x14ac:dyDescent="0.2">
      <c r="A258" s="347">
        <f t="shared" ca="1" si="93"/>
        <v>0.01</v>
      </c>
      <c r="B258" s="304">
        <f t="shared" ca="1" si="94"/>
        <v>2.5399999999999898</v>
      </c>
      <c r="D258" s="306">
        <f t="shared" ca="1" si="95"/>
        <v>10.511590008347413</v>
      </c>
      <c r="E258" s="307">
        <f t="shared" ca="1" si="96"/>
        <v>34.746447239952282</v>
      </c>
      <c r="F258" s="304">
        <f t="shared" ca="1" si="97"/>
        <v>36.301640738434635</v>
      </c>
      <c r="G258" s="306">
        <f t="shared" ca="1" si="98"/>
        <v>33.805562306558258</v>
      </c>
      <c r="H258" s="307">
        <f t="shared" ca="1" si="99"/>
        <v>143.1966586552503</v>
      </c>
      <c r="I258" s="304">
        <f t="shared" ca="1" si="100"/>
        <v>147.13293000851598</v>
      </c>
      <c r="J258" s="306">
        <f t="shared" ca="1" si="101"/>
        <v>44.12671440170876</v>
      </c>
      <c r="K258" s="307">
        <f t="shared" ca="1" si="102"/>
        <v>202.13740095529093</v>
      </c>
      <c r="L258" s="304">
        <f t="shared" ca="1" si="87"/>
        <v>206.89779068141357</v>
      </c>
      <c r="M258" s="306">
        <f t="shared" ca="1" si="103"/>
        <v>1.3389631510777384</v>
      </c>
      <c r="N258" s="304">
        <f t="shared" ca="1" si="104"/>
        <v>76.716937480292032</v>
      </c>
      <c r="P258" s="310">
        <f t="shared" ca="1" si="105"/>
        <v>7</v>
      </c>
      <c r="Q258" s="304">
        <f t="shared" ca="1" si="106"/>
        <v>505.85106382978927</v>
      </c>
      <c r="R258" s="306">
        <f t="shared" ca="1" si="107"/>
        <v>0.25386308046472317</v>
      </c>
      <c r="S258" s="307">
        <f t="shared" ca="1" si="108"/>
        <v>9.231316384612942</v>
      </c>
      <c r="T258" s="304">
        <f t="shared" ca="1" si="88"/>
        <v>90.559213733052971</v>
      </c>
      <c r="U258" s="311">
        <f t="shared" ca="1" si="89"/>
        <v>0</v>
      </c>
      <c r="V258" s="306">
        <f t="shared" ca="1" si="90"/>
        <v>1.200485928913787</v>
      </c>
      <c r="W258" s="304">
        <f t="shared" ca="1" si="91"/>
        <v>83.644760598758722</v>
      </c>
      <c r="Y258" s="314" t="str">
        <f t="shared" ca="1" si="109"/>
        <v/>
      </c>
      <c r="Z258" s="315" t="str">
        <f t="shared" ca="1" si="110"/>
        <v/>
      </c>
      <c r="AA258" s="316" t="str">
        <f t="shared" ca="1" si="111"/>
        <v/>
      </c>
      <c r="AC258" s="310" t="e">
        <f t="shared" ca="1" si="112"/>
        <v>#N/A</v>
      </c>
      <c r="AD258" s="323" t="e">
        <f t="shared" ca="1" si="113"/>
        <v>#N/A</v>
      </c>
      <c r="AE258" s="324">
        <f t="shared" ca="1" si="92"/>
        <v>202.13740095529093</v>
      </c>
      <c r="AG258" s="306">
        <f t="shared" ca="1" si="114"/>
        <v>36.231689807939709</v>
      </c>
      <c r="AH258" s="304">
        <f t="shared" ca="1" si="115"/>
        <v>45.779586227381309</v>
      </c>
    </row>
    <row r="259" spans="1:34" x14ac:dyDescent="0.2">
      <c r="A259" s="347">
        <f t="shared" ca="1" si="93"/>
        <v>0.01</v>
      </c>
      <c r="B259" s="304">
        <f t="shared" ca="1" si="94"/>
        <v>2.5499999999999896</v>
      </c>
      <c r="D259" s="306">
        <f t="shared" ca="1" si="95"/>
        <v>10.460493917950213</v>
      </c>
      <c r="E259" s="307">
        <f t="shared" ca="1" si="96"/>
        <v>34.49950632770409</v>
      </c>
      <c r="F259" s="304">
        <f t="shared" ca="1" si="97"/>
        <v>36.050490563413533</v>
      </c>
      <c r="G259" s="306">
        <f t="shared" ca="1" si="98"/>
        <v>33.91016724573776</v>
      </c>
      <c r="H259" s="307">
        <f t="shared" ca="1" si="99"/>
        <v>143.54165371852736</v>
      </c>
      <c r="I259" s="304">
        <f t="shared" ca="1" si="100"/>
        <v>147.49273132898287</v>
      </c>
      <c r="J259" s="306">
        <f t="shared" ca="1" si="101"/>
        <v>44.46529304947024</v>
      </c>
      <c r="K259" s="307">
        <f t="shared" ca="1" si="102"/>
        <v>203.57109251715983</v>
      </c>
      <c r="L259" s="304">
        <f t="shared" ca="1" si="87"/>
        <v>208.37070810122356</v>
      </c>
      <c r="M259" s="306">
        <f t="shared" ca="1" si="103"/>
        <v>1.3388103323177016</v>
      </c>
      <c r="N259" s="304">
        <f t="shared" ca="1" si="104"/>
        <v>76.708181610311499</v>
      </c>
      <c r="P259" s="310">
        <f t="shared" ca="1" si="105"/>
        <v>7</v>
      </c>
      <c r="Q259" s="304">
        <f t="shared" ca="1" si="106"/>
        <v>503.80851063829999</v>
      </c>
      <c r="R259" s="306">
        <f t="shared" ca="1" si="107"/>
        <v>0.25283801818398238</v>
      </c>
      <c r="S259" s="307">
        <f t="shared" ca="1" si="108"/>
        <v>9.2287880044311024</v>
      </c>
      <c r="T259" s="304">
        <f t="shared" ca="1" si="88"/>
        <v>90.534410323469118</v>
      </c>
      <c r="U259" s="311">
        <f t="shared" ca="1" si="89"/>
        <v>0</v>
      </c>
      <c r="V259" s="306">
        <f t="shared" ca="1" si="90"/>
        <v>1.2003138108909983</v>
      </c>
      <c r="W259" s="304">
        <f t="shared" ca="1" si="91"/>
        <v>84.042302206762287</v>
      </c>
      <c r="Y259" s="314" t="str">
        <f t="shared" ca="1" si="109"/>
        <v/>
      </c>
      <c r="Z259" s="315" t="str">
        <f t="shared" ca="1" si="110"/>
        <v/>
      </c>
      <c r="AA259" s="316" t="str">
        <f t="shared" ca="1" si="111"/>
        <v/>
      </c>
      <c r="AC259" s="310" t="e">
        <f t="shared" ca="1" si="112"/>
        <v>#N/A</v>
      </c>
      <c r="AD259" s="323" t="e">
        <f t="shared" ca="1" si="113"/>
        <v>#N/A</v>
      </c>
      <c r="AE259" s="324">
        <f t="shared" ca="1" si="92"/>
        <v>203.57109251715983</v>
      </c>
      <c r="AG259" s="306">
        <f t="shared" ca="1" si="114"/>
        <v>35.979959822570819</v>
      </c>
      <c r="AH259" s="304">
        <f t="shared" ca="1" si="115"/>
        <v>45.527511287268077</v>
      </c>
    </row>
    <row r="260" spans="1:34" x14ac:dyDescent="0.2">
      <c r="A260" s="347">
        <f t="shared" ca="1" si="93"/>
        <v>0.01</v>
      </c>
      <c r="B260" s="304">
        <f t="shared" ca="1" si="94"/>
        <v>2.5599999999999894</v>
      </c>
      <c r="D260" s="306">
        <f t="shared" ca="1" si="95"/>
        <v>10.409316875206851</v>
      </c>
      <c r="E260" s="307">
        <f t="shared" ca="1" si="96"/>
        <v>34.252612476061159</v>
      </c>
      <c r="F260" s="304">
        <f t="shared" ca="1" si="97"/>
        <v>35.799376240986192</v>
      </c>
      <c r="G260" s="306">
        <f t="shared" ca="1" si="98"/>
        <v>34.014260414489826</v>
      </c>
      <c r="H260" s="307">
        <f t="shared" ca="1" si="99"/>
        <v>143.88417984328797</v>
      </c>
      <c r="I260" s="304">
        <f t="shared" ca="1" si="100"/>
        <v>147.85001562637848</v>
      </c>
      <c r="J260" s="306">
        <f t="shared" ca="1" si="101"/>
        <v>44.804915187771378</v>
      </c>
      <c r="K260" s="307">
        <f t="shared" ca="1" si="102"/>
        <v>205.0082216849689</v>
      </c>
      <c r="L260" s="304">
        <f t="shared" ref="L260:L323" ca="1" si="116">SQRT(pos_x^2+pos_z^2)</f>
        <v>209.84720961551224</v>
      </c>
      <c r="M260" s="306">
        <f t="shared" ca="1" si="103"/>
        <v>1.3386577841667471</v>
      </c>
      <c r="N260" s="304">
        <f t="shared" ca="1" si="104"/>
        <v>76.69944124508929</v>
      </c>
      <c r="P260" s="310">
        <f t="shared" ca="1" si="105"/>
        <v>7</v>
      </c>
      <c r="Q260" s="304">
        <f t="shared" ca="1" si="106"/>
        <v>501.76595744681066</v>
      </c>
      <c r="R260" s="306">
        <f t="shared" ca="1" si="107"/>
        <v>0.2518129559032416</v>
      </c>
      <c r="S260" s="307">
        <f t="shared" ca="1" si="108"/>
        <v>9.2262698748720702</v>
      </c>
      <c r="T260" s="304">
        <f t="shared" ref="T260:T323" ca="1" si="117">m*g</f>
        <v>90.509707472495009</v>
      </c>
      <c r="U260" s="311">
        <f t="shared" ref="U260:U323" ca="1" si="118">IF(pos_xz&lt;L_rampe,Poids*COS(Beta),0)</f>
        <v>0</v>
      </c>
      <c r="V260" s="306">
        <f t="shared" ref="V260:V323" ca="1" si="119">Rho_moyen*(20000-Alt_rampe-pos_z)/(20000+Alt_rampe+pos_z)</f>
        <v>1.2001413046895415</v>
      </c>
      <c r="W260" s="304">
        <f t="shared" ref="W260:W323" ca="1" si="120">1/2*Rho*Sref*Cx*vit_xz^2</f>
        <v>84.437824176889805</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205.0082216849689</v>
      </c>
      <c r="AG260" s="306">
        <f t="shared" ca="1" si="114"/>
        <v>35.728257709133075</v>
      </c>
      <c r="AH260" s="304">
        <f t="shared" ca="1" si="115"/>
        <v>45.2754646141153</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10.35805996308982</v>
      </c>
      <c r="E261" s="307">
        <f t="shared" ref="E261:E324" ca="1" si="125">IF(AND(L260&lt;L_rampe,Poussee&lt;Poids*SIN(M260)),0,(-W260+Poussee)/m*SIN(M260)+U260/m*COS(M260)-Poids/m)</f>
        <v>34.005768574579797</v>
      </c>
      <c r="F261" s="304">
        <f t="shared" ref="F261:F324" ca="1" si="126">SQRT(acc_x^2+acc_z^2)</f>
        <v>35.548300979749271</v>
      </c>
      <c r="G261" s="306">
        <f t="shared" ref="G261:G324" ca="1" si="127">G260+acc_x*pas</f>
        <v>34.117841014120721</v>
      </c>
      <c r="H261" s="307">
        <f t="shared" ref="H261:H324" ca="1" si="128">H260+acc_z*pas</f>
        <v>144.22423752903376</v>
      </c>
      <c r="I261" s="304">
        <f t="shared" ref="I261:I324" ca="1" si="129">SQRT(vit_x^2+vit_z^2)</f>
        <v>148.20478320990847</v>
      </c>
      <c r="J261" s="306">
        <f t="shared" ref="J261:J324" ca="1" si="130">J260+0.5*(vit_x+G260)*pas*(K260&gt;=0)</f>
        <v>45.145575694914434</v>
      </c>
      <c r="K261" s="307">
        <f t="shared" ref="K261:K324" ca="1" si="131">K260+0.5*(vit_z+H260)*pas</f>
        <v>206.4487637718305</v>
      </c>
      <c r="L261" s="304">
        <f t="shared" ca="1" si="116"/>
        <v>211.32727005226354</v>
      </c>
      <c r="M261" s="306">
        <f t="shared" ref="M261:M324" ca="1" si="132">IF(AND(L260&gt;L_rampe,G261&gt;0),ATAN2(G261,H261),$M$4)</f>
        <v>1.3385055029121311</v>
      </c>
      <c r="N261" s="304">
        <f t="shared" ref="N261:N324" ca="1" si="133">DEGREES(Beta)</f>
        <v>76.690716171900831</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9.2237619959358454</v>
      </c>
      <c r="T261" s="304">
        <f t="shared" ca="1" si="117"/>
        <v>90.485105180130645</v>
      </c>
      <c r="U261" s="311">
        <f t="shared" ca="1" si="118"/>
        <v>0</v>
      </c>
      <c r="V261" s="306">
        <f t="shared" ca="1" si="119"/>
        <v>1.1999684134429485</v>
      </c>
      <c r="W261" s="304">
        <f t="shared" ca="1" si="120"/>
        <v>84.831306658259535</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206.4487637718305</v>
      </c>
      <c r="AG261" s="306">
        <f t="shared" ref="AG261:AG324" ca="1" si="143">IF(AND(L260&lt;L_rampe,Poussee&lt;Poids*SIN(M260)),0,(-W260+Poussee)/m-Poids*SIN(M260)/m)</f>
        <v>35.476586512661072</v>
      </c>
      <c r="AH261" s="304">
        <f t="shared" ref="AH261:AH324" ca="1" si="144">IF(AND(L260&lt;L_rampe,Poussee&lt;Poids*SIN(M260)), g*SIN(M260), (-W260+Poussee)/m)</f>
        <v>45.023449245699723</v>
      </c>
    </row>
    <row r="262" spans="1:34" x14ac:dyDescent="0.2">
      <c r="A262" s="347">
        <f t="shared" ca="1" si="122"/>
        <v>0.01</v>
      </c>
      <c r="B262" s="304">
        <f t="shared" ca="1" si="123"/>
        <v>2.579999999999989</v>
      </c>
      <c r="D262" s="306">
        <f t="shared" ca="1" si="124"/>
        <v>10.306724256517063</v>
      </c>
      <c r="E262" s="307">
        <f t="shared" ca="1" si="125"/>
        <v>33.758977494881506</v>
      </c>
      <c r="F262" s="304">
        <f t="shared" ca="1" si="126"/>
        <v>35.297267973595254</v>
      </c>
      <c r="G262" s="306">
        <f t="shared" ca="1" si="127"/>
        <v>34.220908256685888</v>
      </c>
      <c r="H262" s="307">
        <f t="shared" ca="1" si="128"/>
        <v>144.56182730398257</v>
      </c>
      <c r="I262" s="304">
        <f t="shared" ca="1" si="129"/>
        <v>148.55703441903717</v>
      </c>
      <c r="J262" s="306">
        <f t="shared" ca="1" si="130"/>
        <v>45.487269441268467</v>
      </c>
      <c r="K262" s="307">
        <f t="shared" ca="1" si="131"/>
        <v>207.89269409599558</v>
      </c>
      <c r="L262" s="304">
        <f t="shared" ca="1" si="116"/>
        <v>212.81086424267383</v>
      </c>
      <c r="M262" s="306">
        <f t="shared" ca="1" si="132"/>
        <v>1.3383534848792189</v>
      </c>
      <c r="N262" s="304">
        <f t="shared" ca="1" si="133"/>
        <v>76.682006180205079</v>
      </c>
      <c r="P262" s="310">
        <f t="shared" ca="1" si="134"/>
        <v>7</v>
      </c>
      <c r="Q262" s="304">
        <f t="shared" ca="1" si="135"/>
        <v>497.68085106383205</v>
      </c>
      <c r="R262" s="306">
        <f t="shared" ca="1" si="136"/>
        <v>0.24976283134175997</v>
      </c>
      <c r="S262" s="307">
        <f t="shared" ca="1" si="137"/>
        <v>9.2212643676224282</v>
      </c>
      <c r="T262" s="304">
        <f t="shared" ca="1" si="117"/>
        <v>90.460603446376027</v>
      </c>
      <c r="U262" s="311">
        <f t="shared" ca="1" si="118"/>
        <v>0</v>
      </c>
      <c r="V262" s="306">
        <f t="shared" ca="1" si="119"/>
        <v>1.1997951402827867</v>
      </c>
      <c r="W262" s="304">
        <f t="shared" ca="1" si="120"/>
        <v>85.222730004409783</v>
      </c>
      <c r="Y262" s="314" t="str">
        <f t="shared" ca="1" si="138"/>
        <v/>
      </c>
      <c r="Z262" s="315" t="str">
        <f t="shared" ca="1" si="139"/>
        <v/>
      </c>
      <c r="AA262" s="316" t="str">
        <f t="shared" ca="1" si="140"/>
        <v/>
      </c>
      <c r="AC262" s="310" t="e">
        <f t="shared" ca="1" si="141"/>
        <v>#N/A</v>
      </c>
      <c r="AD262" s="323" t="e">
        <f t="shared" ca="1" si="142"/>
        <v>#N/A</v>
      </c>
      <c r="AE262" s="324">
        <f t="shared" ca="1" si="121"/>
        <v>207.89269409599558</v>
      </c>
      <c r="AG262" s="306">
        <f t="shared" ca="1" si="143"/>
        <v>35.224949259062114</v>
      </c>
      <c r="AH262" s="304">
        <f t="shared" ca="1" si="144"/>
        <v>44.771468200734368</v>
      </c>
    </row>
    <row r="263" spans="1:34" x14ac:dyDescent="0.2">
      <c r="A263" s="347">
        <f t="shared" ca="1" si="122"/>
        <v>0.01</v>
      </c>
      <c r="B263" s="304">
        <f t="shared" ca="1" si="123"/>
        <v>2.5899999999999888</v>
      </c>
      <c r="D263" s="306">
        <f t="shared" ca="1" si="124"/>
        <v>10.255310822395538</v>
      </c>
      <c r="E263" s="307">
        <f t="shared" ca="1" si="125"/>
        <v>33.512242090583896</v>
      </c>
      <c r="F263" s="304">
        <f t="shared" ca="1" si="126"/>
        <v>35.046280401803642</v>
      </c>
      <c r="G263" s="306">
        <f t="shared" ca="1" si="127"/>
        <v>34.323461364909846</v>
      </c>
      <c r="H263" s="307">
        <f t="shared" ca="1" si="128"/>
        <v>144.8969497248884</v>
      </c>
      <c r="I263" s="304">
        <f t="shared" ca="1" si="129"/>
        <v>148.90676962329582</v>
      </c>
      <c r="J263" s="306">
        <f t="shared" ca="1" si="130"/>
        <v>45.829991289376444</v>
      </c>
      <c r="K263" s="307">
        <f t="shared" ca="1" si="131"/>
        <v>209.33998798113993</v>
      </c>
      <c r="L263" s="304">
        <f t="shared" ca="1" si="116"/>
        <v>214.29796702145387</v>
      </c>
      <c r="M263" s="306">
        <f t="shared" ca="1" si="132"/>
        <v>1.3382017264308026</v>
      </c>
      <c r="N263" s="304">
        <f t="shared" ca="1" si="133"/>
        <v>76.673311061605375</v>
      </c>
      <c r="P263" s="310">
        <f t="shared" ca="1" si="134"/>
        <v>7</v>
      </c>
      <c r="Q263" s="304">
        <f t="shared" ca="1" si="135"/>
        <v>495.63829787234272</v>
      </c>
      <c r="R263" s="306">
        <f t="shared" ca="1" si="136"/>
        <v>0.24873776906101916</v>
      </c>
      <c r="S263" s="307">
        <f t="shared" ca="1" si="137"/>
        <v>9.2187769899318184</v>
      </c>
      <c r="T263" s="304">
        <f t="shared" ca="1" si="117"/>
        <v>90.436202271231139</v>
      </c>
      <c r="U263" s="311">
        <f t="shared" ca="1" si="118"/>
        <v>0</v>
      </c>
      <c r="V263" s="306">
        <f t="shared" ca="1" si="119"/>
        <v>1.1996214883386189</v>
      </c>
      <c r="W263" s="304">
        <f t="shared" ca="1" si="120"/>
        <v>85.612074773302794</v>
      </c>
      <c r="Y263" s="314" t="str">
        <f t="shared" ca="1" si="138"/>
        <v/>
      </c>
      <c r="Z263" s="315" t="str">
        <f t="shared" ca="1" si="139"/>
        <v/>
      </c>
      <c r="AA263" s="316" t="str">
        <f t="shared" ca="1" si="140"/>
        <v/>
      </c>
      <c r="AC263" s="310" t="e">
        <f t="shared" ca="1" si="141"/>
        <v>#N/A</v>
      </c>
      <c r="AD263" s="323" t="e">
        <f t="shared" ca="1" si="142"/>
        <v>#N/A</v>
      </c>
      <c r="AE263" s="324">
        <f t="shared" ca="1" si="121"/>
        <v>209.33998798113993</v>
      </c>
      <c r="AG263" s="306">
        <f t="shared" ca="1" si="143"/>
        <v>34.973348955055926</v>
      </c>
      <c r="AH263" s="304">
        <f t="shared" ca="1" si="144"/>
        <v>44.519524478807071</v>
      </c>
    </row>
    <row r="264" spans="1:34" x14ac:dyDescent="0.2">
      <c r="A264" s="347">
        <f t="shared" ca="1" si="122"/>
        <v>0.01</v>
      </c>
      <c r="B264" s="304">
        <f t="shared" ca="1" si="123"/>
        <v>2.5999999999999885</v>
      </c>
      <c r="D264" s="306">
        <f t="shared" ca="1" si="124"/>
        <v>10.203820719663796</v>
      </c>
      <c r="E264" s="307">
        <f t="shared" ca="1" si="125"/>
        <v>33.265565197233514</v>
      </c>
      <c r="F264" s="304">
        <f t="shared" ca="1" si="126"/>
        <v>34.795341429140102</v>
      </c>
      <c r="G264" s="306">
        <f t="shared" ca="1" si="127"/>
        <v>34.425499572106482</v>
      </c>
      <c r="H264" s="307">
        <f t="shared" ca="1" si="128"/>
        <v>145.22960537686075</v>
      </c>
      <c r="I264" s="304">
        <f t="shared" ca="1" si="129"/>
        <v>149.25398922209015</v>
      </c>
      <c r="J264" s="306">
        <f t="shared" ca="1" si="130"/>
        <v>46.173736094061525</v>
      </c>
      <c r="K264" s="307">
        <f t="shared" ca="1" si="131"/>
        <v>210.79062075664868</v>
      </c>
      <c r="L264" s="304">
        <f t="shared" ca="1" si="116"/>
        <v>215.78855322712863</v>
      </c>
      <c r="M264" s="306">
        <f t="shared" ca="1" si="132"/>
        <v>1.3380502239664336</v>
      </c>
      <c r="N264" s="304">
        <f t="shared" ca="1" si="133"/>
        <v>76.664630609811198</v>
      </c>
      <c r="P264" s="310">
        <f t="shared" ca="1" si="134"/>
        <v>7</v>
      </c>
      <c r="Q264" s="304">
        <f t="shared" ca="1" si="135"/>
        <v>493.59574468085339</v>
      </c>
      <c r="R264" s="306">
        <f t="shared" ca="1" si="136"/>
        <v>0.24771270678027832</v>
      </c>
      <c r="S264" s="307">
        <f t="shared" ca="1" si="137"/>
        <v>9.216299862864016</v>
      </c>
      <c r="T264" s="304">
        <f t="shared" ca="1" si="117"/>
        <v>90.411901654695995</v>
      </c>
      <c r="U264" s="311">
        <f t="shared" ca="1" si="118"/>
        <v>0</v>
      </c>
      <c r="V264" s="306">
        <f t="shared" ca="1" si="119"/>
        <v>1.1994474607379584</v>
      </c>
      <c r="W264" s="304">
        <f t="shared" ca="1" si="120"/>
        <v>85.999321727313301</v>
      </c>
      <c r="Y264" s="314" t="str">
        <f t="shared" ca="1" si="138"/>
        <v/>
      </c>
      <c r="Z264" s="315" t="str">
        <f t="shared" ca="1" si="139"/>
        <v/>
      </c>
      <c r="AA264" s="316" t="str">
        <f t="shared" ca="1" si="140"/>
        <v/>
      </c>
      <c r="AC264" s="310" t="e">
        <f t="shared" ca="1" si="141"/>
        <v>#N/A</v>
      </c>
      <c r="AD264" s="323" t="e">
        <f t="shared" ca="1" si="142"/>
        <v>#N/A</v>
      </c>
      <c r="AE264" s="324">
        <f t="shared" ca="1" si="121"/>
        <v>210.79062075664868</v>
      </c>
      <c r="AG264" s="306">
        <f t="shared" ca="1" si="143"/>
        <v>34.721788588116119</v>
      </c>
      <c r="AH264" s="304">
        <f t="shared" ca="1" si="144"/>
        <v>44.267621060320778</v>
      </c>
    </row>
    <row r="265" spans="1:34" x14ac:dyDescent="0.2">
      <c r="A265" s="347">
        <f t="shared" ca="1" si="122"/>
        <v>0.01</v>
      </c>
      <c r="B265" s="304">
        <f t="shared" ca="1" si="123"/>
        <v>2.6099999999999883</v>
      </c>
      <c r="D265" s="306">
        <f t="shared" ca="1" si="124"/>
        <v>10.152254999333584</v>
      </c>
      <c r="E265" s="307">
        <f t="shared" ca="1" si="125"/>
        <v>33.018949632240876</v>
      </c>
      <c r="F265" s="304">
        <f t="shared" ca="1" si="126"/>
        <v>34.544454205964144</v>
      </c>
      <c r="G265" s="306">
        <f t="shared" ca="1" si="127"/>
        <v>34.527022122099815</v>
      </c>
      <c r="H265" s="307">
        <f t="shared" ca="1" si="128"/>
        <v>145.55979487318317</v>
      </c>
      <c r="I265" s="304">
        <f t="shared" ca="1" si="129"/>
        <v>149.59869364450722</v>
      </c>
      <c r="J265" s="306">
        <f t="shared" ca="1" si="130"/>
        <v>46.518498702532554</v>
      </c>
      <c r="K265" s="307">
        <f t="shared" ca="1" si="131"/>
        <v>212.24456775789889</v>
      </c>
      <c r="L265" s="304">
        <f t="shared" ca="1" si="116"/>
        <v>217.28259770233524</v>
      </c>
      <c r="M265" s="306">
        <f t="shared" ca="1" si="132"/>
        <v>1.3378989739217677</v>
      </c>
      <c r="N265" s="304">
        <f t="shared" ca="1" si="133"/>
        <v>76.655964620600685</v>
      </c>
      <c r="P265" s="310">
        <f t="shared" ca="1" si="134"/>
        <v>7</v>
      </c>
      <c r="Q265" s="304">
        <f t="shared" ca="1" si="135"/>
        <v>491.55319148936405</v>
      </c>
      <c r="R265" s="306">
        <f t="shared" ca="1" si="136"/>
        <v>0.24668764449953751</v>
      </c>
      <c r="S265" s="307">
        <f t="shared" ca="1" si="137"/>
        <v>9.2138329864190212</v>
      </c>
      <c r="T265" s="304">
        <f t="shared" ca="1" si="117"/>
        <v>90.387701596770597</v>
      </c>
      <c r="U265" s="311">
        <f t="shared" ca="1" si="118"/>
        <v>0</v>
      </c>
      <c r="V265" s="306">
        <f t="shared" ca="1" si="119"/>
        <v>1.1992730606062258</v>
      </c>
      <c r="W265" s="304">
        <f t="shared" ca="1" si="120"/>
        <v>86.38445183320276</v>
      </c>
      <c r="Y265" s="314" t="str">
        <f t="shared" ca="1" si="138"/>
        <v/>
      </c>
      <c r="Z265" s="315" t="str">
        <f t="shared" ca="1" si="139"/>
        <v/>
      </c>
      <c r="AA265" s="316" t="str">
        <f t="shared" ca="1" si="140"/>
        <v/>
      </c>
      <c r="AC265" s="310" t="e">
        <f t="shared" ca="1" si="141"/>
        <v>#N/A</v>
      </c>
      <c r="AD265" s="323" t="e">
        <f t="shared" ca="1" si="142"/>
        <v>#N/A</v>
      </c>
      <c r="AE265" s="324">
        <f t="shared" ca="1" si="121"/>
        <v>212.24456775789889</v>
      </c>
      <c r="AG265" s="306">
        <f t="shared" ca="1" si="143"/>
        <v>34.470271126413579</v>
      </c>
      <c r="AH265" s="304">
        <f t="shared" ca="1" si="144"/>
        <v>44.015760906435773</v>
      </c>
    </row>
    <row r="266" spans="1:34" x14ac:dyDescent="0.2">
      <c r="A266" s="347">
        <f t="shared" ca="1" si="122"/>
        <v>0.01</v>
      </c>
      <c r="B266" s="304">
        <f t="shared" ca="1" si="123"/>
        <v>2.6199999999999881</v>
      </c>
      <c r="D266" s="306">
        <f t="shared" ca="1" si="124"/>
        <v>10.100614704530521</v>
      </c>
      <c r="E266" s="307">
        <f t="shared" ca="1" si="125"/>
        <v>32.77239819481732</v>
      </c>
      <c r="F266" s="304">
        <f t="shared" ca="1" si="126"/>
        <v>34.293621868345198</v>
      </c>
      <c r="G266" s="306">
        <f t="shared" ca="1" si="127"/>
        <v>34.628028269145119</v>
      </c>
      <c r="H266" s="307">
        <f t="shared" ca="1" si="128"/>
        <v>145.88751885513133</v>
      </c>
      <c r="I266" s="304">
        <f t="shared" ca="1" si="129"/>
        <v>149.940883349122</v>
      </c>
      <c r="J266" s="306">
        <f t="shared" ca="1" si="130"/>
        <v>46.86427395448878</v>
      </c>
      <c r="K266" s="307">
        <f t="shared" ca="1" si="131"/>
        <v>213.70180432654047</v>
      </c>
      <c r="L266" s="304">
        <f t="shared" ca="1" si="116"/>
        <v>218.78007529411897</v>
      </c>
      <c r="M266" s="306">
        <f t="shared" ca="1" si="132"/>
        <v>1.3377479727679233</v>
      </c>
      <c r="N266" s="304">
        <f t="shared" ca="1" si="133"/>
        <v>76.647312891783798</v>
      </c>
      <c r="P266" s="310">
        <f t="shared" ca="1" si="134"/>
        <v>7</v>
      </c>
      <c r="Q266" s="304">
        <f t="shared" ca="1" si="135"/>
        <v>489.51063829787478</v>
      </c>
      <c r="R266" s="306">
        <f t="shared" ca="1" si="136"/>
        <v>0.24566258221879672</v>
      </c>
      <c r="S266" s="307">
        <f t="shared" ca="1" si="137"/>
        <v>9.2113763605968337</v>
      </c>
      <c r="T266" s="304">
        <f t="shared" ca="1" si="117"/>
        <v>90.363602097454944</v>
      </c>
      <c r="U266" s="311">
        <f t="shared" ca="1" si="118"/>
        <v>0</v>
      </c>
      <c r="V266" s="306">
        <f t="shared" ca="1" si="119"/>
        <v>1.1990982910667078</v>
      </c>
      <c r="W266" s="304">
        <f t="shared" ca="1" si="120"/>
        <v>86.767446262079474</v>
      </c>
      <c r="Y266" s="314" t="str">
        <f t="shared" ca="1" si="138"/>
        <v/>
      </c>
      <c r="Z266" s="315" t="str">
        <f t="shared" ca="1" si="139"/>
        <v/>
      </c>
      <c r="AA266" s="316" t="str">
        <f t="shared" ca="1" si="140"/>
        <v/>
      </c>
      <c r="AC266" s="310" t="e">
        <f t="shared" ca="1" si="141"/>
        <v>#N/A</v>
      </c>
      <c r="AD266" s="323" t="e">
        <f t="shared" ca="1" si="142"/>
        <v>#N/A</v>
      </c>
      <c r="AE266" s="324">
        <f t="shared" ca="1" si="121"/>
        <v>213.70180432654047</v>
      </c>
      <c r="AG266" s="306">
        <f t="shared" ca="1" si="143"/>
        <v>34.218799518761543</v>
      </c>
      <c r="AH266" s="304">
        <f t="shared" ca="1" si="144"/>
        <v>43.763946959013644</v>
      </c>
    </row>
    <row r="267" spans="1:34" x14ac:dyDescent="0.2">
      <c r="A267" s="347">
        <f t="shared" ca="1" si="122"/>
        <v>0.01</v>
      </c>
      <c r="B267" s="304">
        <f t="shared" ca="1" si="123"/>
        <v>2.6299999999999879</v>
      </c>
      <c r="D267" s="306">
        <f t="shared" ca="1" si="124"/>
        <v>10.048900870533844</v>
      </c>
      <c r="E267" s="307">
        <f t="shared" ca="1" si="125"/>
        <v>32.525913665913855</v>
      </c>
      <c r="F267" s="304">
        <f t="shared" ca="1" si="126"/>
        <v>34.042847538187772</v>
      </c>
      <c r="G267" s="306">
        <f t="shared" ca="1" si="127"/>
        <v>34.728517277850457</v>
      </c>
      <c r="H267" s="307">
        <f t="shared" ca="1" si="128"/>
        <v>146.21277799179046</v>
      </c>
      <c r="I267" s="304">
        <f t="shared" ca="1" si="129"/>
        <v>150.28055882380315</v>
      </c>
      <c r="J267" s="306">
        <f t="shared" ca="1" si="130"/>
        <v>47.211056682223756</v>
      </c>
      <c r="K267" s="307">
        <f t="shared" ca="1" si="131"/>
        <v>215.16230581077508</v>
      </c>
      <c r="L267" s="304">
        <f t="shared" ca="1" si="116"/>
        <v>220.28096085422735</v>
      </c>
      <c r="M267" s="306">
        <f t="shared" ca="1" si="132"/>
        <v>1.3375972170108523</v>
      </c>
      <c r="N267" s="304">
        <f t="shared" ca="1" si="133"/>
        <v>76.638675223166317</v>
      </c>
      <c r="P267" s="310">
        <f t="shared" ca="1" si="134"/>
        <v>7</v>
      </c>
      <c r="Q267" s="304">
        <f t="shared" ca="1" si="135"/>
        <v>487.46808510638544</v>
      </c>
      <c r="R267" s="306">
        <f t="shared" ca="1" si="136"/>
        <v>0.24463751993805591</v>
      </c>
      <c r="S267" s="307">
        <f t="shared" ca="1" si="137"/>
        <v>9.2089299853974538</v>
      </c>
      <c r="T267" s="304">
        <f t="shared" ca="1" si="117"/>
        <v>90.339603156749021</v>
      </c>
      <c r="U267" s="311">
        <f t="shared" ca="1" si="118"/>
        <v>0</v>
      </c>
      <c r="V267" s="306">
        <f t="shared" ca="1" si="119"/>
        <v>1.1989231552405162</v>
      </c>
      <c r="W267" s="304">
        <f t="shared" ca="1" si="120"/>
        <v>87.148286389344065</v>
      </c>
      <c r="Y267" s="314" t="str">
        <f t="shared" ca="1" si="138"/>
        <v/>
      </c>
      <c r="Z267" s="315" t="str">
        <f t="shared" ca="1" si="139"/>
        <v/>
      </c>
      <c r="AA267" s="316" t="str">
        <f t="shared" ca="1" si="140"/>
        <v/>
      </c>
      <c r="AC267" s="310" t="e">
        <f t="shared" ca="1" si="141"/>
        <v>#N/A</v>
      </c>
      <c r="AD267" s="323" t="e">
        <f t="shared" ca="1" si="142"/>
        <v>#N/A</v>
      </c>
      <c r="AE267" s="324">
        <f t="shared" ca="1" si="121"/>
        <v>215.16230581077508</v>
      </c>
      <c r="AG267" s="306">
        <f t="shared" ca="1" si="143"/>
        <v>33.96737669456239</v>
      </c>
      <c r="AH267" s="304">
        <f t="shared" ca="1" si="144"/>
        <v>43.512182140562977</v>
      </c>
    </row>
    <row r="268" spans="1:34" x14ac:dyDescent="0.2">
      <c r="A268" s="347">
        <f t="shared" ca="1" si="122"/>
        <v>0.01</v>
      </c>
      <c r="B268" s="304">
        <f t="shared" ca="1" si="123"/>
        <v>2.6399999999999877</v>
      </c>
      <c r="D268" s="306">
        <f t="shared" ca="1" si="124"/>
        <v>9.9971145248152933</v>
      </c>
      <c r="E268" s="307">
        <f t="shared" ca="1" si="125"/>
        <v>32.27949880816206</v>
      </c>
      <c r="F268" s="304">
        <f t="shared" ca="1" si="126"/>
        <v>33.792134323365971</v>
      </c>
      <c r="G268" s="306">
        <f t="shared" ca="1" si="127"/>
        <v>34.828488423098612</v>
      </c>
      <c r="H268" s="307">
        <f t="shared" ca="1" si="128"/>
        <v>146.53557297987209</v>
      </c>
      <c r="I268" s="304">
        <f t="shared" ca="1" si="129"/>
        <v>150.61772058551853</v>
      </c>
      <c r="J268" s="306">
        <f t="shared" ca="1" si="130"/>
        <v>47.558841710728501</v>
      </c>
      <c r="K268" s="307">
        <f t="shared" ca="1" si="131"/>
        <v>216.6260475656334</v>
      </c>
      <c r="L268" s="304">
        <f t="shared" ca="1" si="116"/>
        <v>221.78522923940221</v>
      </c>
      <c r="M268" s="306">
        <f t="shared" ca="1" si="132"/>
        <v>1.3374467031907229</v>
      </c>
      <c r="N268" s="304">
        <f t="shared" ca="1" si="133"/>
        <v>76.630051416514519</v>
      </c>
      <c r="P268" s="310">
        <f t="shared" ca="1" si="134"/>
        <v>7</v>
      </c>
      <c r="Q268" s="304">
        <f t="shared" ca="1" si="135"/>
        <v>485.42553191489611</v>
      </c>
      <c r="R268" s="306">
        <f t="shared" ca="1" si="136"/>
        <v>0.24361245765731507</v>
      </c>
      <c r="S268" s="307">
        <f t="shared" ca="1" si="137"/>
        <v>9.2064938608208813</v>
      </c>
      <c r="T268" s="304">
        <f t="shared" ca="1" si="117"/>
        <v>90.315704774652843</v>
      </c>
      <c r="U268" s="311">
        <f t="shared" ca="1" si="118"/>
        <v>0</v>
      </c>
      <c r="V268" s="306">
        <f t="shared" ca="1" si="119"/>
        <v>1.1987476562465422</v>
      </c>
      <c r="W268" s="304">
        <f t="shared" ca="1" si="120"/>
        <v>87.526953794621008</v>
      </c>
      <c r="Y268" s="314" t="str">
        <f t="shared" ca="1" si="138"/>
        <v/>
      </c>
      <c r="Z268" s="315" t="str">
        <f t="shared" ca="1" si="139"/>
        <v/>
      </c>
      <c r="AA268" s="316" t="str">
        <f t="shared" ca="1" si="140"/>
        <v/>
      </c>
      <c r="AC268" s="310" t="e">
        <f t="shared" ca="1" si="141"/>
        <v>#N/A</v>
      </c>
      <c r="AD268" s="323" t="e">
        <f t="shared" ca="1" si="142"/>
        <v>#N/A</v>
      </c>
      <c r="AE268" s="324">
        <f t="shared" ca="1" si="121"/>
        <v>216.6260475656334</v>
      </c>
      <c r="AG268" s="306">
        <f t="shared" ca="1" si="143"/>
        <v>33.716005563756354</v>
      </c>
      <c r="AH268" s="304">
        <f t="shared" ca="1" si="144"/>
        <v>43.260469354186952</v>
      </c>
    </row>
    <row r="269" spans="1:34" x14ac:dyDescent="0.2">
      <c r="A269" s="347">
        <f t="shared" ca="1" si="122"/>
        <v>0.01</v>
      </c>
      <c r="B269" s="304">
        <f t="shared" ca="1" si="123"/>
        <v>2.6499999999999875</v>
      </c>
      <c r="D269" s="306">
        <f t="shared" ca="1" si="124"/>
        <v>9.9452566870771637</v>
      </c>
      <c r="E269" s="307">
        <f t="shared" ca="1" si="125"/>
        <v>32.033156365816829</v>
      </c>
      <c r="F269" s="304">
        <f t="shared" ca="1" si="126"/>
        <v>33.541485317867547</v>
      </c>
      <c r="G269" s="306">
        <f t="shared" ca="1" si="127"/>
        <v>34.927940989969386</v>
      </c>
      <c r="H269" s="307">
        <f t="shared" ca="1" si="128"/>
        <v>146.85590454353024</v>
      </c>
      <c r="I269" s="304">
        <f t="shared" ca="1" si="129"/>
        <v>150.9523691801399</v>
      </c>
      <c r="J269" s="306">
        <f t="shared" ca="1" si="130"/>
        <v>47.907623857793844</v>
      </c>
      <c r="K269" s="307">
        <f t="shared" ca="1" si="131"/>
        <v>218.09300495325041</v>
      </c>
      <c r="L269" s="304">
        <f t="shared" ca="1" si="116"/>
        <v>223.29285531166994</v>
      </c>
      <c r="M269" s="306">
        <f t="shared" ca="1" si="132"/>
        <v>1.3372964278813142</v>
      </c>
      <c r="N269" s="304">
        <f t="shared" ca="1" si="133"/>
        <v>76.621441275520368</v>
      </c>
      <c r="P269" s="310">
        <f t="shared" ca="1" si="134"/>
        <v>7</v>
      </c>
      <c r="Q269" s="304">
        <f t="shared" ca="1" si="135"/>
        <v>483.38297872340678</v>
      </c>
      <c r="R269" s="306">
        <f t="shared" ca="1" si="136"/>
        <v>0.24258739537657426</v>
      </c>
      <c r="S269" s="307">
        <f t="shared" ca="1" si="137"/>
        <v>9.2040679868671162</v>
      </c>
      <c r="T269" s="304">
        <f t="shared" ca="1" si="117"/>
        <v>90.291906951166411</v>
      </c>
      <c r="U269" s="311">
        <f t="shared" ca="1" si="118"/>
        <v>0</v>
      </c>
      <c r="V269" s="306">
        <f t="shared" ca="1" si="119"/>
        <v>1.1985717972014196</v>
      </c>
      <c r="W269" s="304">
        <f t="shared" ca="1" si="120"/>
        <v>87.90343026167605</v>
      </c>
      <c r="Y269" s="314" t="str">
        <f t="shared" ca="1" si="138"/>
        <v/>
      </c>
      <c r="Z269" s="315" t="str">
        <f t="shared" ca="1" si="139"/>
        <v/>
      </c>
      <c r="AA269" s="316" t="str">
        <f t="shared" ca="1" si="140"/>
        <v/>
      </c>
      <c r="AC269" s="310" t="e">
        <f t="shared" ca="1" si="141"/>
        <v>#N/A</v>
      </c>
      <c r="AD269" s="323" t="e">
        <f t="shared" ca="1" si="142"/>
        <v>#N/A</v>
      </c>
      <c r="AE269" s="324">
        <f t="shared" ca="1" si="121"/>
        <v>218.09300495325041</v>
      </c>
      <c r="AG269" s="306">
        <f t="shared" ca="1" si="143"/>
        <v>33.464689016771878</v>
      </c>
      <c r="AH269" s="304">
        <f t="shared" ca="1" si="144"/>
        <v>43.008811483532661</v>
      </c>
    </row>
    <row r="270" spans="1:34" x14ac:dyDescent="0.2">
      <c r="A270" s="347">
        <f t="shared" ca="1" si="122"/>
        <v>0.01</v>
      </c>
      <c r="B270" s="304">
        <f t="shared" ca="1" si="123"/>
        <v>2.6599999999999873</v>
      </c>
      <c r="D270" s="306">
        <f t="shared" ca="1" si="124"/>
        <v>9.8933283692895433</v>
      </c>
      <c r="E270" s="307">
        <f t="shared" ca="1" si="125"/>
        <v>31.786889064701157</v>
      </c>
      <c r="F270" s="304">
        <f t="shared" ca="1" si="126"/>
        <v>33.290903601948195</v>
      </c>
      <c r="G270" s="306">
        <f t="shared" ca="1" si="127"/>
        <v>35.02687427366228</v>
      </c>
      <c r="H270" s="307">
        <f t="shared" ca="1" si="128"/>
        <v>147.17377343417726</v>
      </c>
      <c r="I270" s="304">
        <f t="shared" ca="1" si="129"/>
        <v>151.28450518224756</v>
      </c>
      <c r="J270" s="306">
        <f t="shared" ca="1" si="130"/>
        <v>48.257397934111999</v>
      </c>
      <c r="K270" s="307">
        <f t="shared" ca="1" si="131"/>
        <v>219.56315334313896</v>
      </c>
      <c r="L270" s="304">
        <f t="shared" ca="1" si="116"/>
        <v>224.80381393862959</v>
      </c>
      <c r="M270" s="306">
        <f t="shared" ca="1" si="132"/>
        <v>1.3371463876894234</v>
      </c>
      <c r="N270" s="304">
        <f t="shared" ca="1" si="133"/>
        <v>76.612844605767705</v>
      </c>
      <c r="P270" s="310">
        <f t="shared" ca="1" si="134"/>
        <v>7</v>
      </c>
      <c r="Q270" s="304">
        <f t="shared" ca="1" si="135"/>
        <v>481.3404255319175</v>
      </c>
      <c r="R270" s="306">
        <f t="shared" ca="1" si="136"/>
        <v>0.24156233309583347</v>
      </c>
      <c r="S270" s="307">
        <f t="shared" ca="1" si="137"/>
        <v>9.2016523635361587</v>
      </c>
      <c r="T270" s="304">
        <f t="shared" ca="1" si="117"/>
        <v>90.268209686289723</v>
      </c>
      <c r="U270" s="311">
        <f t="shared" ca="1" si="118"/>
        <v>0</v>
      </c>
      <c r="V270" s="306">
        <f t="shared" ca="1" si="119"/>
        <v>1.1983955812194809</v>
      </c>
      <c r="W270" s="304">
        <f t="shared" ca="1" si="120"/>
        <v>88.277697778320018</v>
      </c>
      <c r="Y270" s="314" t="str">
        <f t="shared" ca="1" si="138"/>
        <v/>
      </c>
      <c r="Z270" s="315" t="str">
        <f t="shared" ca="1" si="139"/>
        <v/>
      </c>
      <c r="AA270" s="316" t="str">
        <f t="shared" ca="1" si="140"/>
        <v/>
      </c>
      <c r="AC270" s="310" t="e">
        <f t="shared" ca="1" si="141"/>
        <v>#N/A</v>
      </c>
      <c r="AD270" s="323" t="e">
        <f t="shared" ca="1" si="142"/>
        <v>#N/A</v>
      </c>
      <c r="AE270" s="324">
        <f t="shared" ca="1" si="121"/>
        <v>219.56315334313896</v>
      </c>
      <c r="AG270" s="306">
        <f t="shared" ca="1" si="143"/>
        <v>33.213429924477765</v>
      </c>
      <c r="AH270" s="304">
        <f t="shared" ca="1" si="144"/>
        <v>42.757211392742207</v>
      </c>
    </row>
    <row r="271" spans="1:34" x14ac:dyDescent="0.2">
      <c r="A271" s="347">
        <f t="shared" ca="1" si="122"/>
        <v>0.01</v>
      </c>
      <c r="B271" s="304">
        <f t="shared" ca="1" si="123"/>
        <v>2.6699999999999871</v>
      </c>
      <c r="D271" s="306">
        <f t="shared" ca="1" si="124"/>
        <v>9.8413305757267207</v>
      </c>
      <c r="E271" s="307">
        <f t="shared" ca="1" si="125"/>
        <v>31.540699612152643</v>
      </c>
      <c r="F271" s="304">
        <f t="shared" ca="1" si="126"/>
        <v>33.040392242296086</v>
      </c>
      <c r="G271" s="306">
        <f t="shared" ca="1" si="127"/>
        <v>35.125287579419549</v>
      </c>
      <c r="H271" s="307">
        <f t="shared" ca="1" si="128"/>
        <v>147.4891804302988</v>
      </c>
      <c r="I271" s="304">
        <f t="shared" ca="1" si="129"/>
        <v>151.61412919493407</v>
      </c>
      <c r="J271" s="306">
        <f t="shared" ca="1" si="130"/>
        <v>48.608158743377409</v>
      </c>
      <c r="K271" s="307">
        <f t="shared" ca="1" si="131"/>
        <v>221.03646811246134</v>
      </c>
      <c r="L271" s="304">
        <f t="shared" ca="1" si="116"/>
        <v>226.31807999373916</v>
      </c>
      <c r="M271" s="306">
        <f t="shared" ca="1" si="132"/>
        <v>1.3369965792542824</v>
      </c>
      <c r="N271" s="304">
        <f t="shared" ca="1" si="133"/>
        <v>76.604261214698653</v>
      </c>
      <c r="P271" s="310">
        <f t="shared" ca="1" si="134"/>
        <v>7</v>
      </c>
      <c r="Q271" s="304">
        <f t="shared" ca="1" si="135"/>
        <v>479.29787234042817</v>
      </c>
      <c r="R271" s="306">
        <f t="shared" ca="1" si="136"/>
        <v>0.24053727081509266</v>
      </c>
      <c r="S271" s="307">
        <f t="shared" ca="1" si="137"/>
        <v>9.1992469908280086</v>
      </c>
      <c r="T271" s="304">
        <f t="shared" ca="1" si="117"/>
        <v>90.244612980022765</v>
      </c>
      <c r="U271" s="311">
        <f t="shared" ca="1" si="118"/>
        <v>0</v>
      </c>
      <c r="V271" s="306">
        <f t="shared" ca="1" si="119"/>
        <v>1.198219011412718</v>
      </c>
      <c r="W271" s="304">
        <f t="shared" ca="1" si="120"/>
        <v>88.649738536298472</v>
      </c>
      <c r="Y271" s="314" t="str">
        <f t="shared" ca="1" si="138"/>
        <v/>
      </c>
      <c r="Z271" s="315" t="str">
        <f t="shared" ca="1" si="139"/>
        <v/>
      </c>
      <c r="AA271" s="316" t="str">
        <f t="shared" ca="1" si="140"/>
        <v/>
      </c>
      <c r="AC271" s="310" t="e">
        <f t="shared" ca="1" si="141"/>
        <v>#N/A</v>
      </c>
      <c r="AD271" s="323" t="e">
        <f t="shared" ca="1" si="142"/>
        <v>#N/A</v>
      </c>
      <c r="AE271" s="324">
        <f t="shared" ca="1" si="121"/>
        <v>221.03646811246134</v>
      </c>
      <c r="AG271" s="306">
        <f t="shared" ca="1" si="143"/>
        <v>32.962231138136971</v>
      </c>
      <c r="AH271" s="304">
        <f t="shared" ca="1" si="144"/>
        <v>42.505671926405476</v>
      </c>
    </row>
    <row r="272" spans="1:34" x14ac:dyDescent="0.2">
      <c r="A272" s="347">
        <f t="shared" ca="1" si="122"/>
        <v>0.01</v>
      </c>
      <c r="B272" s="304">
        <f t="shared" ca="1" si="123"/>
        <v>2.6799999999999868</v>
      </c>
      <c r="D272" s="306">
        <f t="shared" ca="1" si="124"/>
        <v>9.7892643030029287</v>
      </c>
      <c r="E272" s="307">
        <f t="shared" ca="1" si="125"/>
        <v>31.294590696972207</v>
      </c>
      <c r="F272" s="304">
        <f t="shared" ca="1" si="126"/>
        <v>32.789954292207653</v>
      </c>
      <c r="G272" s="306">
        <f t="shared" ca="1" si="127"/>
        <v>35.223180222449578</v>
      </c>
      <c r="H272" s="307">
        <f t="shared" ca="1" si="128"/>
        <v>147.80212633726853</v>
      </c>
      <c r="I272" s="304">
        <f t="shared" ca="1" si="129"/>
        <v>151.94124184960793</v>
      </c>
      <c r="J272" s="306">
        <f t="shared" ca="1" si="130"/>
        <v>48.959901082386757</v>
      </c>
      <c r="K272" s="307">
        <f t="shared" ca="1" si="131"/>
        <v>222.51292464629918</v>
      </c>
      <c r="L272" s="304">
        <f t="shared" ca="1" si="116"/>
        <v>227.83562835659993</v>
      </c>
      <c r="M272" s="306">
        <f t="shared" ca="1" si="132"/>
        <v>1.3368469992469885</v>
      </c>
      <c r="N272" s="304">
        <f t="shared" ca="1" si="133"/>
        <v>76.595690911581187</v>
      </c>
      <c r="P272" s="310">
        <f t="shared" ca="1" si="134"/>
        <v>7</v>
      </c>
      <c r="Q272" s="304">
        <f t="shared" ca="1" si="135"/>
        <v>477.25531914893884</v>
      </c>
      <c r="R272" s="306">
        <f t="shared" ca="1" si="136"/>
        <v>0.23951220853435182</v>
      </c>
      <c r="S272" s="307">
        <f t="shared" ca="1" si="137"/>
        <v>9.1968518687426659</v>
      </c>
      <c r="T272" s="304">
        <f t="shared" ca="1" si="117"/>
        <v>90.221116832365553</v>
      </c>
      <c r="U272" s="311">
        <f t="shared" ca="1" si="118"/>
        <v>0</v>
      </c>
      <c r="V272" s="306">
        <f t="shared" ca="1" si="119"/>
        <v>1.1980420908907408</v>
      </c>
      <c r="W272" s="304">
        <f t="shared" ca="1" si="120"/>
        <v>89.019534931168081</v>
      </c>
      <c r="Y272" s="314" t="str">
        <f t="shared" ca="1" si="138"/>
        <v/>
      </c>
      <c r="Z272" s="315" t="str">
        <f t="shared" ca="1" si="139"/>
        <v/>
      </c>
      <c r="AA272" s="316" t="str">
        <f t="shared" ca="1" si="140"/>
        <v/>
      </c>
      <c r="AC272" s="310" t="e">
        <f t="shared" ca="1" si="141"/>
        <v>#N/A</v>
      </c>
      <c r="AD272" s="323" t="e">
        <f t="shared" ca="1" si="142"/>
        <v>#N/A</v>
      </c>
      <c r="AE272" s="324">
        <f t="shared" ca="1" si="121"/>
        <v>222.51292464629918</v>
      </c>
      <c r="AG272" s="306">
        <f t="shared" ca="1" si="143"/>
        <v>32.71109548936235</v>
      </c>
      <c r="AH272" s="304">
        <f t="shared" ca="1" si="144"/>
        <v>42.254195909514856</v>
      </c>
    </row>
    <row r="273" spans="1:34" x14ac:dyDescent="0.2">
      <c r="A273" s="347">
        <f t="shared" ca="1" si="122"/>
        <v>0.01</v>
      </c>
      <c r="B273" s="304">
        <f t="shared" ca="1" si="123"/>
        <v>2.6899999999999866</v>
      </c>
      <c r="D273" s="306">
        <f t="shared" ca="1" si="124"/>
        <v>9.7371305401072128</v>
      </c>
      <c r="E273" s="307">
        <f t="shared" ca="1" si="125"/>
        <v>31.048564989374377</v>
      </c>
      <c r="F273" s="304">
        <f t="shared" ca="1" si="126"/>
        <v>32.539592791774346</v>
      </c>
      <c r="G273" s="306">
        <f t="shared" ca="1" si="127"/>
        <v>35.320551527850647</v>
      </c>
      <c r="H273" s="307">
        <f t="shared" ca="1" si="128"/>
        <v>148.11261198716227</v>
      </c>
      <c r="I273" s="304">
        <f t="shared" ca="1" si="129"/>
        <v>152.26584380579658</v>
      </c>
      <c r="J273" s="306">
        <f t="shared" ca="1" si="130"/>
        <v>49.312619741138256</v>
      </c>
      <c r="K273" s="307">
        <f t="shared" ca="1" si="131"/>
        <v>223.99249833792135</v>
      </c>
      <c r="L273" s="304">
        <f t="shared" ca="1" si="116"/>
        <v>229.35643391323862</v>
      </c>
      <c r="M273" s="306">
        <f t="shared" ca="1" si="132"/>
        <v>1.3366976443699425</v>
      </c>
      <c r="N273" s="304">
        <f t="shared" ca="1" si="133"/>
        <v>76.58713350747675</v>
      </c>
      <c r="P273" s="310">
        <f t="shared" ca="1" si="134"/>
        <v>7</v>
      </c>
      <c r="Q273" s="304">
        <f t="shared" ca="1" si="135"/>
        <v>475.21276595744951</v>
      </c>
      <c r="R273" s="306">
        <f t="shared" ca="1" si="136"/>
        <v>0.238487146253611</v>
      </c>
      <c r="S273" s="307">
        <f t="shared" ca="1" si="137"/>
        <v>9.194466997280129</v>
      </c>
      <c r="T273" s="304">
        <f t="shared" ca="1" si="117"/>
        <v>90.197721243318071</v>
      </c>
      <c r="U273" s="311">
        <f t="shared" ca="1" si="118"/>
        <v>0</v>
      </c>
      <c r="V273" s="306">
        <f t="shared" ca="1" si="119"/>
        <v>1.197864822760738</v>
      </c>
      <c r="W273" s="304">
        <f t="shared" ca="1" si="120"/>
        <v>89.387069562159269</v>
      </c>
      <c r="Y273" s="314" t="str">
        <f t="shared" ca="1" si="138"/>
        <v/>
      </c>
      <c r="Z273" s="315" t="str">
        <f t="shared" ca="1" si="139"/>
        <v/>
      </c>
      <c r="AA273" s="316" t="str">
        <f t="shared" ca="1" si="140"/>
        <v/>
      </c>
      <c r="AC273" s="310" t="e">
        <f t="shared" ca="1" si="141"/>
        <v>#N/A</v>
      </c>
      <c r="AD273" s="323" t="e">
        <f t="shared" ca="1" si="142"/>
        <v>#N/A</v>
      </c>
      <c r="AE273" s="324">
        <f t="shared" ca="1" si="121"/>
        <v>223.99249833792135</v>
      </c>
      <c r="AG273" s="306">
        <f t="shared" ca="1" si="143"/>
        <v>32.460025790073828</v>
      </c>
      <c r="AH273" s="304">
        <f t="shared" ca="1" si="144"/>
        <v>42.002786147421439</v>
      </c>
    </row>
    <row r="274" spans="1:34" x14ac:dyDescent="0.2">
      <c r="A274" s="347">
        <f t="shared" ca="1" si="122"/>
        <v>0.01</v>
      </c>
      <c r="B274" s="304">
        <f t="shared" ca="1" si="123"/>
        <v>2.6999999999999864</v>
      </c>
      <c r="D274" s="306">
        <f t="shared" ca="1" si="124"/>
        <v>9.6849302684377374</v>
      </c>
      <c r="E274" s="307">
        <f t="shared" ca="1" si="125"/>
        <v>30.802625140939668</v>
      </c>
      <c r="F274" s="304">
        <f t="shared" ca="1" si="126"/>
        <v>32.289310768081599</v>
      </c>
      <c r="G274" s="306">
        <f t="shared" ca="1" si="127"/>
        <v>35.417400830535023</v>
      </c>
      <c r="H274" s="307">
        <f t="shared" ca="1" si="128"/>
        <v>148.42063823857166</v>
      </c>
      <c r="I274" s="304">
        <f t="shared" ca="1" si="129"/>
        <v>152.58793575094901</v>
      </c>
      <c r="J274" s="306">
        <f t="shared" ca="1" si="130"/>
        <v>49.666309502930183</v>
      </c>
      <c r="K274" s="307">
        <f t="shared" ca="1" si="131"/>
        <v>225.47516458905002</v>
      </c>
      <c r="L274" s="304">
        <f t="shared" ca="1" si="116"/>
        <v>230.88047155638793</v>
      </c>
      <c r="M274" s="306">
        <f t="shared" ca="1" si="132"/>
        <v>1.3365485113563</v>
      </c>
      <c r="N274" s="304">
        <f t="shared" ca="1" si="133"/>
        <v>76.578588815208974</v>
      </c>
      <c r="P274" s="310">
        <f t="shared" ca="1" si="134"/>
        <v>7</v>
      </c>
      <c r="Q274" s="304">
        <f t="shared" ca="1" si="135"/>
        <v>473.17021276596023</v>
      </c>
      <c r="R274" s="306">
        <f t="shared" ca="1" si="136"/>
        <v>0.23746208397287022</v>
      </c>
      <c r="S274" s="307">
        <f t="shared" ca="1" si="137"/>
        <v>9.1920923764403994</v>
      </c>
      <c r="T274" s="304">
        <f t="shared" ca="1" si="117"/>
        <v>90.17442621288032</v>
      </c>
      <c r="U274" s="311">
        <f t="shared" ca="1" si="118"/>
        <v>0</v>
      </c>
      <c r="V274" s="306">
        <f t="shared" ca="1" si="119"/>
        <v>1.1976872101274365</v>
      </c>
      <c r="W274" s="304">
        <f t="shared" ca="1" si="120"/>
        <v>89.752325232025569</v>
      </c>
      <c r="Y274" s="314" t="str">
        <f t="shared" ca="1" si="138"/>
        <v/>
      </c>
      <c r="Z274" s="315" t="str">
        <f t="shared" ca="1" si="139"/>
        <v/>
      </c>
      <c r="AA274" s="316" t="str">
        <f t="shared" ca="1" si="140"/>
        <v/>
      </c>
      <c r="AC274" s="310" t="e">
        <f t="shared" ca="1" si="141"/>
        <v>#N/A</v>
      </c>
      <c r="AD274" s="323" t="e">
        <f t="shared" ca="1" si="142"/>
        <v>#N/A</v>
      </c>
      <c r="AE274" s="324">
        <f t="shared" ca="1" si="121"/>
        <v>225.47516458905002</v>
      </c>
      <c r="AG274" s="306">
        <f t="shared" ca="1" si="143"/>
        <v>32.209024832457544</v>
      </c>
      <c r="AH274" s="304">
        <f t="shared" ca="1" si="144"/>
        <v>41.751445425793186</v>
      </c>
    </row>
    <row r="275" spans="1:34" x14ac:dyDescent="0.2">
      <c r="A275" s="347">
        <f t="shared" ca="1" si="122"/>
        <v>0.01</v>
      </c>
      <c r="B275" s="304">
        <f t="shared" ca="1" si="123"/>
        <v>2.7099999999999862</v>
      </c>
      <c r="D275" s="306">
        <f t="shared" ca="1" si="124"/>
        <v>9.6326644618353097</v>
      </c>
      <c r="E275" s="307">
        <f t="shared" ca="1" si="125"/>
        <v>30.556773784568726</v>
      </c>
      <c r="F275" s="304">
        <f t="shared" ca="1" si="126"/>
        <v>32.039111235419931</v>
      </c>
      <c r="G275" s="306">
        <f t="shared" ca="1" si="127"/>
        <v>35.513727475153374</v>
      </c>
      <c r="H275" s="307">
        <f t="shared" ca="1" si="128"/>
        <v>148.72620597641733</v>
      </c>
      <c r="I275" s="304">
        <f t="shared" ca="1" si="129"/>
        <v>152.90751840023819</v>
      </c>
      <c r="J275" s="306">
        <f t="shared" ca="1" si="130"/>
        <v>50.020965144458621</v>
      </c>
      <c r="K275" s="307">
        <f t="shared" ca="1" si="131"/>
        <v>226.96089881012497</v>
      </c>
      <c r="L275" s="304">
        <f t="shared" ca="1" si="116"/>
        <v>232.40771618576463</v>
      </c>
      <c r="M275" s="306">
        <f t="shared" ca="1" si="132"/>
        <v>1.3363995969694318</v>
      </c>
      <c r="N275" s="304">
        <f t="shared" ca="1" si="133"/>
        <v>76.570056649332642</v>
      </c>
      <c r="P275" s="310">
        <f t="shared" ca="1" si="134"/>
        <v>7</v>
      </c>
      <c r="Q275" s="304">
        <f t="shared" ca="1" si="135"/>
        <v>471.1276595744709</v>
      </c>
      <c r="R275" s="306">
        <f t="shared" ca="1" si="136"/>
        <v>0.23643702169212941</v>
      </c>
      <c r="S275" s="307">
        <f t="shared" ca="1" si="137"/>
        <v>9.1897280062234774</v>
      </c>
      <c r="T275" s="304">
        <f t="shared" ca="1" si="117"/>
        <v>90.151231741052314</v>
      </c>
      <c r="U275" s="311">
        <f t="shared" ca="1" si="118"/>
        <v>0</v>
      </c>
      <c r="V275" s="306">
        <f t="shared" ca="1" si="119"/>
        <v>1.1975092560930638</v>
      </c>
      <c r="W275" s="304">
        <f t="shared" ca="1" si="120"/>
        <v>90.115284946879939</v>
      </c>
      <c r="Y275" s="314" t="str">
        <f t="shared" ca="1" si="138"/>
        <v/>
      </c>
      <c r="Z275" s="315" t="str">
        <f t="shared" ca="1" si="139"/>
        <v/>
      </c>
      <c r="AA275" s="316" t="str">
        <f t="shared" ca="1" si="140"/>
        <v/>
      </c>
      <c r="AC275" s="310" t="e">
        <f t="shared" ca="1" si="141"/>
        <v>#N/A</v>
      </c>
      <c r="AD275" s="323" t="e">
        <f t="shared" ca="1" si="142"/>
        <v>#N/A</v>
      </c>
      <c r="AE275" s="324">
        <f t="shared" ca="1" si="121"/>
        <v>226.96089881012497</v>
      </c>
      <c r="AG275" s="306">
        <f t="shared" ca="1" si="143"/>
        <v>31.958095388926498</v>
      </c>
      <c r="AH275" s="304">
        <f t="shared" ca="1" si="144"/>
        <v>41.500176510574626</v>
      </c>
    </row>
    <row r="276" spans="1:34" x14ac:dyDescent="0.2">
      <c r="A276" s="347">
        <f t="shared" ca="1" si="122"/>
        <v>0.01</v>
      </c>
      <c r="B276" s="304">
        <f t="shared" ca="1" si="123"/>
        <v>2.719999999999986</v>
      </c>
      <c r="D276" s="306">
        <f t="shared" ca="1" si="124"/>
        <v>9.5803340866162614</v>
      </c>
      <c r="E276" s="307">
        <f t="shared" ca="1" si="125"/>
        <v>30.311013534438302</v>
      </c>
      <c r="F276" s="304">
        <f t="shared" ca="1" si="126"/>
        <v>31.788997195509069</v>
      </c>
      <c r="G276" s="306">
        <f t="shared" ca="1" si="127"/>
        <v>35.609530816019536</v>
      </c>
      <c r="H276" s="307">
        <f t="shared" ca="1" si="128"/>
        <v>149.02931611176172</v>
      </c>
      <c r="I276" s="304">
        <f t="shared" ca="1" si="129"/>
        <v>153.22459249636282</v>
      </c>
      <c r="J276" s="306">
        <f t="shared" ca="1" si="130"/>
        <v>50.376581435914488</v>
      </c>
      <c r="K276" s="307">
        <f t="shared" ca="1" si="131"/>
        <v>228.44967642056588</v>
      </c>
      <c r="L276" s="304">
        <f t="shared" ca="1" si="116"/>
        <v>233.93814270834625</v>
      </c>
      <c r="M276" s="306">
        <f t="shared" ca="1" si="132"/>
        <v>1.3362508980023939</v>
      </c>
      <c r="N276" s="304">
        <f t="shared" ca="1" si="133"/>
        <v>76.561536826103421</v>
      </c>
      <c r="P276" s="310">
        <f t="shared" ca="1" si="134"/>
        <v>7</v>
      </c>
      <c r="Q276" s="304">
        <f t="shared" ca="1" si="135"/>
        <v>469.08510638298156</v>
      </c>
      <c r="R276" s="306">
        <f t="shared" ca="1" si="136"/>
        <v>0.23541195941138857</v>
      </c>
      <c r="S276" s="307">
        <f t="shared" ca="1" si="137"/>
        <v>9.1873738866293628</v>
      </c>
      <c r="T276" s="304">
        <f t="shared" ca="1" si="117"/>
        <v>90.128137827834053</v>
      </c>
      <c r="U276" s="311">
        <f t="shared" ca="1" si="118"/>
        <v>0</v>
      </c>
      <c r="V276" s="306">
        <f t="shared" ca="1" si="119"/>
        <v>1.1973309637573066</v>
      </c>
      <c r="W276" s="304">
        <f t="shared" ca="1" si="120"/>
        <v>90.475931916017558</v>
      </c>
      <c r="Y276" s="314" t="str">
        <f t="shared" ca="1" si="138"/>
        <v/>
      </c>
      <c r="Z276" s="315" t="str">
        <f t="shared" ca="1" si="139"/>
        <v/>
      </c>
      <c r="AA276" s="316" t="str">
        <f t="shared" ca="1" si="140"/>
        <v/>
      </c>
      <c r="AC276" s="310" t="e">
        <f t="shared" ca="1" si="141"/>
        <v>#N/A</v>
      </c>
      <c r="AD276" s="323" t="e">
        <f t="shared" ca="1" si="142"/>
        <v>#N/A</v>
      </c>
      <c r="AE276" s="324">
        <f t="shared" ca="1" si="121"/>
        <v>228.44967642056588</v>
      </c>
      <c r="AG276" s="306">
        <f t="shared" ca="1" si="143"/>
        <v>31.707240212083029</v>
      </c>
      <c r="AH276" s="304">
        <f t="shared" ca="1" si="144"/>
        <v>41.248982147948368</v>
      </c>
    </row>
    <row r="277" spans="1:34" x14ac:dyDescent="0.2">
      <c r="A277" s="347">
        <f t="shared" ca="1" si="122"/>
        <v>0.01</v>
      </c>
      <c r="B277" s="304">
        <f t="shared" ca="1" si="123"/>
        <v>2.7299999999999858</v>
      </c>
      <c r="D277" s="306">
        <f t="shared" ca="1" si="124"/>
        <v>9.5279401016047576</v>
      </c>
      <c r="E277" s="307">
        <f t="shared" ca="1" si="125"/>
        <v>30.065346985959202</v>
      </c>
      <c r="F277" s="304">
        <f t="shared" ca="1" si="126"/>
        <v>31.538971637735656</v>
      </c>
      <c r="G277" s="306">
        <f t="shared" ca="1" si="127"/>
        <v>35.704810217035586</v>
      </c>
      <c r="H277" s="307">
        <f t="shared" ca="1" si="128"/>
        <v>149.3299695816213</v>
      </c>
      <c r="I277" s="304">
        <f t="shared" ca="1" si="129"/>
        <v>153.53915880934892</v>
      </c>
      <c r="J277" s="306">
        <f t="shared" ca="1" si="130"/>
        <v>50.733153141079761</v>
      </c>
      <c r="K277" s="307">
        <f t="shared" ca="1" si="131"/>
        <v>229.94147284903281</v>
      </c>
      <c r="L277" s="304">
        <f t="shared" ca="1" si="116"/>
        <v>235.47172603864513</v>
      </c>
      <c r="M277" s="306">
        <f t="shared" ca="1" si="132"/>
        <v>1.3361024112774089</v>
      </c>
      <c r="N277" s="304">
        <f t="shared" ca="1" si="133"/>
        <v>76.553029163448059</v>
      </c>
      <c r="P277" s="310">
        <f t="shared" ca="1" si="134"/>
        <v>7</v>
      </c>
      <c r="Q277" s="304">
        <f t="shared" ca="1" si="135"/>
        <v>467.04255319149229</v>
      </c>
      <c r="R277" s="306">
        <f t="shared" ca="1" si="136"/>
        <v>0.23438689713064778</v>
      </c>
      <c r="S277" s="307">
        <f t="shared" ca="1" si="137"/>
        <v>9.1850300176580557</v>
      </c>
      <c r="T277" s="304">
        <f t="shared" ca="1" si="117"/>
        <v>90.105144473225536</v>
      </c>
      <c r="U277" s="311">
        <f t="shared" ca="1" si="118"/>
        <v>0</v>
      </c>
      <c r="V277" s="306">
        <f t="shared" ca="1" si="119"/>
        <v>1.1971523362172738</v>
      </c>
      <c r="W277" s="304">
        <f t="shared" ca="1" si="120"/>
        <v>90.834249551726032</v>
      </c>
      <c r="Y277" s="314" t="str">
        <f t="shared" ca="1" si="138"/>
        <v/>
      </c>
      <c r="Z277" s="315" t="str">
        <f t="shared" ca="1" si="139"/>
        <v/>
      </c>
      <c r="AA277" s="316" t="str">
        <f t="shared" ca="1" si="140"/>
        <v/>
      </c>
      <c r="AC277" s="310" t="e">
        <f t="shared" ca="1" si="141"/>
        <v>#N/A</v>
      </c>
      <c r="AD277" s="323" t="e">
        <f t="shared" ca="1" si="142"/>
        <v>#N/A</v>
      </c>
      <c r="AE277" s="324">
        <f t="shared" ca="1" si="121"/>
        <v>229.94147284903281</v>
      </c>
      <c r="AG277" s="306">
        <f t="shared" ca="1" si="143"/>
        <v>31.456462034682929</v>
      </c>
      <c r="AH277" s="304">
        <f t="shared" ca="1" si="144"/>
        <v>40.997865064298338</v>
      </c>
    </row>
    <row r="278" spans="1:34" x14ac:dyDescent="0.2">
      <c r="A278" s="347">
        <f t="shared" ca="1" si="122"/>
        <v>0.01</v>
      </c>
      <c r="B278" s="304">
        <f t="shared" ca="1" si="123"/>
        <v>2.7399999999999856</v>
      </c>
      <c r="D278" s="306">
        <f t="shared" ca="1" si="124"/>
        <v>9.4754834581643816</v>
      </c>
      <c r="E278" s="307">
        <f t="shared" ca="1" si="125"/>
        <v>29.81977671573582</v>
      </c>
      <c r="F278" s="304">
        <f t="shared" ca="1" si="126"/>
        <v>31.28903753940487</v>
      </c>
      <c r="G278" s="306">
        <f t="shared" ca="1" si="127"/>
        <v>35.799565051617229</v>
      </c>
      <c r="H278" s="307">
        <f t="shared" ca="1" si="128"/>
        <v>149.62816734877865</v>
      </c>
      <c r="I278" s="304">
        <f t="shared" ca="1" si="129"/>
        <v>153.85121813635106</v>
      </c>
      <c r="J278" s="306">
        <f t="shared" ca="1" si="130"/>
        <v>51.090675017423024</v>
      </c>
      <c r="K278" s="307">
        <f t="shared" ca="1" si="131"/>
        <v>231.43626353368481</v>
      </c>
      <c r="L278" s="304">
        <f t="shared" ca="1" si="116"/>
        <v>237.008441098981</v>
      </c>
      <c r="M278" s="306">
        <f t="shared" ca="1" si="132"/>
        <v>1.3359541336453549</v>
      </c>
      <c r="N278" s="304">
        <f t="shared" ca="1" si="133"/>
        <v>76.544533480935172</v>
      </c>
      <c r="P278" s="310">
        <f t="shared" ca="1" si="134"/>
        <v>7</v>
      </c>
      <c r="Q278" s="304">
        <f t="shared" ca="1" si="135"/>
        <v>465.00000000000296</v>
      </c>
      <c r="R278" s="306">
        <f t="shared" ca="1" si="136"/>
        <v>0.23336183484990697</v>
      </c>
      <c r="S278" s="307">
        <f t="shared" ca="1" si="137"/>
        <v>9.1826963993095561</v>
      </c>
      <c r="T278" s="304">
        <f t="shared" ca="1" si="117"/>
        <v>90.082251677226751</v>
      </c>
      <c r="U278" s="311">
        <f t="shared" ca="1" si="118"/>
        <v>0</v>
      </c>
      <c r="V278" s="306">
        <f t="shared" ca="1" si="119"/>
        <v>1.1969733765674586</v>
      </c>
      <c r="W278" s="304">
        <f t="shared" ca="1" si="120"/>
        <v>91.190221469082644</v>
      </c>
      <c r="Y278" s="314" t="str">
        <f t="shared" ca="1" si="138"/>
        <v/>
      </c>
      <c r="Z278" s="315" t="str">
        <f t="shared" ca="1" si="139"/>
        <v/>
      </c>
      <c r="AA278" s="316" t="str">
        <f t="shared" ca="1" si="140"/>
        <v/>
      </c>
      <c r="AC278" s="310" t="e">
        <f t="shared" ca="1" si="141"/>
        <v>#N/A</v>
      </c>
      <c r="AD278" s="323" t="e">
        <f t="shared" ca="1" si="142"/>
        <v>#N/A</v>
      </c>
      <c r="AE278" s="324">
        <f t="shared" ca="1" si="121"/>
        <v>231.43626353368481</v>
      </c>
      <c r="AG278" s="306">
        <f t="shared" ca="1" si="143"/>
        <v>31.20576356960116</v>
      </c>
      <c r="AH278" s="304">
        <f t="shared" ca="1" si="144"/>
        <v>40.746827966174543</v>
      </c>
    </row>
    <row r="279" spans="1:34" x14ac:dyDescent="0.2">
      <c r="A279" s="347">
        <f t="shared" ca="1" si="122"/>
        <v>0.01</v>
      </c>
      <c r="B279" s="304">
        <f t="shared" ca="1" si="123"/>
        <v>2.7499999999999853</v>
      </c>
      <c r="D279" s="306">
        <f t="shared" ca="1" si="124"/>
        <v>9.4229651002292503</v>
      </c>
      <c r="E279" s="307">
        <f t="shared" ca="1" si="125"/>
        <v>29.574305281527685</v>
      </c>
      <c r="F279" s="304">
        <f t="shared" ca="1" si="126"/>
        <v>31.039197866007022</v>
      </c>
      <c r="G279" s="306">
        <f t="shared" ca="1" si="127"/>
        <v>35.893794702619523</v>
      </c>
      <c r="H279" s="307">
        <f t="shared" ca="1" si="128"/>
        <v>149.92391040159393</v>
      </c>
      <c r="I279" s="304">
        <f t="shared" ca="1" si="129"/>
        <v>154.16077130145322</v>
      </c>
      <c r="J279" s="306">
        <f t="shared" ca="1" si="130"/>
        <v>51.449141816194206</v>
      </c>
      <c r="K279" s="307">
        <f t="shared" ca="1" si="131"/>
        <v>232.93402392243667</v>
      </c>
      <c r="L279" s="304">
        <f t="shared" ca="1" si="116"/>
        <v>238.54826281975133</v>
      </c>
      <c r="M279" s="306">
        <f t="shared" ca="1" si="132"/>
        <v>1.3358060619852659</v>
      </c>
      <c r="N279" s="304">
        <f t="shared" ca="1" si="133"/>
        <v>76.536049599746576</v>
      </c>
      <c r="P279" s="310">
        <f t="shared" ca="1" si="134"/>
        <v>7</v>
      </c>
      <c r="Q279" s="304">
        <f t="shared" ca="1" si="135"/>
        <v>462.95744680851362</v>
      </c>
      <c r="R279" s="306">
        <f t="shared" ca="1" si="136"/>
        <v>0.23233677256916616</v>
      </c>
      <c r="S279" s="307">
        <f t="shared" ca="1" si="137"/>
        <v>9.1803730315838639</v>
      </c>
      <c r="T279" s="304">
        <f t="shared" ca="1" si="117"/>
        <v>90.05945943983771</v>
      </c>
      <c r="U279" s="311">
        <f t="shared" ca="1" si="118"/>
        <v>0</v>
      </c>
      <c r="V279" s="306">
        <f t="shared" ca="1" si="119"/>
        <v>1.1967940878996979</v>
      </c>
      <c r="W279" s="304">
        <f t="shared" ca="1" si="120"/>
        <v>91.543831485738707</v>
      </c>
      <c r="Y279" s="314" t="str">
        <f t="shared" ca="1" si="138"/>
        <v/>
      </c>
      <c r="Z279" s="315" t="str">
        <f t="shared" ca="1" si="139"/>
        <v/>
      </c>
      <c r="AA279" s="316" t="str">
        <f t="shared" ca="1" si="140"/>
        <v/>
      </c>
      <c r="AC279" s="310" t="e">
        <f t="shared" ca="1" si="141"/>
        <v>#N/A</v>
      </c>
      <c r="AD279" s="323" t="e">
        <f t="shared" ca="1" si="142"/>
        <v>#N/A</v>
      </c>
      <c r="AE279" s="324">
        <f t="shared" ca="1" si="121"/>
        <v>232.93402392243667</v>
      </c>
      <c r="AG279" s="306">
        <f t="shared" ca="1" si="143"/>
        <v>30.955147509799378</v>
      </c>
      <c r="AH279" s="304">
        <f t="shared" ca="1" si="144"/>
        <v>40.49587354025973</v>
      </c>
    </row>
    <row r="280" spans="1:34" x14ac:dyDescent="0.2">
      <c r="A280" s="347">
        <f t="shared" ca="1" si="122"/>
        <v>0.01</v>
      </c>
      <c r="B280" s="304">
        <f t="shared" ca="1" si="123"/>
        <v>2.7599999999999851</v>
      </c>
      <c r="D280" s="306">
        <f t="shared" ca="1" si="124"/>
        <v>9.3703859643344209</v>
      </c>
      <c r="E280" s="307">
        <f t="shared" ca="1" si="125"/>
        <v>29.328935222212692</v>
      </c>
      <c r="F280" s="304">
        <f t="shared" ca="1" si="126"/>
        <v>30.789455571499534</v>
      </c>
      <c r="G280" s="306">
        <f t="shared" ca="1" si="127"/>
        <v>35.987498562262864</v>
      </c>
      <c r="H280" s="307">
        <f t="shared" ca="1" si="128"/>
        <v>150.21719975381606</v>
      </c>
      <c r="I280" s="304">
        <f t="shared" ca="1" si="129"/>
        <v>154.46781915546924</v>
      </c>
      <c r="J280" s="306">
        <f t="shared" ca="1" si="130"/>
        <v>51.808548282518622</v>
      </c>
      <c r="K280" s="307">
        <f t="shared" ca="1" si="131"/>
        <v>234.43472947321371</v>
      </c>
      <c r="L280" s="304">
        <f t="shared" ca="1" si="116"/>
        <v>240.09116613969985</v>
      </c>
      <c r="M280" s="306">
        <f t="shared" ca="1" si="132"/>
        <v>1.3356581932038392</v>
      </c>
      <c r="N280" s="304">
        <f t="shared" ca="1" si="133"/>
        <v>76.527577342649082</v>
      </c>
      <c r="P280" s="310">
        <f t="shared" ca="1" si="134"/>
        <v>7</v>
      </c>
      <c r="Q280" s="304">
        <f t="shared" ca="1" si="135"/>
        <v>460.91489361702429</v>
      </c>
      <c r="R280" s="306">
        <f t="shared" ca="1" si="136"/>
        <v>0.23131171028842534</v>
      </c>
      <c r="S280" s="307">
        <f t="shared" ca="1" si="137"/>
        <v>9.1780599144809791</v>
      </c>
      <c r="T280" s="304">
        <f t="shared" ca="1" si="117"/>
        <v>90.036767761058414</v>
      </c>
      <c r="U280" s="311">
        <f t="shared" ca="1" si="118"/>
        <v>0</v>
      </c>
      <c r="V280" s="306">
        <f t="shared" ca="1" si="119"/>
        <v>1.1966144733031381</v>
      </c>
      <c r="W280" s="304">
        <f t="shared" ca="1" si="120"/>
        <v>91.895063621691591</v>
      </c>
      <c r="Y280" s="314" t="str">
        <f t="shared" ca="1" si="138"/>
        <v/>
      </c>
      <c r="Z280" s="315" t="str">
        <f t="shared" ca="1" si="139"/>
        <v/>
      </c>
      <c r="AA280" s="316" t="str">
        <f t="shared" ca="1" si="140"/>
        <v/>
      </c>
      <c r="AC280" s="310" t="e">
        <f t="shared" ca="1" si="141"/>
        <v>#N/A</v>
      </c>
      <c r="AD280" s="323" t="e">
        <f t="shared" ca="1" si="142"/>
        <v>#N/A</v>
      </c>
      <c r="AE280" s="324">
        <f t="shared" ca="1" si="121"/>
        <v>234.43472947321371</v>
      </c>
      <c r="AG280" s="306">
        <f t="shared" ca="1" si="143"/>
        <v>30.704616528294931</v>
      </c>
      <c r="AH280" s="304">
        <f t="shared" ca="1" si="144"/>
        <v>40.245004453337522</v>
      </c>
    </row>
    <row r="281" spans="1:34" x14ac:dyDescent="0.2">
      <c r="A281" s="347">
        <f t="shared" ca="1" si="122"/>
        <v>0.01</v>
      </c>
      <c r="B281" s="304">
        <f t="shared" ca="1" si="123"/>
        <v>2.7699999999999849</v>
      </c>
      <c r="D281" s="306">
        <f t="shared" ca="1" si="124"/>
        <v>9.3177469796458894</v>
      </c>
      <c r="E281" s="307">
        <f t="shared" ca="1" si="125"/>
        <v>29.083669057752132</v>
      </c>
      <c r="F281" s="304">
        <f t="shared" ca="1" si="126"/>
        <v>30.539813598605164</v>
      </c>
      <c r="G281" s="306">
        <f t="shared" ca="1" si="127"/>
        <v>36.080676032059323</v>
      </c>
      <c r="H281" s="307">
        <f t="shared" ca="1" si="128"/>
        <v>150.50803644439358</v>
      </c>
      <c r="I281" s="304">
        <f t="shared" ca="1" si="129"/>
        <v>154.77236257574324</v>
      </c>
      <c r="J281" s="306">
        <f t="shared" ca="1" si="130"/>
        <v>52.168889155490234</v>
      </c>
      <c r="K281" s="307">
        <f t="shared" ca="1" si="131"/>
        <v>235.93835565420474</v>
      </c>
      <c r="L281" s="304">
        <f t="shared" ca="1" si="116"/>
        <v>241.63712600618271</v>
      </c>
      <c r="M281" s="306">
        <f t="shared" ca="1" si="132"/>
        <v>1.3355105242349534</v>
      </c>
      <c r="N281" s="304">
        <f t="shared" ca="1" si="133"/>
        <v>76.51911653396688</v>
      </c>
      <c r="P281" s="310">
        <f t="shared" ca="1" si="134"/>
        <v>7</v>
      </c>
      <c r="Q281" s="304">
        <f t="shared" ca="1" si="135"/>
        <v>458.87234042553501</v>
      </c>
      <c r="R281" s="306">
        <f t="shared" ca="1" si="136"/>
        <v>0.23028664800768453</v>
      </c>
      <c r="S281" s="307">
        <f t="shared" ca="1" si="137"/>
        <v>9.1757570480009019</v>
      </c>
      <c r="T281" s="304">
        <f t="shared" ca="1" si="117"/>
        <v>90.014176640888849</v>
      </c>
      <c r="U281" s="311">
        <f t="shared" ca="1" si="118"/>
        <v>0</v>
      </c>
      <c r="V281" s="306">
        <f t="shared" ca="1" si="119"/>
        <v>1.196434535864195</v>
      </c>
      <c r="W281" s="304">
        <f t="shared" ca="1" si="120"/>
        <v>92.243902099044263</v>
      </c>
      <c r="Y281" s="314" t="str">
        <f t="shared" ca="1" si="138"/>
        <v/>
      </c>
      <c r="Z281" s="315" t="str">
        <f t="shared" ca="1" si="139"/>
        <v/>
      </c>
      <c r="AA281" s="316" t="str">
        <f t="shared" ca="1" si="140"/>
        <v/>
      </c>
      <c r="AC281" s="310" t="e">
        <f t="shared" ca="1" si="141"/>
        <v>#N/A</v>
      </c>
      <c r="AD281" s="323" t="e">
        <f t="shared" ca="1" si="142"/>
        <v>#N/A</v>
      </c>
      <c r="AE281" s="324">
        <f t="shared" ca="1" si="121"/>
        <v>235.93835565420474</v>
      </c>
      <c r="AG281" s="306">
        <f t="shared" ca="1" si="143"/>
        <v>30.454173278131677</v>
      </c>
      <c r="AH281" s="304">
        <f t="shared" ca="1" si="144"/>
        <v>39.994223352262338</v>
      </c>
    </row>
    <row r="282" spans="1:34" x14ac:dyDescent="0.2">
      <c r="A282" s="347">
        <f t="shared" ca="1" si="122"/>
        <v>0.01</v>
      </c>
      <c r="B282" s="304">
        <f t="shared" ca="1" si="123"/>
        <v>2.7799999999999847</v>
      </c>
      <c r="D282" s="306">
        <f t="shared" ca="1" si="124"/>
        <v>9.2650490679899473</v>
      </c>
      <c r="E282" s="307">
        <f t="shared" ca="1" si="125"/>
        <v>28.838509289157479</v>
      </c>
      <c r="F282" s="304">
        <f t="shared" ca="1" si="126"/>
        <v>30.290274879127189</v>
      </c>
      <c r="G282" s="306">
        <f t="shared" ca="1" si="127"/>
        <v>36.173326522739224</v>
      </c>
      <c r="H282" s="307">
        <f t="shared" ca="1" si="128"/>
        <v>150.79642153728517</v>
      </c>
      <c r="I282" s="304">
        <f t="shared" ca="1" si="129"/>
        <v>155.07440246594959</v>
      </c>
      <c r="J282" s="306">
        <f t="shared" ca="1" si="130"/>
        <v>52.530159168264227</v>
      </c>
      <c r="K282" s="307">
        <f t="shared" ca="1" si="131"/>
        <v>237.44487794411313</v>
      </c>
      <c r="L282" s="304">
        <f t="shared" ca="1" si="116"/>
        <v>243.18611737543318</v>
      </c>
      <c r="M282" s="306">
        <f t="shared" ca="1" si="132"/>
        <v>1.3353630520391937</v>
      </c>
      <c r="N282" s="304">
        <f t="shared" ca="1" si="133"/>
        <v>76.510666999554317</v>
      </c>
      <c r="P282" s="310">
        <f t="shared" ca="1" si="134"/>
        <v>7</v>
      </c>
      <c r="Q282" s="304">
        <f t="shared" ca="1" si="135"/>
        <v>456.82978723404568</v>
      </c>
      <c r="R282" s="306">
        <f t="shared" ca="1" si="136"/>
        <v>0.22926158572694372</v>
      </c>
      <c r="S282" s="307">
        <f t="shared" ca="1" si="137"/>
        <v>9.1734644321436321</v>
      </c>
      <c r="T282" s="304">
        <f t="shared" ca="1" si="117"/>
        <v>89.991686079329028</v>
      </c>
      <c r="U282" s="311">
        <f t="shared" ca="1" si="118"/>
        <v>0</v>
      </c>
      <c r="V282" s="306">
        <f t="shared" ca="1" si="119"/>
        <v>1.1962542786665187</v>
      </c>
      <c r="W282" s="304">
        <f t="shared" ca="1" si="120"/>
        <v>92.590331341752446</v>
      </c>
      <c r="Y282" s="314" t="str">
        <f t="shared" ca="1" si="138"/>
        <v/>
      </c>
      <c r="Z282" s="315" t="str">
        <f t="shared" ca="1" si="139"/>
        <v/>
      </c>
      <c r="AA282" s="316" t="str">
        <f t="shared" ca="1" si="140"/>
        <v/>
      </c>
      <c r="AC282" s="310" t="e">
        <f t="shared" ca="1" si="141"/>
        <v>#N/A</v>
      </c>
      <c r="AD282" s="323" t="e">
        <f t="shared" ca="1" si="142"/>
        <v>#N/A</v>
      </c>
      <c r="AE282" s="324">
        <f t="shared" ca="1" si="121"/>
        <v>237.44487794411313</v>
      </c>
      <c r="AG282" s="306">
        <f t="shared" ca="1" si="143"/>
        <v>30.203820392352284</v>
      </c>
      <c r="AH282" s="304">
        <f t="shared" ca="1" si="144"/>
        <v>39.743532863930874</v>
      </c>
    </row>
    <row r="283" spans="1:34" x14ac:dyDescent="0.2">
      <c r="A283" s="347">
        <f t="shared" ca="1" si="122"/>
        <v>0.01</v>
      </c>
      <c r="B283" s="304">
        <f t="shared" ca="1" si="123"/>
        <v>2.7899999999999845</v>
      </c>
      <c r="D283" s="306">
        <f t="shared" ca="1" si="124"/>
        <v>9.212293143882091</v>
      </c>
      <c r="E283" s="307">
        <f t="shared" ca="1" si="125"/>
        <v>28.593458398458893</v>
      </c>
      <c r="F283" s="304">
        <f t="shared" ca="1" si="126"/>
        <v>30.040842334282445</v>
      </c>
      <c r="G283" s="306">
        <f t="shared" ca="1" si="127"/>
        <v>36.265449454178047</v>
      </c>
      <c r="H283" s="307">
        <f t="shared" ca="1" si="128"/>
        <v>151.08235612126975</v>
      </c>
      <c r="I283" s="304">
        <f t="shared" ca="1" si="129"/>
        <v>155.37393975589254</v>
      </c>
      <c r="J283" s="306">
        <f t="shared" ca="1" si="130"/>
        <v>52.892353048148813</v>
      </c>
      <c r="K283" s="307">
        <f t="shared" ca="1" si="131"/>
        <v>238.95427183240591</v>
      </c>
      <c r="L283" s="304">
        <f t="shared" ca="1" si="116"/>
        <v>244.73811521282366</v>
      </c>
      <c r="M283" s="306">
        <f t="shared" ca="1" si="132"/>
        <v>1.3352157736033874</v>
      </c>
      <c r="N283" s="304">
        <f t="shared" ca="1" si="133"/>
        <v>76.502228566769332</v>
      </c>
      <c r="P283" s="310">
        <f t="shared" ca="1" si="134"/>
        <v>7</v>
      </c>
      <c r="Q283" s="304">
        <f t="shared" ca="1" si="135"/>
        <v>454.78723404255635</v>
      </c>
      <c r="R283" s="306">
        <f t="shared" ca="1" si="136"/>
        <v>0.2282365234462029</v>
      </c>
      <c r="S283" s="307">
        <f t="shared" ca="1" si="137"/>
        <v>9.1711820669091697</v>
      </c>
      <c r="T283" s="304">
        <f t="shared" ca="1" si="117"/>
        <v>89.969296076378953</v>
      </c>
      <c r="U283" s="311">
        <f t="shared" ca="1" si="118"/>
        <v>0</v>
      </c>
      <c r="V283" s="306">
        <f t="shared" ca="1" si="119"/>
        <v>1.1960737047909549</v>
      </c>
      <c r="W283" s="304">
        <f t="shared" ca="1" si="120"/>
        <v>92.934335975359502</v>
      </c>
      <c r="Y283" s="314" t="str">
        <f t="shared" ca="1" si="138"/>
        <v/>
      </c>
      <c r="Z283" s="315" t="str">
        <f t="shared" ca="1" si="139"/>
        <v/>
      </c>
      <c r="AA283" s="316" t="str">
        <f t="shared" ca="1" si="140"/>
        <v/>
      </c>
      <c r="AC283" s="310" t="e">
        <f t="shared" ca="1" si="141"/>
        <v>#N/A</v>
      </c>
      <c r="AD283" s="323" t="e">
        <f t="shared" ca="1" si="142"/>
        <v>#N/A</v>
      </c>
      <c r="AE283" s="324">
        <f t="shared" ca="1" si="121"/>
        <v>238.95427183240591</v>
      </c>
      <c r="AG283" s="306">
        <f t="shared" ca="1" si="143"/>
        <v>29.953560483972229</v>
      </c>
      <c r="AH283" s="304">
        <f t="shared" ca="1" si="144"/>
        <v>39.492935595255261</v>
      </c>
    </row>
    <row r="284" spans="1:34" x14ac:dyDescent="0.2">
      <c r="A284" s="347">
        <f t="shared" ca="1" si="122"/>
        <v>0.01</v>
      </c>
      <c r="B284" s="304">
        <f t="shared" ca="1" si="123"/>
        <v>2.7999999999999843</v>
      </c>
      <c r="D284" s="306">
        <f t="shared" ca="1" si="124"/>
        <v>9.1594801145553806</v>
      </c>
      <c r="E284" s="307">
        <f t="shared" ca="1" si="125"/>
        <v>28.348518848675575</v>
      </c>
      <c r="F284" s="304">
        <f t="shared" ca="1" si="126"/>
        <v>29.791518875053175</v>
      </c>
      <c r="G284" s="306">
        <f t="shared" ca="1" si="127"/>
        <v>36.357044255323601</v>
      </c>
      <c r="H284" s="307">
        <f t="shared" ca="1" si="128"/>
        <v>151.36584130975652</v>
      </c>
      <c r="I284" s="304">
        <f t="shared" ca="1" si="129"/>
        <v>155.67097540130578</v>
      </c>
      <c r="J284" s="306">
        <f t="shared" ca="1" si="130"/>
        <v>53.255465516696319</v>
      </c>
      <c r="K284" s="307">
        <f t="shared" ca="1" si="131"/>
        <v>240.46651281956105</v>
      </c>
      <c r="L284" s="304">
        <f t="shared" ca="1" si="116"/>
        <v>246.29309449312652</v>
      </c>
      <c r="M284" s="306">
        <f t="shared" ca="1" si="132"/>
        <v>1.3350686859401455</v>
      </c>
      <c r="N284" s="304">
        <f t="shared" ca="1" si="133"/>
        <v>76.493801064447126</v>
      </c>
      <c r="P284" s="310">
        <f t="shared" ca="1" si="134"/>
        <v>7</v>
      </c>
      <c r="Q284" s="304">
        <f t="shared" ca="1" si="135"/>
        <v>452.74468085106707</v>
      </c>
      <c r="R284" s="306">
        <f t="shared" ca="1" si="136"/>
        <v>0.22721146116546212</v>
      </c>
      <c r="S284" s="307">
        <f t="shared" ca="1" si="137"/>
        <v>9.1689099522975148</v>
      </c>
      <c r="T284" s="304">
        <f t="shared" ca="1" si="117"/>
        <v>89.947006632038622</v>
      </c>
      <c r="U284" s="311">
        <f t="shared" ca="1" si="118"/>
        <v>0</v>
      </c>
      <c r="V284" s="306">
        <f t="shared" ca="1" si="119"/>
        <v>1.1958928173155112</v>
      </c>
      <c r="W284" s="304">
        <f t="shared" ca="1" si="120"/>
        <v>93.275900826719621</v>
      </c>
      <c r="Y284" s="314" t="str">
        <f t="shared" ca="1" si="138"/>
        <v/>
      </c>
      <c r="Z284" s="315" t="str">
        <f t="shared" ca="1" si="139"/>
        <v/>
      </c>
      <c r="AA284" s="316" t="str">
        <f t="shared" ca="1" si="140"/>
        <v/>
      </c>
      <c r="AC284" s="310" t="e">
        <f t="shared" ca="1" si="141"/>
        <v>#N/A</v>
      </c>
      <c r="AD284" s="323" t="e">
        <f t="shared" ca="1" si="142"/>
        <v>#N/A</v>
      </c>
      <c r="AE284" s="324">
        <f t="shared" ca="1" si="121"/>
        <v>240.46651281956105</v>
      </c>
      <c r="AG284" s="306">
        <f t="shared" ca="1" si="143"/>
        <v>29.703396145955427</v>
      </c>
      <c r="AH284" s="304">
        <f t="shared" ca="1" si="144"/>
        <v>39.242434133137877</v>
      </c>
    </row>
    <row r="285" spans="1:34" x14ac:dyDescent="0.2">
      <c r="A285" s="347">
        <f t="shared" ca="1" si="122"/>
        <v>0.01</v>
      </c>
      <c r="B285" s="304">
        <f t="shared" ca="1" si="123"/>
        <v>2.8099999999999841</v>
      </c>
      <c r="D285" s="306">
        <f t="shared" ca="1" si="124"/>
        <v>9.1066108799883807</v>
      </c>
      <c r="E285" s="307">
        <f t="shared" ca="1" si="125"/>
        <v>28.103693083787618</v>
      </c>
      <c r="F285" s="304">
        <f t="shared" ca="1" si="126"/>
        <v>29.542307402558365</v>
      </c>
      <c r="G285" s="306">
        <f t="shared" ca="1" si="127"/>
        <v>36.448110364123487</v>
      </c>
      <c r="H285" s="307">
        <f t="shared" ca="1" si="128"/>
        <v>151.64687824059439</v>
      </c>
      <c r="I285" s="304">
        <f t="shared" ca="1" si="129"/>
        <v>155.96551038365178</v>
      </c>
      <c r="J285" s="306">
        <f t="shared" ca="1" si="130"/>
        <v>53.619491289793551</v>
      </c>
      <c r="K285" s="307">
        <f t="shared" ca="1" si="131"/>
        <v>241.98157641731279</v>
      </c>
      <c r="L285" s="304">
        <f t="shared" ca="1" si="116"/>
        <v>247.8510302007721</v>
      </c>
      <c r="M285" s="306">
        <f t="shared" ca="1" si="132"/>
        <v>1.3349217860874141</v>
      </c>
      <c r="N285" s="304">
        <f t="shared" ca="1" si="133"/>
        <v>76.485384322874523</v>
      </c>
      <c r="P285" s="310">
        <f t="shared" ca="1" si="134"/>
        <v>7</v>
      </c>
      <c r="Q285" s="304">
        <f t="shared" ca="1" si="135"/>
        <v>450.70212765957774</v>
      </c>
      <c r="R285" s="306">
        <f t="shared" ca="1" si="136"/>
        <v>0.22618639888472128</v>
      </c>
      <c r="S285" s="307">
        <f t="shared" ca="1" si="137"/>
        <v>9.1666480883086674</v>
      </c>
      <c r="T285" s="304">
        <f t="shared" ca="1" si="117"/>
        <v>89.924817746308037</v>
      </c>
      <c r="U285" s="311">
        <f t="shared" ca="1" si="118"/>
        <v>0</v>
      </c>
      <c r="V285" s="306">
        <f t="shared" ca="1" si="119"/>
        <v>1.1957116193153186</v>
      </c>
      <c r="W285" s="304">
        <f t="shared" ca="1" si="120"/>
        <v>93.615010923708667</v>
      </c>
      <c r="Y285" s="314" t="str">
        <f t="shared" ca="1" si="138"/>
        <v/>
      </c>
      <c r="Z285" s="315" t="str">
        <f t="shared" ca="1" si="139"/>
        <v/>
      </c>
      <c r="AA285" s="316" t="str">
        <f t="shared" ca="1" si="140"/>
        <v/>
      </c>
      <c r="AC285" s="310" t="e">
        <f t="shared" ca="1" si="141"/>
        <v>#N/A</v>
      </c>
      <c r="AD285" s="323" t="e">
        <f t="shared" ca="1" si="142"/>
        <v>#N/A</v>
      </c>
      <c r="AE285" s="324">
        <f t="shared" ca="1" si="121"/>
        <v>241.98157641731279</v>
      </c>
      <c r="AG285" s="306">
        <f t="shared" ca="1" si="143"/>
        <v>29.453329951191328</v>
      </c>
      <c r="AH285" s="304">
        <f t="shared" ca="1" si="144"/>
        <v>38.992031044447636</v>
      </c>
    </row>
    <row r="286" spans="1:34" x14ac:dyDescent="0.2">
      <c r="A286" s="347">
        <f t="shared" ca="1" si="122"/>
        <v>0.01</v>
      </c>
      <c r="B286" s="304">
        <f t="shared" ca="1" si="123"/>
        <v>2.8199999999999839</v>
      </c>
      <c r="D286" s="306">
        <f t="shared" ca="1" si="124"/>
        <v>9.0536863329326138</v>
      </c>
      <c r="E286" s="307">
        <f t="shared" ca="1" si="125"/>
        <v>27.858983528709821</v>
      </c>
      <c r="F286" s="304">
        <f t="shared" ca="1" si="126"/>
        <v>29.293210808445973</v>
      </c>
      <c r="G286" s="306">
        <f t="shared" ca="1" si="127"/>
        <v>36.538647227452813</v>
      </c>
      <c r="H286" s="307">
        <f t="shared" ca="1" si="128"/>
        <v>151.9254680758815</v>
      </c>
      <c r="I286" s="304">
        <f t="shared" ca="1" si="129"/>
        <v>156.25754570992063</v>
      </c>
      <c r="J286" s="306">
        <f t="shared" ca="1" si="130"/>
        <v>53.984425077751432</v>
      </c>
      <c r="K286" s="307">
        <f t="shared" ca="1" si="131"/>
        <v>243.49943814889517</v>
      </c>
      <c r="L286" s="304">
        <f t="shared" ca="1" si="116"/>
        <v>249.41189733010529</v>
      </c>
      <c r="M286" s="306">
        <f t="shared" ca="1" si="132"/>
        <v>1.3347750711080331</v>
      </c>
      <c r="N286" s="304">
        <f t="shared" ca="1" si="133"/>
        <v>76.476978173764635</v>
      </c>
      <c r="P286" s="310">
        <f t="shared" ca="1" si="134"/>
        <v>7</v>
      </c>
      <c r="Q286" s="304">
        <f t="shared" ca="1" si="135"/>
        <v>448.65957446808841</v>
      </c>
      <c r="R286" s="306">
        <f t="shared" ca="1" si="136"/>
        <v>0.22516133660398047</v>
      </c>
      <c r="S286" s="307">
        <f t="shared" ca="1" si="137"/>
        <v>9.1643964749426274</v>
      </c>
      <c r="T286" s="304">
        <f t="shared" ca="1" si="117"/>
        <v>89.902729419187182</v>
      </c>
      <c r="U286" s="311">
        <f t="shared" ca="1" si="118"/>
        <v>0</v>
      </c>
      <c r="V286" s="306">
        <f t="shared" ca="1" si="119"/>
        <v>1.1955301138625991</v>
      </c>
      <c r="W286" s="304">
        <f t="shared" ca="1" si="120"/>
        <v>93.951651494923823</v>
      </c>
      <c r="Y286" s="314" t="str">
        <f t="shared" ca="1" si="138"/>
        <v/>
      </c>
      <c r="Z286" s="315" t="str">
        <f t="shared" ca="1" si="139"/>
        <v/>
      </c>
      <c r="AA286" s="316" t="str">
        <f t="shared" ca="1" si="140"/>
        <v/>
      </c>
      <c r="AC286" s="310" t="e">
        <f t="shared" ca="1" si="141"/>
        <v>#N/A</v>
      </c>
      <c r="AD286" s="323" t="e">
        <f t="shared" ca="1" si="142"/>
        <v>#N/A</v>
      </c>
      <c r="AE286" s="324">
        <f t="shared" ca="1" si="121"/>
        <v>243.49943814889517</v>
      </c>
      <c r="AG286" s="306">
        <f t="shared" ca="1" si="143"/>
        <v>29.203364452473789</v>
      </c>
      <c r="AH286" s="304">
        <f t="shared" ca="1" si="144"/>
        <v>38.741728875998071</v>
      </c>
    </row>
    <row r="287" spans="1:34" x14ac:dyDescent="0.2">
      <c r="A287" s="347">
        <f t="shared" ca="1" si="122"/>
        <v>0.01</v>
      </c>
      <c r="B287" s="304">
        <f t="shared" ca="1" si="123"/>
        <v>2.8299999999999836</v>
      </c>
      <c r="D287" s="306">
        <f t="shared" ca="1" si="124"/>
        <v>9.0007073589395645</v>
      </c>
      <c r="E287" s="307">
        <f t="shared" ca="1" si="125"/>
        <v>27.614392589266963</v>
      </c>
      <c r="F287" s="304">
        <f t="shared" ca="1" si="126"/>
        <v>29.044231975306751</v>
      </c>
      <c r="G287" s="306">
        <f t="shared" ca="1" si="127"/>
        <v>36.628654301042211</v>
      </c>
      <c r="H287" s="307">
        <f t="shared" ca="1" si="128"/>
        <v>152.20161200177418</v>
      </c>
      <c r="I287" s="304">
        <f t="shared" ca="1" si="129"/>
        <v>156.54708241242909</v>
      </c>
      <c r="J287" s="306">
        <f t="shared" ca="1" si="130"/>
        <v>54.350261585393909</v>
      </c>
      <c r="K287" s="307">
        <f t="shared" ca="1" si="131"/>
        <v>245.02007354928344</v>
      </c>
      <c r="L287" s="304">
        <f t="shared" ca="1" si="116"/>
        <v>250.97567088563986</v>
      </c>
      <c r="M287" s="306">
        <f t="shared" ca="1" si="132"/>
        <v>1.3346285380893019</v>
      </c>
      <c r="N287" s="304">
        <f t="shared" ca="1" si="133"/>
        <v>76.468582450232034</v>
      </c>
      <c r="P287" s="310">
        <f t="shared" ca="1" si="134"/>
        <v>7</v>
      </c>
      <c r="Q287" s="304">
        <f t="shared" ca="1" si="135"/>
        <v>446.61702127659908</v>
      </c>
      <c r="R287" s="306">
        <f t="shared" ca="1" si="136"/>
        <v>0.22413627432323965</v>
      </c>
      <c r="S287" s="307">
        <f t="shared" ca="1" si="137"/>
        <v>9.1621551121993949</v>
      </c>
      <c r="T287" s="304">
        <f t="shared" ca="1" si="117"/>
        <v>89.880741650676072</v>
      </c>
      <c r="U287" s="311">
        <f t="shared" ca="1" si="118"/>
        <v>0</v>
      </c>
      <c r="V287" s="306">
        <f t="shared" ca="1" si="119"/>
        <v>1.1953483040266257</v>
      </c>
      <c r="W287" s="304">
        <f t="shared" ca="1" si="120"/>
        <v>94.28580796937068</v>
      </c>
      <c r="Y287" s="314" t="str">
        <f t="shared" ca="1" si="138"/>
        <v/>
      </c>
      <c r="Z287" s="315" t="str">
        <f t="shared" ca="1" si="139"/>
        <v/>
      </c>
      <c r="AA287" s="316" t="str">
        <f t="shared" ca="1" si="140"/>
        <v/>
      </c>
      <c r="AC287" s="310" t="e">
        <f t="shared" ca="1" si="141"/>
        <v>#N/A</v>
      </c>
      <c r="AD287" s="323" t="e">
        <f t="shared" ca="1" si="142"/>
        <v>#N/A</v>
      </c>
      <c r="AE287" s="324">
        <f t="shared" ca="1" si="121"/>
        <v>245.02007354928344</v>
      </c>
      <c r="AG287" s="306">
        <f t="shared" ca="1" si="143"/>
        <v>28.953502182481365</v>
      </c>
      <c r="AH287" s="304">
        <f t="shared" ca="1" si="144"/>
        <v>38.491530154526842</v>
      </c>
    </row>
    <row r="288" spans="1:34" x14ac:dyDescent="0.2">
      <c r="A288" s="347">
        <f t="shared" ca="1" si="122"/>
        <v>0.01</v>
      </c>
      <c r="B288" s="304">
        <f t="shared" ca="1" si="123"/>
        <v>2.8399999999999834</v>
      </c>
      <c r="D288" s="306">
        <f t="shared" ca="1" si="124"/>
        <v>8.9476748363872929</v>
      </c>
      <c r="E288" s="307">
        <f t="shared" ca="1" si="125"/>
        <v>27.369922652170921</v>
      </c>
      <c r="F288" s="304">
        <f t="shared" ca="1" si="126"/>
        <v>28.795373777111095</v>
      </c>
      <c r="G288" s="306">
        <f t="shared" ca="1" si="127"/>
        <v>36.718131049406082</v>
      </c>
      <c r="H288" s="307">
        <f t="shared" ca="1" si="128"/>
        <v>152.47531122829588</v>
      </c>
      <c r="I288" s="304">
        <f t="shared" ca="1" si="129"/>
        <v>156.83412154861918</v>
      </c>
      <c r="J288" s="306">
        <f t="shared" ca="1" si="130"/>
        <v>54.716995512146148</v>
      </c>
      <c r="K288" s="307">
        <f t="shared" ca="1" si="131"/>
        <v>246.54345816543378</v>
      </c>
      <c r="L288" s="304">
        <f t="shared" ca="1" si="116"/>
        <v>252.54232588231071</v>
      </c>
      <c r="M288" s="306">
        <f t="shared" ca="1" si="132"/>
        <v>1.3344821841425547</v>
      </c>
      <c r="N288" s="304">
        <f t="shared" ca="1" si="133"/>
        <v>76.460196986768338</v>
      </c>
      <c r="P288" s="310">
        <f t="shared" ca="1" si="134"/>
        <v>7</v>
      </c>
      <c r="Q288" s="304">
        <f t="shared" ca="1" si="135"/>
        <v>444.57446808510974</v>
      </c>
      <c r="R288" s="306">
        <f t="shared" ca="1" si="136"/>
        <v>0.22311121204249884</v>
      </c>
      <c r="S288" s="307">
        <f t="shared" ca="1" si="137"/>
        <v>9.1599240000789699</v>
      </c>
      <c r="T288" s="304">
        <f t="shared" ca="1" si="117"/>
        <v>89.858854440774692</v>
      </c>
      <c r="U288" s="311">
        <f t="shared" ca="1" si="118"/>
        <v>0</v>
      </c>
      <c r="V288" s="306">
        <f t="shared" ca="1" si="119"/>
        <v>1.1951661928736925</v>
      </c>
      <c r="W288" s="304">
        <f t="shared" ca="1" si="120"/>
        <v>94.617465976140068</v>
      </c>
      <c r="Y288" s="314" t="str">
        <f t="shared" ca="1" si="138"/>
        <v/>
      </c>
      <c r="Z288" s="315" t="str">
        <f t="shared" ca="1" si="139"/>
        <v/>
      </c>
      <c r="AA288" s="316" t="str">
        <f t="shared" ca="1" si="140"/>
        <v/>
      </c>
      <c r="AC288" s="310" t="e">
        <f t="shared" ca="1" si="141"/>
        <v>#N/A</v>
      </c>
      <c r="AD288" s="323" t="e">
        <f t="shared" ca="1" si="142"/>
        <v>#N/A</v>
      </c>
      <c r="AE288" s="324">
        <f t="shared" ca="1" si="121"/>
        <v>246.54345816543378</v>
      </c>
      <c r="AG288" s="306">
        <f t="shared" ca="1" si="143"/>
        <v>28.703745653759256</v>
      </c>
      <c r="AH288" s="304">
        <f t="shared" ca="1" si="144"/>
        <v>38.241437386676914</v>
      </c>
    </row>
    <row r="289" spans="1:34" x14ac:dyDescent="0.2">
      <c r="A289" s="347">
        <f t="shared" ca="1" si="122"/>
        <v>0.01</v>
      </c>
      <c r="B289" s="304">
        <f t="shared" ca="1" si="123"/>
        <v>2.8499999999999832</v>
      </c>
      <c r="D289" s="306">
        <f t="shared" ca="1" si="124"/>
        <v>8.8945896365065682</v>
      </c>
      <c r="E289" s="307">
        <f t="shared" ca="1" si="125"/>
        <v>27.125576084999324</v>
      </c>
      <c r="F289" s="304">
        <f t="shared" ca="1" si="126"/>
        <v>28.546639079669909</v>
      </c>
      <c r="G289" s="306">
        <f t="shared" ca="1" si="127"/>
        <v>36.807076945771151</v>
      </c>
      <c r="H289" s="307">
        <f t="shared" ca="1" si="128"/>
        <v>152.74656698914586</v>
      </c>
      <c r="I289" s="304">
        <f t="shared" ca="1" si="129"/>
        <v>157.11866420085661</v>
      </c>
      <c r="J289" s="306">
        <f t="shared" ca="1" si="130"/>
        <v>55.084621552122037</v>
      </c>
      <c r="K289" s="307">
        <f t="shared" ca="1" si="131"/>
        <v>248.06956755652098</v>
      </c>
      <c r="L289" s="304">
        <f t="shared" ca="1" si="116"/>
        <v>254.11183734572427</v>
      </c>
      <c r="M289" s="306">
        <f t="shared" ca="1" si="132"/>
        <v>1.3343360064027403</v>
      </c>
      <c r="N289" s="304">
        <f t="shared" ca="1" si="133"/>
        <v>76.451821619218208</v>
      </c>
      <c r="P289" s="310">
        <f t="shared" ca="1" si="134"/>
        <v>7</v>
      </c>
      <c r="Q289" s="304">
        <f t="shared" ca="1" si="135"/>
        <v>442.53191489362047</v>
      </c>
      <c r="R289" s="306">
        <f t="shared" ca="1" si="136"/>
        <v>0.22208614976175803</v>
      </c>
      <c r="S289" s="307">
        <f t="shared" ca="1" si="137"/>
        <v>9.1577031385813523</v>
      </c>
      <c r="T289" s="304">
        <f t="shared" ca="1" si="117"/>
        <v>89.837067789483072</v>
      </c>
      <c r="U289" s="311">
        <f t="shared" ca="1" si="118"/>
        <v>0</v>
      </c>
      <c r="V289" s="306">
        <f t="shared" ca="1" si="119"/>
        <v>1.1949837834670762</v>
      </c>
      <c r="W289" s="304">
        <f t="shared" ca="1" si="120"/>
        <v>94.946611344072224</v>
      </c>
      <c r="Y289" s="314" t="str">
        <f t="shared" ca="1" si="138"/>
        <v/>
      </c>
      <c r="Z289" s="315" t="str">
        <f t="shared" ca="1" si="139"/>
        <v/>
      </c>
      <c r="AA289" s="316" t="str">
        <f t="shared" ca="1" si="140"/>
        <v/>
      </c>
      <c r="AC289" s="310" t="e">
        <f t="shared" ca="1" si="141"/>
        <v>#N/A</v>
      </c>
      <c r="AD289" s="323" t="e">
        <f t="shared" ca="1" si="142"/>
        <v>#N/A</v>
      </c>
      <c r="AE289" s="324">
        <f t="shared" ca="1" si="121"/>
        <v>248.06956755652098</v>
      </c>
      <c r="AG289" s="306">
        <f t="shared" ca="1" si="143"/>
        <v>28.454097358702739</v>
      </c>
      <c r="AH289" s="304">
        <f t="shared" ca="1" si="144"/>
        <v>37.991453058979253</v>
      </c>
    </row>
    <row r="290" spans="1:34" x14ac:dyDescent="0.2">
      <c r="A290" s="347">
        <f t="shared" ca="1" si="122"/>
        <v>0.01</v>
      </c>
      <c r="B290" s="304">
        <f t="shared" ca="1" si="123"/>
        <v>2.859999999999983</v>
      </c>
      <c r="D290" s="306">
        <f t="shared" ca="1" si="124"/>
        <v>8.8414526234066955</v>
      </c>
      <c r="E290" s="307">
        <f t="shared" ca="1" si="125"/>
        <v>26.881355236175928</v>
      </c>
      <c r="F290" s="304">
        <f t="shared" ca="1" si="126"/>
        <v>28.298030741120982</v>
      </c>
      <c r="G290" s="306">
        <f t="shared" ca="1" si="127"/>
        <v>36.895491472005219</v>
      </c>
      <c r="H290" s="307">
        <f t="shared" ca="1" si="128"/>
        <v>153.01538054150762</v>
      </c>
      <c r="I290" s="304">
        <f t="shared" ca="1" si="129"/>
        <v>157.40071147622936</v>
      </c>
      <c r="J290" s="306">
        <f t="shared" ca="1" si="130"/>
        <v>55.45313439421092</v>
      </c>
      <c r="K290" s="307">
        <f t="shared" ca="1" si="131"/>
        <v>249.59837729417424</v>
      </c>
      <c r="L290" s="304">
        <f t="shared" ca="1" si="116"/>
        <v>255.68418031240685</v>
      </c>
      <c r="M290" s="306">
        <f t="shared" ca="1" si="132"/>
        <v>1.3341900020280115</v>
      </c>
      <c r="N290" s="304">
        <f t="shared" ca="1" si="133"/>
        <v>76.443456184755803</v>
      </c>
      <c r="P290" s="310">
        <f t="shared" ca="1" si="134"/>
        <v>7</v>
      </c>
      <c r="Q290" s="304">
        <f t="shared" ca="1" si="135"/>
        <v>440.48936170213113</v>
      </c>
      <c r="R290" s="306">
        <f t="shared" ca="1" si="136"/>
        <v>0.22106108748101722</v>
      </c>
      <c r="S290" s="307">
        <f t="shared" ca="1" si="137"/>
        <v>9.1554925277065422</v>
      </c>
      <c r="T290" s="304">
        <f t="shared" ca="1" si="117"/>
        <v>89.815381696801182</v>
      </c>
      <c r="U290" s="311">
        <f t="shared" ca="1" si="118"/>
        <v>0</v>
      </c>
      <c r="V290" s="306">
        <f t="shared" ca="1" si="119"/>
        <v>1.1948010788670054</v>
      </c>
      <c r="W290" s="304">
        <f t="shared" ca="1" si="120"/>
        <v>95.273230101411059</v>
      </c>
      <c r="Y290" s="314" t="str">
        <f t="shared" ca="1" si="138"/>
        <v/>
      </c>
      <c r="Z290" s="315" t="str">
        <f t="shared" ca="1" si="139"/>
        <v/>
      </c>
      <c r="AA290" s="316" t="str">
        <f t="shared" ca="1" si="140"/>
        <v/>
      </c>
      <c r="AC290" s="310" t="e">
        <f t="shared" ca="1" si="141"/>
        <v>#N/A</v>
      </c>
      <c r="AD290" s="323" t="e">
        <f t="shared" ca="1" si="142"/>
        <v>#N/A</v>
      </c>
      <c r="AE290" s="324">
        <f t="shared" ca="1" si="121"/>
        <v>249.59837729417424</v>
      </c>
      <c r="AG290" s="306">
        <f t="shared" ca="1" si="143"/>
        <v>28.204559769542218</v>
      </c>
      <c r="AH290" s="304">
        <f t="shared" ca="1" si="144"/>
        <v>37.741579637837098</v>
      </c>
    </row>
    <row r="291" spans="1:34" x14ac:dyDescent="0.2">
      <c r="A291" s="347">
        <f t="shared" ca="1" si="122"/>
        <v>0.01</v>
      </c>
      <c r="B291" s="304">
        <f t="shared" ca="1" si="123"/>
        <v>2.8699999999999828</v>
      </c>
      <c r="D291" s="306">
        <f t="shared" ca="1" si="124"/>
        <v>8.7882646541008889</v>
      </c>
      <c r="E291" s="307">
        <f t="shared" ca="1" si="125"/>
        <v>26.637262434952582</v>
      </c>
      <c r="F291" s="304">
        <f t="shared" ca="1" si="126"/>
        <v>28.049551612442134</v>
      </c>
      <c r="G291" s="306">
        <f t="shared" ca="1" si="127"/>
        <v>36.98337411854623</v>
      </c>
      <c r="H291" s="307">
        <f t="shared" ca="1" si="128"/>
        <v>153.28175316585714</v>
      </c>
      <c r="I291" s="304">
        <f t="shared" ca="1" si="129"/>
        <v>157.68026450634559</v>
      </c>
      <c r="J291" s="306">
        <f t="shared" ca="1" si="130"/>
        <v>55.822528722163675</v>
      </c>
      <c r="K291" s="307">
        <f t="shared" ca="1" si="131"/>
        <v>251.12986296271106</v>
      </c>
      <c r="L291" s="304">
        <f t="shared" ca="1" si="116"/>
        <v>257.25932983005072</v>
      </c>
      <c r="M291" s="306">
        <f t="shared" ca="1" si="132"/>
        <v>1.3340441681993198</v>
      </c>
      <c r="N291" s="304">
        <f t="shared" ca="1" si="133"/>
        <v>76.435100521861543</v>
      </c>
      <c r="P291" s="310">
        <f t="shared" ca="1" si="134"/>
        <v>7</v>
      </c>
      <c r="Q291" s="304">
        <f t="shared" ca="1" si="135"/>
        <v>438.44680851064186</v>
      </c>
      <c r="R291" s="306">
        <f t="shared" ca="1" si="136"/>
        <v>0.22003602520027643</v>
      </c>
      <c r="S291" s="307">
        <f t="shared" ca="1" si="137"/>
        <v>9.1532921674545396</v>
      </c>
      <c r="T291" s="304">
        <f t="shared" ca="1" si="117"/>
        <v>89.793796162729038</v>
      </c>
      <c r="U291" s="311">
        <f t="shared" ca="1" si="118"/>
        <v>0</v>
      </c>
      <c r="V291" s="306">
        <f t="shared" ca="1" si="119"/>
        <v>1.194618082130622</v>
      </c>
      <c r="W291" s="304">
        <f t="shared" ca="1" si="120"/>
        <v>95.597308475445828</v>
      </c>
      <c r="Y291" s="314" t="str">
        <f t="shared" ca="1" si="138"/>
        <v/>
      </c>
      <c r="Z291" s="315" t="str">
        <f t="shared" ca="1" si="139"/>
        <v/>
      </c>
      <c r="AA291" s="316" t="str">
        <f t="shared" ca="1" si="140"/>
        <v/>
      </c>
      <c r="AC291" s="310" t="e">
        <f t="shared" ca="1" si="141"/>
        <v>#N/A</v>
      </c>
      <c r="AD291" s="323" t="e">
        <f t="shared" ca="1" si="142"/>
        <v>#N/A</v>
      </c>
      <c r="AE291" s="324">
        <f t="shared" ca="1" si="121"/>
        <v>251.12986296271106</v>
      </c>
      <c r="AG291" s="306">
        <f t="shared" ca="1" si="143"/>
        <v>27.955135338329718</v>
      </c>
      <c r="AH291" s="304">
        <f t="shared" ca="1" si="144"/>
        <v>37.491819569511755</v>
      </c>
    </row>
    <row r="292" spans="1:34" x14ac:dyDescent="0.2">
      <c r="A292" s="347">
        <f t="shared" ca="1" si="122"/>
        <v>0.01</v>
      </c>
      <c r="B292" s="304">
        <f t="shared" ca="1" si="123"/>
        <v>2.8799999999999826</v>
      </c>
      <c r="D292" s="306">
        <f t="shared" ca="1" si="124"/>
        <v>8.7350265785313503</v>
      </c>
      <c r="E292" s="307">
        <f t="shared" ca="1" si="125"/>
        <v>26.393299991392865</v>
      </c>
      <c r="F292" s="304">
        <f t="shared" ca="1" si="126"/>
        <v>27.801204537992735</v>
      </c>
      <c r="G292" s="306">
        <f t="shared" ca="1" si="127"/>
        <v>37.070724384331541</v>
      </c>
      <c r="H292" s="307">
        <f t="shared" ca="1" si="128"/>
        <v>153.54568616577106</v>
      </c>
      <c r="I292" s="304">
        <f t="shared" ca="1" si="129"/>
        <v>157.95732444713201</v>
      </c>
      <c r="J292" s="306">
        <f t="shared" ca="1" si="130"/>
        <v>56.192799214678061</v>
      </c>
      <c r="K292" s="307">
        <f t="shared" ca="1" si="131"/>
        <v>252.66400015936921</v>
      </c>
      <c r="L292" s="304">
        <f t="shared" ca="1" si="116"/>
        <v>258.83726095775864</v>
      </c>
      <c r="M292" s="306">
        <f t="shared" ca="1" si="132"/>
        <v>1.3338985021200189</v>
      </c>
      <c r="N292" s="304">
        <f t="shared" ca="1" si="133"/>
        <v>76.426754470299372</v>
      </c>
      <c r="P292" s="310">
        <f t="shared" ca="1" si="134"/>
        <v>7</v>
      </c>
      <c r="Q292" s="304">
        <f t="shared" ca="1" si="135"/>
        <v>436.40425531915253</v>
      </c>
      <c r="R292" s="306">
        <f t="shared" ca="1" si="136"/>
        <v>0.21901096291953562</v>
      </c>
      <c r="S292" s="307">
        <f t="shared" ca="1" si="137"/>
        <v>9.1511020578253444</v>
      </c>
      <c r="T292" s="304">
        <f t="shared" ca="1" si="117"/>
        <v>89.772311187266638</v>
      </c>
      <c r="U292" s="311">
        <f t="shared" ca="1" si="118"/>
        <v>0</v>
      </c>
      <c r="V292" s="306">
        <f t="shared" ca="1" si="119"/>
        <v>1.1944347963119528</v>
      </c>
      <c r="W292" s="304">
        <f t="shared" ca="1" si="120"/>
        <v>95.918832892143428</v>
      </c>
      <c r="Y292" s="314" t="str">
        <f t="shared" ca="1" si="138"/>
        <v/>
      </c>
      <c r="Z292" s="315" t="str">
        <f t="shared" ca="1" si="139"/>
        <v/>
      </c>
      <c r="AA292" s="316" t="str">
        <f t="shared" ca="1" si="140"/>
        <v/>
      </c>
      <c r="AC292" s="310" t="e">
        <f t="shared" ca="1" si="141"/>
        <v>#N/A</v>
      </c>
      <c r="AD292" s="323" t="e">
        <f t="shared" ca="1" si="142"/>
        <v>#N/A</v>
      </c>
      <c r="AE292" s="324">
        <f t="shared" ca="1" si="121"/>
        <v>252.66400015936921</v>
      </c>
      <c r="AG292" s="306">
        <f t="shared" ca="1" si="143"/>
        <v>27.705826496927013</v>
      </c>
      <c r="AH292" s="304">
        <f t="shared" ca="1" si="144"/>
        <v>37.24217528010999</v>
      </c>
    </row>
    <row r="293" spans="1:34" x14ac:dyDescent="0.2">
      <c r="A293" s="347">
        <f t="shared" ca="1" si="122"/>
        <v>0.01</v>
      </c>
      <c r="B293" s="304">
        <f t="shared" ca="1" si="123"/>
        <v>2.8899999999999824</v>
      </c>
      <c r="D293" s="306">
        <f t="shared" ca="1" si="124"/>
        <v>8.6817392395938882</v>
      </c>
      <c r="E293" s="307">
        <f t="shared" ca="1" si="125"/>
        <v>26.149470196357214</v>
      </c>
      <c r="F293" s="304">
        <f t="shared" ca="1" si="126"/>
        <v>27.552992356084999</v>
      </c>
      <c r="G293" s="306">
        <f t="shared" ca="1" si="127"/>
        <v>37.157541776727477</v>
      </c>
      <c r="H293" s="307">
        <f t="shared" ca="1" si="128"/>
        <v>153.80718086773464</v>
      </c>
      <c r="I293" s="304">
        <f t="shared" ca="1" si="129"/>
        <v>158.23189247863178</v>
      </c>
      <c r="J293" s="306">
        <f t="shared" ca="1" si="130"/>
        <v>56.563940545483355</v>
      </c>
      <c r="K293" s="307">
        <f t="shared" ca="1" si="131"/>
        <v>254.20076449453674</v>
      </c>
      <c r="L293" s="304">
        <f t="shared" ca="1" si="116"/>
        <v>260.41794876628592</v>
      </c>
      <c r="M293" s="306">
        <f t="shared" ca="1" si="132"/>
        <v>1.3337530010154723</v>
      </c>
      <c r="N293" s="304">
        <f t="shared" ca="1" si="133"/>
        <v>76.418417871094363</v>
      </c>
      <c r="P293" s="310">
        <f t="shared" ca="1" si="134"/>
        <v>7</v>
      </c>
      <c r="Q293" s="304">
        <f t="shared" ca="1" si="135"/>
        <v>434.36170212766319</v>
      </c>
      <c r="R293" s="306">
        <f t="shared" ca="1" si="136"/>
        <v>0.21798590063879481</v>
      </c>
      <c r="S293" s="307">
        <f t="shared" ca="1" si="137"/>
        <v>9.1489221988189566</v>
      </c>
      <c r="T293" s="304">
        <f t="shared" ca="1" si="117"/>
        <v>89.750926770413969</v>
      </c>
      <c r="U293" s="311">
        <f t="shared" ca="1" si="118"/>
        <v>0</v>
      </c>
      <c r="V293" s="306">
        <f t="shared" ca="1" si="119"/>
        <v>1.1942512244618724</v>
      </c>
      <c r="W293" s="304">
        <f t="shared" ca="1" si="120"/>
        <v>96.237789975768692</v>
      </c>
      <c r="Y293" s="314" t="str">
        <f t="shared" ca="1" si="138"/>
        <v/>
      </c>
      <c r="Z293" s="315" t="str">
        <f t="shared" ca="1" si="139"/>
        <v/>
      </c>
      <c r="AA293" s="316" t="str">
        <f t="shared" ca="1" si="140"/>
        <v/>
      </c>
      <c r="AC293" s="310" t="e">
        <f t="shared" ca="1" si="141"/>
        <v>#N/A</v>
      </c>
      <c r="AD293" s="323" t="e">
        <f t="shared" ca="1" si="142"/>
        <v>#N/A</v>
      </c>
      <c r="AE293" s="324">
        <f t="shared" ca="1" si="121"/>
        <v>254.20076449453674</v>
      </c>
      <c r="AG293" s="306">
        <f t="shared" ca="1" si="143"/>
        <v>27.456635656995104</v>
      </c>
      <c r="AH293" s="304">
        <f t="shared" ca="1" si="144"/>
        <v>36.992649175572801</v>
      </c>
    </row>
    <row r="294" spans="1:34" x14ac:dyDescent="0.2">
      <c r="A294" s="347">
        <f t="shared" ca="1" si="122"/>
        <v>0.01</v>
      </c>
      <c r="B294" s="304">
        <f t="shared" ca="1" si="123"/>
        <v>2.8999999999999821</v>
      </c>
      <c r="D294" s="306">
        <f t="shared" ca="1" si="124"/>
        <v>8.628403473162324</v>
      </c>
      <c r="E294" s="307">
        <f t="shared" ca="1" si="125"/>
        <v>25.905775321489763</v>
      </c>
      <c r="F294" s="304">
        <f t="shared" ca="1" si="126"/>
        <v>27.304917899587018</v>
      </c>
      <c r="G294" s="306">
        <f t="shared" ca="1" si="127"/>
        <v>37.243825811459104</v>
      </c>
      <c r="H294" s="307">
        <f t="shared" ca="1" si="128"/>
        <v>154.06623862094955</v>
      </c>
      <c r="I294" s="304">
        <f t="shared" ca="1" si="129"/>
        <v>158.5039698048023</v>
      </c>
      <c r="J294" s="306">
        <f t="shared" ca="1" si="130"/>
        <v>56.935947383424285</v>
      </c>
      <c r="K294" s="307">
        <f t="shared" ca="1" si="131"/>
        <v>255.74013159198017</v>
      </c>
      <c r="L294" s="304">
        <f t="shared" ca="1" si="116"/>
        <v>262.0013683382806</v>
      </c>
      <c r="M294" s="306">
        <f t="shared" ca="1" si="132"/>
        <v>1.3336076621326691</v>
      </c>
      <c r="N294" s="304">
        <f t="shared" ca="1" si="133"/>
        <v>76.41009056651059</v>
      </c>
      <c r="P294" s="310">
        <f t="shared" ca="1" si="134"/>
        <v>7</v>
      </c>
      <c r="Q294" s="304">
        <f t="shared" ca="1" si="135"/>
        <v>432.31914893617386</v>
      </c>
      <c r="R294" s="306">
        <f t="shared" ca="1" si="136"/>
        <v>0.21696083835805396</v>
      </c>
      <c r="S294" s="307">
        <f t="shared" ca="1" si="137"/>
        <v>9.1467525904353764</v>
      </c>
      <c r="T294" s="304">
        <f t="shared" ca="1" si="117"/>
        <v>89.729642912171045</v>
      </c>
      <c r="U294" s="311">
        <f t="shared" ca="1" si="118"/>
        <v>0</v>
      </c>
      <c r="V294" s="306">
        <f t="shared" ca="1" si="119"/>
        <v>1.1940673696280724</v>
      </c>
      <c r="W294" s="304">
        <f t="shared" ca="1" si="120"/>
        <v>96.554166548494408</v>
      </c>
      <c r="Y294" s="314" t="str">
        <f t="shared" ca="1" si="138"/>
        <v/>
      </c>
      <c r="Z294" s="315" t="str">
        <f t="shared" ca="1" si="139"/>
        <v/>
      </c>
      <c r="AA294" s="316" t="str">
        <f t="shared" ca="1" si="140"/>
        <v/>
      </c>
      <c r="AC294" s="310" t="e">
        <f t="shared" ca="1" si="141"/>
        <v>#N/A</v>
      </c>
      <c r="AD294" s="323" t="e">
        <f t="shared" ca="1" si="142"/>
        <v>#N/A</v>
      </c>
      <c r="AE294" s="324">
        <f t="shared" ca="1" si="121"/>
        <v>255.74013159198017</v>
      </c>
      <c r="AG294" s="306">
        <f t="shared" ca="1" si="143"/>
        <v>27.207565209985333</v>
      </c>
      <c r="AH294" s="304">
        <f t="shared" ca="1" si="144"/>
        <v>36.743243641665835</v>
      </c>
    </row>
    <row r="295" spans="1:34" x14ac:dyDescent="0.2">
      <c r="A295" s="347">
        <f t="shared" ca="1" si="122"/>
        <v>0.01</v>
      </c>
      <c r="B295" s="304">
        <f t="shared" ca="1" si="123"/>
        <v>2.9099999999999819</v>
      </c>
      <c r="D295" s="306">
        <f t="shared" ca="1" si="124"/>
        <v>8.5750201081125219</v>
      </c>
      <c r="E295" s="307">
        <f t="shared" ca="1" si="125"/>
        <v>25.662217619206679</v>
      </c>
      <c r="F295" s="304">
        <f t="shared" ca="1" si="126"/>
        <v>27.056983996559111</v>
      </c>
      <c r="G295" s="306">
        <f t="shared" ca="1" si="127"/>
        <v>37.32957601254023</v>
      </c>
      <c r="H295" s="307">
        <f t="shared" ca="1" si="128"/>
        <v>154.3228607971416</v>
      </c>
      <c r="I295" s="304">
        <f t="shared" ca="1" si="129"/>
        <v>158.77355765331316</v>
      </c>
      <c r="J295" s="306">
        <f t="shared" ca="1" si="130"/>
        <v>57.308814392544285</v>
      </c>
      <c r="K295" s="307">
        <f t="shared" ca="1" si="131"/>
        <v>257.28207708907064</v>
      </c>
      <c r="L295" s="304">
        <f t="shared" ca="1" si="116"/>
        <v>263.58749476852194</v>
      </c>
      <c r="M295" s="306">
        <f t="shared" ca="1" si="132"/>
        <v>1.3334624827398471</v>
      </c>
      <c r="N295" s="304">
        <f t="shared" ca="1" si="133"/>
        <v>76.401772400029628</v>
      </c>
      <c r="P295" s="310">
        <f t="shared" ca="1" si="134"/>
        <v>7</v>
      </c>
      <c r="Q295" s="304">
        <f t="shared" ca="1" si="135"/>
        <v>430.27659574468453</v>
      </c>
      <c r="R295" s="306">
        <f t="shared" ca="1" si="136"/>
        <v>0.21593577607731315</v>
      </c>
      <c r="S295" s="307">
        <f t="shared" ca="1" si="137"/>
        <v>9.1445932326746036</v>
      </c>
      <c r="T295" s="304">
        <f t="shared" ca="1" si="117"/>
        <v>89.708459612537865</v>
      </c>
      <c r="U295" s="311">
        <f t="shared" ca="1" si="118"/>
        <v>0</v>
      </c>
      <c r="V295" s="306">
        <f t="shared" ca="1" si="119"/>
        <v>1.1938832348550281</v>
      </c>
      <c r="W295" s="304">
        <f t="shared" ca="1" si="120"/>
        <v>96.867949630000936</v>
      </c>
      <c r="Y295" s="314" t="str">
        <f t="shared" ca="1" si="138"/>
        <v/>
      </c>
      <c r="Z295" s="315" t="str">
        <f t="shared" ca="1" si="139"/>
        <v/>
      </c>
      <c r="AA295" s="316" t="str">
        <f t="shared" ca="1" si="140"/>
        <v/>
      </c>
      <c r="AC295" s="310" t="e">
        <f t="shared" ca="1" si="141"/>
        <v>#N/A</v>
      </c>
      <c r="AD295" s="323" t="e">
        <f t="shared" ca="1" si="142"/>
        <v>#N/A</v>
      </c>
      <c r="AE295" s="324">
        <f t="shared" ca="1" si="121"/>
        <v>257.28207708907064</v>
      </c>
      <c r="AG295" s="306">
        <f t="shared" ca="1" si="143"/>
        <v>26.958617527131938</v>
      </c>
      <c r="AH295" s="304">
        <f t="shared" ca="1" si="144"/>
        <v>36.493961043971247</v>
      </c>
    </row>
    <row r="296" spans="1:34" x14ac:dyDescent="0.2">
      <c r="A296" s="347">
        <f t="shared" ca="1" si="122"/>
        <v>0.01</v>
      </c>
      <c r="B296" s="304">
        <f t="shared" ca="1" si="123"/>
        <v>2.9199999999999817</v>
      </c>
      <c r="D296" s="306">
        <f t="shared" ca="1" si="124"/>
        <v>8.5215899663460277</v>
      </c>
      <c r="E296" s="307">
        <f t="shared" ca="1" si="125"/>
        <v>25.418799322686098</v>
      </c>
      <c r="F296" s="304">
        <f t="shared" ca="1" si="126"/>
        <v>26.809193470925539</v>
      </c>
      <c r="G296" s="306">
        <f t="shared" ca="1" si="127"/>
        <v>37.41479191220369</v>
      </c>
      <c r="H296" s="307">
        <f t="shared" ca="1" si="128"/>
        <v>154.57704879036845</v>
      </c>
      <c r="I296" s="304">
        <f t="shared" ca="1" si="129"/>
        <v>159.04065727534407</v>
      </c>
      <c r="J296" s="306">
        <f t="shared" ca="1" si="130"/>
        <v>57.682536232168005</v>
      </c>
      <c r="K296" s="307">
        <f t="shared" ca="1" si="131"/>
        <v>258.8265766370082</v>
      </c>
      <c r="L296" s="304">
        <f t="shared" ca="1" si="116"/>
        <v>265.17630316415614</v>
      </c>
      <c r="M296" s="306">
        <f t="shared" ca="1" si="132"/>
        <v>1.3333174601261195</v>
      </c>
      <c r="N296" s="304">
        <f t="shared" ca="1" si="133"/>
        <v>76.393463216329081</v>
      </c>
      <c r="P296" s="310">
        <f t="shared" ca="1" si="134"/>
        <v>7</v>
      </c>
      <c r="Q296" s="304">
        <f t="shared" ca="1" si="135"/>
        <v>428.23404255319525</v>
      </c>
      <c r="R296" s="306">
        <f t="shared" ca="1" si="136"/>
        <v>0.21491071379657237</v>
      </c>
      <c r="S296" s="307">
        <f t="shared" ca="1" si="137"/>
        <v>9.1424441255366382</v>
      </c>
      <c r="T296" s="304">
        <f t="shared" ca="1" si="117"/>
        <v>89.687376871514431</v>
      </c>
      <c r="U296" s="311">
        <f t="shared" ca="1" si="118"/>
        <v>0</v>
      </c>
      <c r="V296" s="306">
        <f t="shared" ca="1" si="119"/>
        <v>1.1936988231839667</v>
      </c>
      <c r="W296" s="304">
        <f t="shared" ca="1" si="120"/>
        <v>97.179126437065506</v>
      </c>
      <c r="Y296" s="314" t="str">
        <f t="shared" ca="1" si="138"/>
        <v/>
      </c>
      <c r="Z296" s="315" t="str">
        <f t="shared" ca="1" si="139"/>
        <v/>
      </c>
      <c r="AA296" s="316" t="str">
        <f t="shared" ca="1" si="140"/>
        <v/>
      </c>
      <c r="AC296" s="310" t="e">
        <f t="shared" ca="1" si="141"/>
        <v>#N/A</v>
      </c>
      <c r="AD296" s="323" t="e">
        <f t="shared" ca="1" si="142"/>
        <v>#N/A</v>
      </c>
      <c r="AE296" s="324">
        <f t="shared" ca="1" si="121"/>
        <v>258.8265766370082</v>
      </c>
      <c r="AG296" s="306">
        <f t="shared" ca="1" si="143"/>
        <v>26.709794959446032</v>
      </c>
      <c r="AH296" s="304">
        <f t="shared" ca="1" si="144"/>
        <v>36.24480372788102</v>
      </c>
    </row>
    <row r="297" spans="1:34" x14ac:dyDescent="0.2">
      <c r="A297" s="347">
        <f t="shared" ca="1" si="122"/>
        <v>0.01</v>
      </c>
      <c r="B297" s="304">
        <f t="shared" ca="1" si="123"/>
        <v>2.9299999999999815</v>
      </c>
      <c r="D297" s="306">
        <f t="shared" ca="1" si="124"/>
        <v>8.4681138628135333</v>
      </c>
      <c r="E297" s="307">
        <f t="shared" ca="1" si="125"/>
        <v>25.175522645859495</v>
      </c>
      <c r="F297" s="304">
        <f t="shared" ca="1" si="126"/>
        <v>26.56154914318363</v>
      </c>
      <c r="G297" s="306">
        <f t="shared" ca="1" si="127"/>
        <v>37.499473050831824</v>
      </c>
      <c r="H297" s="307">
        <f t="shared" ca="1" si="128"/>
        <v>154.82880401682704</v>
      </c>
      <c r="I297" s="304">
        <f t="shared" ca="1" si="129"/>
        <v>159.30526994538221</v>
      </c>
      <c r="J297" s="306">
        <f t="shared" ca="1" si="130"/>
        <v>58.057107556983183</v>
      </c>
      <c r="K297" s="307">
        <f t="shared" ca="1" si="131"/>
        <v>260.37360590104419</v>
      </c>
      <c r="L297" s="304">
        <f t="shared" ca="1" si="116"/>
        <v>266.76776864493092</v>
      </c>
      <c r="M297" s="306">
        <f t="shared" ca="1" si="132"/>
        <v>1.3331725916011099</v>
      </c>
      <c r="N297" s="304">
        <f t="shared" ca="1" si="133"/>
        <v>76.385162861261733</v>
      </c>
      <c r="P297" s="310">
        <f t="shared" ca="1" si="134"/>
        <v>7</v>
      </c>
      <c r="Q297" s="304">
        <f t="shared" ca="1" si="135"/>
        <v>426.19148936170592</v>
      </c>
      <c r="R297" s="306">
        <f t="shared" ca="1" si="136"/>
        <v>0.21388565151583155</v>
      </c>
      <c r="S297" s="307">
        <f t="shared" ca="1" si="137"/>
        <v>9.1403052690214803</v>
      </c>
      <c r="T297" s="304">
        <f t="shared" ca="1" si="117"/>
        <v>89.666394689100727</v>
      </c>
      <c r="U297" s="311">
        <f t="shared" ca="1" si="118"/>
        <v>0</v>
      </c>
      <c r="V297" s="306">
        <f t="shared" ca="1" si="119"/>
        <v>1.193514137652834</v>
      </c>
      <c r="W297" s="304">
        <f t="shared" ca="1" si="120"/>
        <v>97.487684383140405</v>
      </c>
      <c r="Y297" s="314" t="str">
        <f t="shared" ca="1" si="138"/>
        <v/>
      </c>
      <c r="Z297" s="315" t="str">
        <f t="shared" ca="1" si="139"/>
        <v/>
      </c>
      <c r="AA297" s="316" t="str">
        <f t="shared" ca="1" si="140"/>
        <v/>
      </c>
      <c r="AC297" s="310" t="e">
        <f t="shared" ca="1" si="141"/>
        <v>#N/A</v>
      </c>
      <c r="AD297" s="323" t="e">
        <f t="shared" ca="1" si="142"/>
        <v>#N/A</v>
      </c>
      <c r="AE297" s="324">
        <f t="shared" ca="1" si="121"/>
        <v>260.37360590104419</v>
      </c>
      <c r="AG297" s="306">
        <f t="shared" ca="1" si="143"/>
        <v>26.461099837711046</v>
      </c>
      <c r="AH297" s="304">
        <f t="shared" ca="1" si="144"/>
        <v>35.995774018591717</v>
      </c>
    </row>
    <row r="298" spans="1:34" x14ac:dyDescent="0.2">
      <c r="A298" s="347">
        <f t="shared" ca="1" si="122"/>
        <v>0.01</v>
      </c>
      <c r="B298" s="304">
        <f t="shared" ca="1" si="123"/>
        <v>2.9399999999999813</v>
      </c>
      <c r="D298" s="306">
        <f t="shared" ca="1" si="124"/>
        <v>8.4145926055379903</v>
      </c>
      <c r="E298" s="307">
        <f t="shared" ca="1" si="125"/>
        <v>24.932389783404801</v>
      </c>
      <c r="F298" s="304">
        <f t="shared" ca="1" si="126"/>
        <v>26.314053831152712</v>
      </c>
      <c r="G298" s="306">
        <f t="shared" ca="1" si="127"/>
        <v>37.583618976887202</v>
      </c>
      <c r="H298" s="307">
        <f t="shared" ca="1" si="128"/>
        <v>155.07812791466108</v>
      </c>
      <c r="I298" s="304">
        <f t="shared" ca="1" si="129"/>
        <v>159.56739696102028</v>
      </c>
      <c r="J298" s="306">
        <f t="shared" ca="1" si="130"/>
        <v>58.432523017121781</v>
      </c>
      <c r="K298" s="307">
        <f t="shared" ca="1" si="131"/>
        <v>261.92314056070165</v>
      </c>
      <c r="L298" s="304">
        <f t="shared" ca="1" si="116"/>
        <v>268.36186634342732</v>
      </c>
      <c r="M298" s="306">
        <f t="shared" ca="1" si="132"/>
        <v>1.3330278744945923</v>
      </c>
      <c r="N298" s="304">
        <f t="shared" ca="1" si="133"/>
        <v>76.376871181834929</v>
      </c>
      <c r="P298" s="310">
        <f t="shared" ca="1" si="134"/>
        <v>7</v>
      </c>
      <c r="Q298" s="304">
        <f t="shared" ca="1" si="135"/>
        <v>424.14893617021659</v>
      </c>
      <c r="R298" s="306">
        <f t="shared" ca="1" si="136"/>
        <v>0.21286058923509071</v>
      </c>
      <c r="S298" s="307">
        <f t="shared" ca="1" si="137"/>
        <v>9.1381766631291299</v>
      </c>
      <c r="T298" s="304">
        <f t="shared" ca="1" si="117"/>
        <v>89.645513065296768</v>
      </c>
      <c r="U298" s="311">
        <f t="shared" ca="1" si="118"/>
        <v>0</v>
      </c>
      <c r="V298" s="306">
        <f t="shared" ca="1" si="119"/>
        <v>1.1933291812962645</v>
      </c>
      <c r="W298" s="304">
        <f t="shared" ca="1" si="120"/>
        <v>97.793611077922321</v>
      </c>
      <c r="Y298" s="314" t="str">
        <f t="shared" ca="1" si="138"/>
        <v/>
      </c>
      <c r="Z298" s="315" t="str">
        <f t="shared" ca="1" si="139"/>
        <v/>
      </c>
      <c r="AA298" s="316" t="str">
        <f t="shared" ca="1" si="140"/>
        <v/>
      </c>
      <c r="AC298" s="310" t="e">
        <f t="shared" ca="1" si="141"/>
        <v>#N/A</v>
      </c>
      <c r="AD298" s="323" t="e">
        <f t="shared" ca="1" si="142"/>
        <v>#N/A</v>
      </c>
      <c r="AE298" s="324">
        <f t="shared" ca="1" si="121"/>
        <v>261.92314056070165</v>
      </c>
      <c r="AG298" s="306">
        <f t="shared" ca="1" si="143"/>
        <v>26.212534472479753</v>
      </c>
      <c r="AH298" s="304">
        <f t="shared" ca="1" si="144"/>
        <v>35.74687422110086</v>
      </c>
    </row>
    <row r="299" spans="1:34" x14ac:dyDescent="0.2">
      <c r="A299" s="347">
        <f t="shared" ca="1" si="122"/>
        <v>0.01</v>
      </c>
      <c r="B299" s="304">
        <f t="shared" ca="1" si="123"/>
        <v>2.9499999999999811</v>
      </c>
      <c r="D299" s="306">
        <f t="shared" ca="1" si="124"/>
        <v>8.3610269956374292</v>
      </c>
      <c r="E299" s="307">
        <f t="shared" ca="1" si="125"/>
        <v>24.689402910740803</v>
      </c>
      <c r="F299" s="304">
        <f t="shared" ca="1" si="126"/>
        <v>26.066710350764907</v>
      </c>
      <c r="G299" s="306">
        <f t="shared" ca="1" si="127"/>
        <v>37.667229246843576</v>
      </c>
      <c r="H299" s="307">
        <f t="shared" ca="1" si="128"/>
        <v>155.32502194376849</v>
      </c>
      <c r="I299" s="304">
        <f t="shared" ca="1" si="129"/>
        <v>159.82703964275393</v>
      </c>
      <c r="J299" s="306">
        <f t="shared" ca="1" si="130"/>
        <v>58.808777258240433</v>
      </c>
      <c r="K299" s="307">
        <f t="shared" ca="1" si="131"/>
        <v>263.47515630999379</v>
      </c>
      <c r="L299" s="304">
        <f t="shared" ca="1" si="116"/>
        <v>269.95857140528989</v>
      </c>
      <c r="M299" s="306">
        <f t="shared" ca="1" si="132"/>
        <v>1.3328833061561369</v>
      </c>
      <c r="N299" s="304">
        <f t="shared" ca="1" si="133"/>
        <v>76.368588026190224</v>
      </c>
      <c r="P299" s="310">
        <f t="shared" ca="1" si="134"/>
        <v>7</v>
      </c>
      <c r="Q299" s="304">
        <f t="shared" ca="1" si="135"/>
        <v>422.10638297872731</v>
      </c>
      <c r="R299" s="306">
        <f t="shared" ca="1" si="136"/>
        <v>0.21183552695434993</v>
      </c>
      <c r="S299" s="307">
        <f t="shared" ca="1" si="137"/>
        <v>9.1360583078595869</v>
      </c>
      <c r="T299" s="304">
        <f t="shared" ca="1" si="117"/>
        <v>89.624732000102554</v>
      </c>
      <c r="U299" s="311">
        <f t="shared" ca="1" si="118"/>
        <v>0</v>
      </c>
      <c r="V299" s="306">
        <f t="shared" ca="1" si="119"/>
        <v>1.1931439571455507</v>
      </c>
      <c r="W299" s="304">
        <f t="shared" ca="1" si="120"/>
        <v>98.0968943269107</v>
      </c>
      <c r="Y299" s="314" t="str">
        <f t="shared" ca="1" si="138"/>
        <v/>
      </c>
      <c r="Z299" s="315" t="str">
        <f t="shared" ca="1" si="139"/>
        <v/>
      </c>
      <c r="AA299" s="316" t="str">
        <f t="shared" ca="1" si="140"/>
        <v/>
      </c>
      <c r="AC299" s="310" t="e">
        <f t="shared" ca="1" si="141"/>
        <v>#N/A</v>
      </c>
      <c r="AD299" s="323" t="e">
        <f t="shared" ca="1" si="142"/>
        <v>#N/A</v>
      </c>
      <c r="AE299" s="324">
        <f t="shared" ca="1" si="121"/>
        <v>263.47515630999379</v>
      </c>
      <c r="AG299" s="306">
        <f t="shared" ca="1" si="143"/>
        <v>25.964101154072509</v>
      </c>
      <c r="AH299" s="304">
        <f t="shared" ca="1" si="144"/>
        <v>35.498106620204531</v>
      </c>
    </row>
    <row r="300" spans="1:34" x14ac:dyDescent="0.2">
      <c r="A300" s="347">
        <f t="shared" ca="1" si="122"/>
        <v>0.01</v>
      </c>
      <c r="B300" s="304">
        <f t="shared" ca="1" si="123"/>
        <v>2.9599999999999809</v>
      </c>
      <c r="D300" s="306">
        <f t="shared" ca="1" si="124"/>
        <v>8.307417827347539</v>
      </c>
      <c r="E300" s="307">
        <f t="shared" ca="1" si="125"/>
        <v>24.446564184023124</v>
      </c>
      <c r="F300" s="304">
        <f t="shared" ca="1" si="126"/>
        <v>25.819521516900615</v>
      </c>
      <c r="G300" s="306">
        <f t="shared" ca="1" si="127"/>
        <v>37.750303425117053</v>
      </c>
      <c r="H300" s="307">
        <f t="shared" ca="1" si="128"/>
        <v>155.56948758560873</v>
      </c>
      <c r="I300" s="304">
        <f t="shared" ca="1" si="129"/>
        <v>160.08419933377957</v>
      </c>
      <c r="J300" s="306">
        <f t="shared" ca="1" si="130"/>
        <v>59.185864921600235</v>
      </c>
      <c r="K300" s="307">
        <f t="shared" ca="1" si="131"/>
        <v>265.02962885764066</v>
      </c>
      <c r="L300" s="304">
        <f t="shared" ca="1" si="116"/>
        <v>271.55785898945487</v>
      </c>
      <c r="M300" s="306">
        <f t="shared" ca="1" si="132"/>
        <v>1.3327388839547625</v>
      </c>
      <c r="N300" s="304">
        <f t="shared" ca="1" si="133"/>
        <v>76.360313243583477</v>
      </c>
      <c r="P300" s="310">
        <f t="shared" ca="1" si="134"/>
        <v>7</v>
      </c>
      <c r="Q300" s="304">
        <f t="shared" ca="1" si="135"/>
        <v>420.06382978723798</v>
      </c>
      <c r="R300" s="306">
        <f t="shared" ca="1" si="136"/>
        <v>0.21081046467360912</v>
      </c>
      <c r="S300" s="307">
        <f t="shared" ca="1" si="137"/>
        <v>9.1339502032128514</v>
      </c>
      <c r="T300" s="304">
        <f t="shared" ca="1" si="117"/>
        <v>89.604051493518071</v>
      </c>
      <c r="U300" s="311">
        <f t="shared" ca="1" si="118"/>
        <v>0</v>
      </c>
      <c r="V300" s="306">
        <f t="shared" ca="1" si="119"/>
        <v>1.1929584682286094</v>
      </c>
      <c r="W300" s="304">
        <f t="shared" ca="1" si="120"/>
        <v>98.39752213095646</v>
      </c>
      <c r="Y300" s="314" t="str">
        <f t="shared" ca="1" si="138"/>
        <v/>
      </c>
      <c r="Z300" s="315" t="str">
        <f t="shared" ca="1" si="139"/>
        <v/>
      </c>
      <c r="AA300" s="316" t="str">
        <f t="shared" ca="1" si="140"/>
        <v/>
      </c>
      <c r="AC300" s="310" t="e">
        <f t="shared" ca="1" si="141"/>
        <v>#N/A</v>
      </c>
      <c r="AD300" s="323" t="e">
        <f t="shared" ca="1" si="142"/>
        <v>#N/A</v>
      </c>
      <c r="AE300" s="324">
        <f t="shared" ca="1" si="121"/>
        <v>265.02962885764066</v>
      </c>
      <c r="AG300" s="306">
        <f t="shared" ca="1" si="143"/>
        <v>25.715802152577073</v>
      </c>
      <c r="AH300" s="304">
        <f t="shared" ca="1" si="144"/>
        <v>35.249473480496526</v>
      </c>
    </row>
    <row r="301" spans="1:34" x14ac:dyDescent="0.2">
      <c r="A301" s="347">
        <f t="shared" ca="1" si="122"/>
        <v>0.01</v>
      </c>
      <c r="B301" s="304">
        <f t="shared" ca="1" si="123"/>
        <v>2.9699999999999807</v>
      </c>
      <c r="D301" s="306">
        <f t="shared" ca="1" si="124"/>
        <v>8.2537658880440006</v>
      </c>
      <c r="E301" s="307">
        <f t="shared" ca="1" si="125"/>
        <v>24.203875740141832</v>
      </c>
      <c r="F301" s="304">
        <f t="shared" ca="1" si="126"/>
        <v>25.572490144271541</v>
      </c>
      <c r="G301" s="306">
        <f t="shared" ca="1" si="127"/>
        <v>37.832841083997494</v>
      </c>
      <c r="H301" s="307">
        <f t="shared" ca="1" si="128"/>
        <v>155.81152634301014</v>
      </c>
      <c r="I301" s="304">
        <f t="shared" ca="1" si="129"/>
        <v>160.33887739979207</v>
      </c>
      <c r="J301" s="306">
        <f t="shared" ca="1" si="130"/>
        <v>59.563780644145808</v>
      </c>
      <c r="K301" s="307">
        <f t="shared" ca="1" si="131"/>
        <v>266.58653392728377</v>
      </c>
      <c r="L301" s="304">
        <f t="shared" ca="1" si="116"/>
        <v>273.15970426837617</v>
      </c>
      <c r="M301" s="306">
        <f t="shared" ca="1" si="132"/>
        <v>1.3325946052785926</v>
      </c>
      <c r="N301" s="304">
        <f t="shared" ca="1" si="133"/>
        <v>76.352046684365206</v>
      </c>
      <c r="P301" s="310">
        <f t="shared" ca="1" si="134"/>
        <v>7</v>
      </c>
      <c r="Q301" s="304">
        <f t="shared" ca="1" si="135"/>
        <v>418.02127659574865</v>
      </c>
      <c r="R301" s="306">
        <f t="shared" ca="1" si="136"/>
        <v>0.2097854023928683</v>
      </c>
      <c r="S301" s="307">
        <f t="shared" ca="1" si="137"/>
        <v>9.1318523491889234</v>
      </c>
      <c r="T301" s="304">
        <f t="shared" ca="1" si="117"/>
        <v>89.583471545543347</v>
      </c>
      <c r="U301" s="311">
        <f t="shared" ca="1" si="118"/>
        <v>0</v>
      </c>
      <c r="V301" s="306">
        <f t="shared" ca="1" si="119"/>
        <v>1.1927727175699541</v>
      </c>
      <c r="W301" s="304">
        <f t="shared" ca="1" si="120"/>
        <v>98.695482685801423</v>
      </c>
      <c r="Y301" s="314" t="str">
        <f t="shared" ca="1" si="138"/>
        <v/>
      </c>
      <c r="Z301" s="315" t="str">
        <f t="shared" ca="1" si="139"/>
        <v/>
      </c>
      <c r="AA301" s="316" t="str">
        <f t="shared" ca="1" si="140"/>
        <v/>
      </c>
      <c r="AC301" s="310" t="e">
        <f t="shared" ca="1" si="141"/>
        <v>#N/A</v>
      </c>
      <c r="AD301" s="323" t="e">
        <f t="shared" ca="1" si="142"/>
        <v>#N/A</v>
      </c>
      <c r="AE301" s="324">
        <f t="shared" ca="1" si="121"/>
        <v>266.58653392728377</v>
      </c>
      <c r="AG301" s="306">
        <f t="shared" ca="1" si="143"/>
        <v>25.467639717849828</v>
      </c>
      <c r="AH301" s="304">
        <f t="shared" ca="1" si="144"/>
        <v>35.00097704636898</v>
      </c>
    </row>
    <row r="302" spans="1:34" x14ac:dyDescent="0.2">
      <c r="A302" s="347">
        <f t="shared" ca="1" si="122"/>
        <v>0.01</v>
      </c>
      <c r="B302" s="304">
        <f t="shared" ca="1" si="123"/>
        <v>2.9799999999999804</v>
      </c>
      <c r="D302" s="306">
        <f t="shared" ca="1" si="124"/>
        <v>8.118579126777556</v>
      </c>
      <c r="E302" s="307">
        <f t="shared" ca="1" si="125"/>
        <v>23.625717996203271</v>
      </c>
      <c r="F302" s="304">
        <f t="shared" ca="1" si="126"/>
        <v>24.98171086763017</v>
      </c>
      <c r="G302" s="306">
        <f t="shared" ca="1" si="127"/>
        <v>37.914026875265272</v>
      </c>
      <c r="H302" s="307">
        <f t="shared" ca="1" si="128"/>
        <v>156.04778352297217</v>
      </c>
      <c r="I302" s="304">
        <f t="shared" ca="1" si="129"/>
        <v>160.58762149160415</v>
      </c>
      <c r="J302" s="306">
        <f t="shared" ca="1" si="130"/>
        <v>59.942514983942125</v>
      </c>
      <c r="K302" s="307">
        <f t="shared" ca="1" si="131"/>
        <v>268.1458304766137</v>
      </c>
      <c r="L302" s="304">
        <f t="shared" ca="1" si="116"/>
        <v>274.76406516244617</v>
      </c>
      <c r="M302" s="306">
        <f t="shared" ca="1" si="132"/>
        <v>1.3324504644345676</v>
      </c>
      <c r="N302" s="304">
        <f t="shared" ca="1" si="133"/>
        <v>76.343788022347127</v>
      </c>
      <c r="P302" s="310">
        <f t="shared" ca="1" si="134"/>
        <v>8</v>
      </c>
      <c r="Q302" s="304">
        <f t="shared" ca="1" si="135"/>
        <v>412.82608695653812</v>
      </c>
      <c r="R302" s="306">
        <f t="shared" ca="1" si="136"/>
        <v>0.20717817876577282</v>
      </c>
      <c r="S302" s="307">
        <f t="shared" ca="1" si="137"/>
        <v>9.1297805674012658</v>
      </c>
      <c r="T302" s="304">
        <f t="shared" ca="1" si="117"/>
        <v>89.563147366206422</v>
      </c>
      <c r="U302" s="311">
        <f t="shared" ca="1" si="118"/>
        <v>0</v>
      </c>
      <c r="V302" s="306">
        <f t="shared" ca="1" si="119"/>
        <v>1.1925867101923131</v>
      </c>
      <c r="W302" s="304">
        <f t="shared" ca="1" si="120"/>
        <v>98.986506722007604</v>
      </c>
      <c r="Y302" s="314" t="str">
        <f t="shared" ca="1" si="138"/>
        <v/>
      </c>
      <c r="Z302" s="315" t="str">
        <f t="shared" ca="1" si="139"/>
        <v/>
      </c>
      <c r="AA302" s="316" t="str">
        <f t="shared" ca="1" si="140"/>
        <v/>
      </c>
      <c r="AC302" s="310" t="e">
        <f t="shared" ca="1" si="141"/>
        <v>#N/A</v>
      </c>
      <c r="AD302" s="323" t="e">
        <f t="shared" ca="1" si="142"/>
        <v>#N/A</v>
      </c>
      <c r="AE302" s="324">
        <f t="shared" ca="1" si="121"/>
        <v>268.1458304766137</v>
      </c>
      <c r="AG302" s="306">
        <f t="shared" ca="1" si="143"/>
        <v>24.874242358106731</v>
      </c>
      <c r="AH302" s="304">
        <f t="shared" ca="1" si="144"/>
        <v>34.407245820602668</v>
      </c>
    </row>
    <row r="303" spans="1:34" x14ac:dyDescent="0.2">
      <c r="A303" s="347">
        <f t="shared" ca="1" si="122"/>
        <v>0.01</v>
      </c>
      <c r="B303" s="304">
        <f t="shared" ca="1" si="123"/>
        <v>2.9899999999999802</v>
      </c>
      <c r="D303" s="306">
        <f t="shared" ca="1" si="124"/>
        <v>7.9017552039535213</v>
      </c>
      <c r="E303" s="307">
        <f t="shared" ca="1" si="125"/>
        <v>22.712300772078834</v>
      </c>
      <c r="F303" s="304">
        <f t="shared" ca="1" si="126"/>
        <v>24.04758494453402</v>
      </c>
      <c r="G303" s="306">
        <f t="shared" ca="1" si="127"/>
        <v>37.99304442730481</v>
      </c>
      <c r="H303" s="307">
        <f t="shared" ca="1" si="128"/>
        <v>156.27490653069296</v>
      </c>
      <c r="I303" s="304">
        <f t="shared" ca="1" si="129"/>
        <v>160.82698105738348</v>
      </c>
      <c r="J303" s="306">
        <f t="shared" ca="1" si="130"/>
        <v>60.322050340454979</v>
      </c>
      <c r="K303" s="307">
        <f t="shared" ca="1" si="131"/>
        <v>269.70744392688204</v>
      </c>
      <c r="L303" s="304">
        <f t="shared" ca="1" si="116"/>
        <v>276.37086508322216</v>
      </c>
      <c r="M303" s="306">
        <f t="shared" ca="1" si="132"/>
        <v>1.3323064526782036</v>
      </c>
      <c r="N303" s="304">
        <f t="shared" ca="1" si="133"/>
        <v>76.335536756507196</v>
      </c>
      <c r="P303" s="310">
        <f t="shared" ca="1" si="134"/>
        <v>8</v>
      </c>
      <c r="Q303" s="304">
        <f t="shared" ca="1" si="135"/>
        <v>404.47826086958179</v>
      </c>
      <c r="R303" s="306">
        <f t="shared" ca="1" si="136"/>
        <v>0.20298879379231038</v>
      </c>
      <c r="S303" s="307">
        <f t="shared" ca="1" si="137"/>
        <v>9.1277506794633432</v>
      </c>
      <c r="T303" s="304">
        <f t="shared" ca="1" si="117"/>
        <v>89.543234165535395</v>
      </c>
      <c r="U303" s="311">
        <f t="shared" ca="1" si="118"/>
        <v>0</v>
      </c>
      <c r="V303" s="306">
        <f t="shared" ca="1" si="119"/>
        <v>1.1924004551151604</v>
      </c>
      <c r="W303" s="304">
        <f t="shared" ca="1" si="120"/>
        <v>99.266304420120875</v>
      </c>
      <c r="Y303" s="314" t="str">
        <f t="shared" ca="1" si="138"/>
        <v/>
      </c>
      <c r="Z303" s="315" t="str">
        <f t="shared" ca="1" si="139"/>
        <v/>
      </c>
      <c r="AA303" s="316" t="str">
        <f t="shared" ca="1" si="140"/>
        <v/>
      </c>
      <c r="AC303" s="310" t="e">
        <f t="shared" ca="1" si="141"/>
        <v>#N/A</v>
      </c>
      <c r="AD303" s="323" t="e">
        <f t="shared" ca="1" si="142"/>
        <v>#N/A</v>
      </c>
      <c r="AE303" s="324">
        <f t="shared" ca="1" si="121"/>
        <v>269.70744392688204</v>
      </c>
      <c r="AG303" s="306">
        <f t="shared" ca="1" si="143"/>
        <v>23.935789805289655</v>
      </c>
      <c r="AH303" s="304">
        <f t="shared" ca="1" si="144"/>
        <v>33.468459522552962</v>
      </c>
    </row>
    <row r="304" spans="1:34" x14ac:dyDescent="0.2">
      <c r="A304" s="347">
        <f t="shared" ca="1" si="122"/>
        <v>0.01</v>
      </c>
      <c r="B304" s="304">
        <f t="shared" ca="1" si="123"/>
        <v>2.99999999999998</v>
      </c>
      <c r="D304" s="306">
        <f t="shared" ca="1" si="124"/>
        <v>7.6848207260149763</v>
      </c>
      <c r="E304" s="307">
        <f t="shared" ca="1" si="125"/>
        <v>21.799592196829281</v>
      </c>
      <c r="F304" s="304">
        <f t="shared" ca="1" si="126"/>
        <v>23.114469267950962</v>
      </c>
      <c r="G304" s="306">
        <f t="shared" ca="1" si="127"/>
        <v>38.069892634564958</v>
      </c>
      <c r="H304" s="307">
        <f t="shared" ca="1" si="128"/>
        <v>156.49290245266124</v>
      </c>
      <c r="I304" s="304">
        <f t="shared" ca="1" si="129"/>
        <v>161.05696272830136</v>
      </c>
      <c r="J304" s="306">
        <f t="shared" ca="1" si="130"/>
        <v>60.70236502576433</v>
      </c>
      <c r="K304" s="307">
        <f t="shared" ca="1" si="131"/>
        <v>271.27128297179883</v>
      </c>
      <c r="L304" s="304">
        <f t="shared" ca="1" si="116"/>
        <v>277.98001022535215</v>
      </c>
      <c r="M304" s="306">
        <f t="shared" ca="1" si="132"/>
        <v>1.3321625613273114</v>
      </c>
      <c r="N304" s="304">
        <f t="shared" ca="1" si="133"/>
        <v>76.327292389392639</v>
      </c>
      <c r="P304" s="310">
        <f t="shared" ca="1" si="134"/>
        <v>8</v>
      </c>
      <c r="Q304" s="304">
        <f t="shared" ca="1" si="135"/>
        <v>396.13043478262546</v>
      </c>
      <c r="R304" s="306">
        <f t="shared" ca="1" si="136"/>
        <v>0.19879940881884794</v>
      </c>
      <c r="S304" s="307">
        <f t="shared" ca="1" si="137"/>
        <v>9.1257626853751539</v>
      </c>
      <c r="T304" s="304">
        <f t="shared" ca="1" si="117"/>
        <v>89.523731943530265</v>
      </c>
      <c r="U304" s="311">
        <f t="shared" ca="1" si="118"/>
        <v>0</v>
      </c>
      <c r="V304" s="306">
        <f t="shared" ca="1" si="119"/>
        <v>1.1922139633472719</v>
      </c>
      <c r="W304" s="304">
        <f t="shared" ca="1" si="120"/>
        <v>99.534838201100186</v>
      </c>
      <c r="Y304" s="314" t="str">
        <f t="shared" ca="1" si="138"/>
        <v/>
      </c>
      <c r="Z304" s="315" t="str">
        <f t="shared" ca="1" si="139"/>
        <v/>
      </c>
      <c r="AA304" s="316" t="str">
        <f t="shared" ca="1" si="140"/>
        <v/>
      </c>
      <c r="AC304" s="310">
        <f t="shared" ca="1" si="141"/>
        <v>2.99999999999998</v>
      </c>
      <c r="AD304" s="323">
        <f t="shared" ca="1" si="142"/>
        <v>60.70236502576433</v>
      </c>
      <c r="AE304" s="324">
        <f t="shared" ca="1" si="121"/>
        <v>271.27128297179883</v>
      </c>
      <c r="AG304" s="306">
        <f t="shared" ca="1" si="143"/>
        <v>22.998000359817574</v>
      </c>
      <c r="AH304" s="304">
        <f t="shared" ca="1" si="144"/>
        <v>32.530336432948857</v>
      </c>
    </row>
    <row r="305" spans="1:34" x14ac:dyDescent="0.2">
      <c r="A305" s="347">
        <f t="shared" ca="1" si="122"/>
        <v>0.01</v>
      </c>
      <c r="B305" s="304">
        <f t="shared" ca="1" si="123"/>
        <v>3.0099999999999798</v>
      </c>
      <c r="D305" s="306">
        <f t="shared" ca="1" si="124"/>
        <v>7.4677807357267545</v>
      </c>
      <c r="E305" s="307">
        <f t="shared" ca="1" si="125"/>
        <v>20.887609090520215</v>
      </c>
      <c r="F305" s="304">
        <f t="shared" ca="1" si="126"/>
        <v>22.182424633823832</v>
      </c>
      <c r="G305" s="306">
        <f t="shared" ca="1" si="127"/>
        <v>38.144570441922227</v>
      </c>
      <c r="H305" s="307">
        <f t="shared" ca="1" si="128"/>
        <v>156.70177854356643</v>
      </c>
      <c r="I305" s="304">
        <f t="shared" ca="1" si="129"/>
        <v>161.27757331047522</v>
      </c>
      <c r="J305" s="306">
        <f t="shared" ca="1" si="130"/>
        <v>61.083437341146762</v>
      </c>
      <c r="K305" s="307">
        <f t="shared" ca="1" si="131"/>
        <v>272.83725637677998</v>
      </c>
      <c r="L305" s="304">
        <f t="shared" ca="1" si="116"/>
        <v>279.59140685045844</v>
      </c>
      <c r="M305" s="306">
        <f t="shared" ca="1" si="132"/>
        <v>1.3320187817587779</v>
      </c>
      <c r="N305" s="304">
        <f t="shared" ca="1" si="133"/>
        <v>76.319054426935452</v>
      </c>
      <c r="P305" s="310">
        <f t="shared" ca="1" si="134"/>
        <v>8</v>
      </c>
      <c r="Q305" s="304">
        <f t="shared" ca="1" si="135"/>
        <v>387.78260869566913</v>
      </c>
      <c r="R305" s="306">
        <f t="shared" ca="1" si="136"/>
        <v>0.1946100238453855</v>
      </c>
      <c r="S305" s="307">
        <f t="shared" ca="1" si="137"/>
        <v>9.1238165851366997</v>
      </c>
      <c r="T305" s="304">
        <f t="shared" ca="1" si="117"/>
        <v>89.504640700191032</v>
      </c>
      <c r="U305" s="311">
        <f t="shared" ca="1" si="118"/>
        <v>0</v>
      </c>
      <c r="V305" s="306">
        <f t="shared" ca="1" si="119"/>
        <v>1.1920272458822778</v>
      </c>
      <c r="W305" s="304">
        <f t="shared" ca="1" si="120"/>
        <v>99.79207282455684</v>
      </c>
      <c r="Y305" s="314" t="str">
        <f t="shared" ca="1" si="138"/>
        <v/>
      </c>
      <c r="Z305" s="315" t="str">
        <f t="shared" ca="1" si="139"/>
        <v/>
      </c>
      <c r="AA305" s="316" t="str">
        <f t="shared" ca="1" si="140"/>
        <v/>
      </c>
      <c r="AC305" s="310" t="e">
        <f t="shared" ca="1" si="141"/>
        <v>#N/A</v>
      </c>
      <c r="AD305" s="323" t="e">
        <f t="shared" ca="1" si="142"/>
        <v>#N/A</v>
      </c>
      <c r="AE305" s="324">
        <f t="shared" ca="1" si="121"/>
        <v>272.83725637677998</v>
      </c>
      <c r="AG305" s="306">
        <f t="shared" ca="1" si="143"/>
        <v>22.060891516336397</v>
      </c>
      <c r="AH305" s="304">
        <f t="shared" ca="1" si="144"/>
        <v>31.592894026842192</v>
      </c>
    </row>
    <row r="306" spans="1:34" x14ac:dyDescent="0.2">
      <c r="A306" s="347">
        <f t="shared" ca="1" si="122"/>
        <v>0.01</v>
      </c>
      <c r="B306" s="304">
        <f t="shared" ca="1" si="123"/>
        <v>3.0199999999999796</v>
      </c>
      <c r="D306" s="306">
        <f t="shared" ca="1" si="124"/>
        <v>7.250640190145881</v>
      </c>
      <c r="E306" s="307">
        <f t="shared" ca="1" si="125"/>
        <v>19.976368025961854</v>
      </c>
      <c r="F306" s="304">
        <f t="shared" ca="1" si="126"/>
        <v>21.251519067483855</v>
      </c>
      <c r="G306" s="306">
        <f t="shared" ca="1" si="127"/>
        <v>38.217076843823683</v>
      </c>
      <c r="H306" s="307">
        <f t="shared" ca="1" si="128"/>
        <v>156.90154222382606</v>
      </c>
      <c r="I306" s="304">
        <f t="shared" ca="1" si="129"/>
        <v>161.48881978236696</v>
      </c>
      <c r="J306" s="306">
        <f t="shared" ca="1" si="130"/>
        <v>61.465245577575494</v>
      </c>
      <c r="K306" s="307">
        <f t="shared" ca="1" si="131"/>
        <v>274.40527298061693</v>
      </c>
      <c r="L306" s="304">
        <f t="shared" ca="1" si="116"/>
        <v>281.20496128887652</v>
      </c>
      <c r="M306" s="306">
        <f t="shared" ca="1" si="132"/>
        <v>1.3318751054054041</v>
      </c>
      <c r="N306" s="304">
        <f t="shared" ca="1" si="133"/>
        <v>76.310822378271311</v>
      </c>
      <c r="P306" s="310">
        <f t="shared" ca="1" si="134"/>
        <v>8</v>
      </c>
      <c r="Q306" s="304">
        <f t="shared" ca="1" si="135"/>
        <v>379.43478260871274</v>
      </c>
      <c r="R306" s="306">
        <f t="shared" ca="1" si="136"/>
        <v>0.19042063887192304</v>
      </c>
      <c r="S306" s="307">
        <f t="shared" ca="1" si="137"/>
        <v>9.1219123787479806</v>
      </c>
      <c r="T306" s="304">
        <f t="shared" ca="1" si="117"/>
        <v>89.485960435517697</v>
      </c>
      <c r="U306" s="311">
        <f t="shared" ca="1" si="118"/>
        <v>0</v>
      </c>
      <c r="V306" s="306">
        <f t="shared" ca="1" si="119"/>
        <v>1.191840313698451</v>
      </c>
      <c r="W306" s="304">
        <f t="shared" ca="1" si="120"/>
        <v>100.03797537940351</v>
      </c>
      <c r="Y306" s="314" t="str">
        <f t="shared" ca="1" si="138"/>
        <v/>
      </c>
      <c r="Z306" s="315" t="str">
        <f t="shared" ca="1" si="139"/>
        <v/>
      </c>
      <c r="AA306" s="316" t="str">
        <f t="shared" ca="1" si="140"/>
        <v/>
      </c>
      <c r="AC306" s="310" t="e">
        <f t="shared" ca="1" si="141"/>
        <v>#N/A</v>
      </c>
      <c r="AD306" s="323" t="e">
        <f t="shared" ca="1" si="142"/>
        <v>#N/A</v>
      </c>
      <c r="AE306" s="324">
        <f t="shared" ca="1" si="121"/>
        <v>274.40527298061693</v>
      </c>
      <c r="AG306" s="306">
        <f t="shared" ca="1" si="143"/>
        <v>21.124480509341993</v>
      </c>
      <c r="AH306" s="304">
        <f t="shared" ca="1" si="144"/>
        <v>30.656149519223732</v>
      </c>
    </row>
    <row r="307" spans="1:34" x14ac:dyDescent="0.2">
      <c r="A307" s="347">
        <f t="shared" ca="1" si="122"/>
        <v>0.01</v>
      </c>
      <c r="B307" s="304">
        <f t="shared" ca="1" si="123"/>
        <v>3.0299999999999794</v>
      </c>
      <c r="D307" s="306">
        <f t="shared" ca="1" si="124"/>
        <v>7.0334039608333496</v>
      </c>
      <c r="E307" s="307">
        <f t="shared" ca="1" si="125"/>
        <v>19.0658853286359</v>
      </c>
      <c r="F307" s="304">
        <f t="shared" ca="1" si="126"/>
        <v>20.321829510183377</v>
      </c>
      <c r="G307" s="306">
        <f t="shared" ca="1" si="127"/>
        <v>38.287410883432017</v>
      </c>
      <c r="H307" s="307">
        <f t="shared" ca="1" si="128"/>
        <v>157.09220107711241</v>
      </c>
      <c r="I307" s="304">
        <f t="shared" ca="1" si="129"/>
        <v>161.69070929218123</v>
      </c>
      <c r="J307" s="306">
        <f t="shared" ca="1" si="130"/>
        <v>61.847768016211774</v>
      </c>
      <c r="K307" s="307">
        <f t="shared" ca="1" si="131"/>
        <v>275.97524169712165</v>
      </c>
      <c r="L307" s="304">
        <f t="shared" ca="1" si="116"/>
        <v>282.82057994136824</v>
      </c>
      <c r="M307" s="306">
        <f t="shared" ca="1" si="132"/>
        <v>1.3317315237527942</v>
      </c>
      <c r="N307" s="304">
        <f t="shared" ca="1" si="133"/>
        <v>76.302595755561256</v>
      </c>
      <c r="P307" s="310">
        <f t="shared" ca="1" si="134"/>
        <v>8</v>
      </c>
      <c r="Q307" s="304">
        <f t="shared" ca="1" si="135"/>
        <v>371.08695652175641</v>
      </c>
      <c r="R307" s="306">
        <f t="shared" ca="1" si="136"/>
        <v>0.1862312538984606</v>
      </c>
      <c r="S307" s="307">
        <f t="shared" ca="1" si="137"/>
        <v>9.1200500662089965</v>
      </c>
      <c r="T307" s="304">
        <f t="shared" ca="1" si="117"/>
        <v>89.467691149510259</v>
      </c>
      <c r="U307" s="311">
        <f t="shared" ca="1" si="118"/>
        <v>0</v>
      </c>
      <c r="V307" s="306">
        <f t="shared" ca="1" si="119"/>
        <v>1.1916531777584993</v>
      </c>
      <c r="W307" s="304">
        <f t="shared" ca="1" si="120"/>
        <v>100.27251527428804</v>
      </c>
      <c r="Y307" s="314" t="str">
        <f t="shared" ca="1" si="138"/>
        <v/>
      </c>
      <c r="Z307" s="315" t="str">
        <f t="shared" ca="1" si="139"/>
        <v/>
      </c>
      <c r="AA307" s="316" t="str">
        <f t="shared" ca="1" si="140"/>
        <v/>
      </c>
      <c r="AC307" s="310" t="e">
        <f t="shared" ca="1" si="141"/>
        <v>#N/A</v>
      </c>
      <c r="AD307" s="323" t="e">
        <f t="shared" ca="1" si="142"/>
        <v>#N/A</v>
      </c>
      <c r="AE307" s="324">
        <f t="shared" ca="1" si="121"/>
        <v>275.97524169712165</v>
      </c>
      <c r="AG307" s="306">
        <f t="shared" ca="1" si="143"/>
        <v>20.188784313144158</v>
      </c>
      <c r="AH307" s="304">
        <f t="shared" ca="1" si="144"/>
        <v>29.720119864980298</v>
      </c>
    </row>
    <row r="308" spans="1:34" x14ac:dyDescent="0.2">
      <c r="A308" s="347">
        <f t="shared" ca="1" si="122"/>
        <v>0.01</v>
      </c>
      <c r="B308" s="304">
        <f t="shared" ca="1" si="123"/>
        <v>3.0399999999999792</v>
      </c>
      <c r="D308" s="306">
        <f t="shared" ca="1" si="124"/>
        <v>6.816076834059591</v>
      </c>
      <c r="E308" s="307">
        <f t="shared" ca="1" si="125"/>
        <v>18.156177076666225</v>
      </c>
      <c r="F308" s="304">
        <f t="shared" ca="1" si="126"/>
        <v>19.393443981074221</v>
      </c>
      <c r="G308" s="306">
        <f t="shared" ca="1" si="127"/>
        <v>38.355571651772614</v>
      </c>
      <c r="H308" s="307">
        <f t="shared" ca="1" si="128"/>
        <v>157.27376284787906</v>
      </c>
      <c r="I308" s="304">
        <f t="shared" ca="1" si="129"/>
        <v>161.88324915526363</v>
      </c>
      <c r="J308" s="306">
        <f t="shared" ca="1" si="130"/>
        <v>62.230982928887798</v>
      </c>
      <c r="K308" s="307">
        <f t="shared" ca="1" si="131"/>
        <v>277.5470715167466</v>
      </c>
      <c r="L308" s="304">
        <f t="shared" ca="1" si="116"/>
        <v>284.43816928080798</v>
      </c>
      <c r="M308" s="306">
        <f t="shared" ca="1" si="132"/>
        <v>1.3315880283362964</v>
      </c>
      <c r="N308" s="304">
        <f t="shared" ca="1" si="133"/>
        <v>76.294374073816456</v>
      </c>
      <c r="P308" s="310">
        <f t="shared" ca="1" si="134"/>
        <v>8</v>
      </c>
      <c r="Q308" s="304">
        <f t="shared" ca="1" si="135"/>
        <v>362.73913043480007</v>
      </c>
      <c r="R308" s="306">
        <f t="shared" ca="1" si="136"/>
        <v>0.18204186892499816</v>
      </c>
      <c r="S308" s="307">
        <f t="shared" ca="1" si="137"/>
        <v>9.1182296475197457</v>
      </c>
      <c r="T308" s="304">
        <f t="shared" ca="1" si="117"/>
        <v>89.449832842168703</v>
      </c>
      <c r="U308" s="311">
        <f t="shared" ca="1" si="118"/>
        <v>0</v>
      </c>
      <c r="V308" s="306">
        <f t="shared" ca="1" si="119"/>
        <v>1.1914658490093613</v>
      </c>
      <c r="W308" s="304">
        <f t="shared" ca="1" si="120"/>
        <v>100.49566422781811</v>
      </c>
      <c r="Y308" s="314" t="str">
        <f t="shared" ca="1" si="138"/>
        <v/>
      </c>
      <c r="Z308" s="315" t="str">
        <f t="shared" ca="1" si="139"/>
        <v/>
      </c>
      <c r="AA308" s="316" t="str">
        <f t="shared" ca="1" si="140"/>
        <v/>
      </c>
      <c r="AC308" s="310" t="e">
        <f t="shared" ca="1" si="141"/>
        <v>#N/A</v>
      </c>
      <c r="AD308" s="323" t="e">
        <f t="shared" ca="1" si="142"/>
        <v>#N/A</v>
      </c>
      <c r="AE308" s="324">
        <f t="shared" ca="1" si="121"/>
        <v>277.5470715167466</v>
      </c>
      <c r="AG308" s="306">
        <f t="shared" ca="1" si="143"/>
        <v>19.253819641871857</v>
      </c>
      <c r="AH308" s="304">
        <f t="shared" ca="1" si="144"/>
        <v>28.784821758893266</v>
      </c>
    </row>
    <row r="309" spans="1:34" x14ac:dyDescent="0.2">
      <c r="A309" s="347">
        <f t="shared" ca="1" si="122"/>
        <v>0.01</v>
      </c>
      <c r="B309" s="304">
        <f t="shared" ca="1" si="123"/>
        <v>3.049999999999979</v>
      </c>
      <c r="D309" s="306">
        <f t="shared" ca="1" si="124"/>
        <v>6.5986635110038074</v>
      </c>
      <c r="E309" s="307">
        <f t="shared" ca="1" si="125"/>
        <v>17.247259100832714</v>
      </c>
      <c r="F309" s="304">
        <f t="shared" ca="1" si="126"/>
        <v>18.466464377966616</v>
      </c>
      <c r="G309" s="306">
        <f t="shared" ca="1" si="127"/>
        <v>38.42155828688265</v>
      </c>
      <c r="H309" s="307">
        <f t="shared" ca="1" si="128"/>
        <v>157.44623543888738</v>
      </c>
      <c r="I309" s="304">
        <f t="shared" ca="1" si="129"/>
        <v>162.06644685149939</v>
      </c>
      <c r="J309" s="306">
        <f t="shared" ca="1" si="130"/>
        <v>62.614868578581074</v>
      </c>
      <c r="K309" s="307">
        <f t="shared" ca="1" si="131"/>
        <v>279.12067150818041</v>
      </c>
      <c r="L309" s="304">
        <f t="shared" ca="1" si="116"/>
        <v>286.0576358538442</v>
      </c>
      <c r="M309" s="306">
        <f t="shared" ca="1" si="132"/>
        <v>1.33144461073799</v>
      </c>
      <c r="N309" s="304">
        <f t="shared" ca="1" si="133"/>
        <v>76.286156850725604</v>
      </c>
      <c r="P309" s="310">
        <f t="shared" ca="1" si="134"/>
        <v>8</v>
      </c>
      <c r="Q309" s="304">
        <f t="shared" ca="1" si="135"/>
        <v>354.39130434784374</v>
      </c>
      <c r="R309" s="306">
        <f t="shared" ca="1" si="136"/>
        <v>0.17785248395153572</v>
      </c>
      <c r="S309" s="307">
        <f t="shared" ca="1" si="137"/>
        <v>9.1164511226802301</v>
      </c>
      <c r="T309" s="304">
        <f t="shared" ca="1" si="117"/>
        <v>89.43238551349306</v>
      </c>
      <c r="U309" s="311">
        <f t="shared" ca="1" si="118"/>
        <v>0</v>
      </c>
      <c r="V309" s="306">
        <f t="shared" ca="1" si="119"/>
        <v>1.1912783383820076</v>
      </c>
      <c r="W309" s="304">
        <f t="shared" ca="1" si="120"/>
        <v>100.70739625858232</v>
      </c>
      <c r="Y309" s="314" t="str">
        <f t="shared" ca="1" si="138"/>
        <v/>
      </c>
      <c r="Z309" s="315" t="str">
        <f t="shared" ca="1" si="139"/>
        <v/>
      </c>
      <c r="AA309" s="316" t="str">
        <f t="shared" ca="1" si="140"/>
        <v/>
      </c>
      <c r="AC309" s="310" t="e">
        <f t="shared" ca="1" si="141"/>
        <v>#N/A</v>
      </c>
      <c r="AD309" s="323" t="e">
        <f t="shared" ca="1" si="142"/>
        <v>#N/A</v>
      </c>
      <c r="AE309" s="324">
        <f t="shared" ca="1" si="121"/>
        <v>279.12067150818041</v>
      </c>
      <c r="AG309" s="306">
        <f t="shared" ca="1" si="143"/>
        <v>18.319602949519279</v>
      </c>
      <c r="AH309" s="304">
        <f t="shared" ca="1" si="144"/>
        <v>27.850271635677952</v>
      </c>
    </row>
    <row r="310" spans="1:34" x14ac:dyDescent="0.2">
      <c r="A310" s="347">
        <f t="shared" ca="1" si="122"/>
        <v>0.01</v>
      </c>
      <c r="B310" s="304">
        <f t="shared" ca="1" si="123"/>
        <v>3.0599999999999787</v>
      </c>
      <c r="D310" s="306">
        <f t="shared" ca="1" si="124"/>
        <v>6.3811686079475134</v>
      </c>
      <c r="E310" s="307">
        <f t="shared" ca="1" si="125"/>
        <v>16.339146984627867</v>
      </c>
      <c r="F310" s="304">
        <f t="shared" ca="1" si="126"/>
        <v>17.541010147318445</v>
      </c>
      <c r="G310" s="306">
        <f t="shared" ca="1" si="127"/>
        <v>38.485369972962125</v>
      </c>
      <c r="H310" s="307">
        <f t="shared" ca="1" si="128"/>
        <v>157.60962690873367</v>
      </c>
      <c r="I310" s="304">
        <f t="shared" ca="1" si="129"/>
        <v>162.24031002271292</v>
      </c>
      <c r="J310" s="306">
        <f t="shared" ca="1" si="130"/>
        <v>62.9994032198803</v>
      </c>
      <c r="K310" s="307">
        <f t="shared" ca="1" si="131"/>
        <v>280.69595081991849</v>
      </c>
      <c r="L310" s="304">
        <f t="shared" ca="1" si="116"/>
        <v>287.67888628253405</v>
      </c>
      <c r="M310" s="306">
        <f t="shared" ca="1" si="132"/>
        <v>1.3313012625837166</v>
      </c>
      <c r="N310" s="304">
        <f t="shared" ca="1" si="133"/>
        <v>76.27794360648474</v>
      </c>
      <c r="P310" s="310">
        <f t="shared" ca="1" si="134"/>
        <v>8</v>
      </c>
      <c r="Q310" s="304">
        <f t="shared" ca="1" si="135"/>
        <v>346.04347826088735</v>
      </c>
      <c r="R310" s="306">
        <f t="shared" ca="1" si="136"/>
        <v>0.17366309897807322</v>
      </c>
      <c r="S310" s="307">
        <f t="shared" ca="1" si="137"/>
        <v>9.1147144916904494</v>
      </c>
      <c r="T310" s="304">
        <f t="shared" ca="1" si="117"/>
        <v>89.415349163483313</v>
      </c>
      <c r="U310" s="311">
        <f t="shared" ca="1" si="118"/>
        <v>0</v>
      </c>
      <c r="V310" s="306">
        <f t="shared" ca="1" si="119"/>
        <v>1.1910906567912432</v>
      </c>
      <c r="W310" s="304">
        <f t="shared" ca="1" si="120"/>
        <v>100.9076876749734</v>
      </c>
      <c r="Y310" s="314" t="str">
        <f t="shared" ca="1" si="138"/>
        <v/>
      </c>
      <c r="Z310" s="315" t="str">
        <f t="shared" ca="1" si="139"/>
        <v/>
      </c>
      <c r="AA310" s="316" t="str">
        <f t="shared" ca="1" si="140"/>
        <v/>
      </c>
      <c r="AC310" s="310" t="e">
        <f t="shared" ca="1" si="141"/>
        <v>#N/A</v>
      </c>
      <c r="AD310" s="323" t="e">
        <f t="shared" ca="1" si="142"/>
        <v>#N/A</v>
      </c>
      <c r="AE310" s="324">
        <f t="shared" ca="1" si="121"/>
        <v>280.69595081991849</v>
      </c>
      <c r="AG310" s="306">
        <f t="shared" ca="1" si="143"/>
        <v>17.386150430032203</v>
      </c>
      <c r="AH310" s="304">
        <f t="shared" ca="1" si="144"/>
        <v>26.916485670063384</v>
      </c>
    </row>
    <row r="311" spans="1:34" x14ac:dyDescent="0.2">
      <c r="A311" s="347">
        <f t="shared" ca="1" si="122"/>
        <v>0.01</v>
      </c>
      <c r="B311" s="304">
        <f t="shared" ca="1" si="123"/>
        <v>3.0699999999999785</v>
      </c>
      <c r="D311" s="306">
        <f t="shared" ca="1" si="124"/>
        <v>6.163596656462472</v>
      </c>
      <c r="E311" s="307">
        <f t="shared" ca="1" si="125"/>
        <v>15.431856064355214</v>
      </c>
      <c r="F311" s="304">
        <f t="shared" ca="1" si="126"/>
        <v>16.617223153539587</v>
      </c>
      <c r="G311" s="306">
        <f t="shared" ca="1" si="127"/>
        <v>38.547005939526748</v>
      </c>
      <c r="H311" s="307">
        <f t="shared" ca="1" si="128"/>
        <v>157.76394546937723</v>
      </c>
      <c r="I311" s="304">
        <f t="shared" ca="1" si="129"/>
        <v>162.40484647006858</v>
      </c>
      <c r="J311" s="306">
        <f t="shared" ca="1" si="130"/>
        <v>63.384565099442746</v>
      </c>
      <c r="K311" s="307">
        <f t="shared" ca="1" si="131"/>
        <v>282.27281868180904</v>
      </c>
      <c r="L311" s="304">
        <f t="shared" ca="1" si="116"/>
        <v>289.3018272659524</v>
      </c>
      <c r="M311" s="306">
        <f t="shared" ca="1" si="132"/>
        <v>1.3311579755401528</v>
      </c>
      <c r="N311" s="304">
        <f t="shared" ca="1" si="133"/>
        <v>76.269733863629625</v>
      </c>
      <c r="P311" s="310">
        <f t="shared" ca="1" si="134"/>
        <v>8</v>
      </c>
      <c r="Q311" s="304">
        <f t="shared" ca="1" si="135"/>
        <v>337.69565217393102</v>
      </c>
      <c r="R311" s="306">
        <f t="shared" ca="1" si="136"/>
        <v>0.16947371400461078</v>
      </c>
      <c r="S311" s="307">
        <f t="shared" ca="1" si="137"/>
        <v>9.1130197545504039</v>
      </c>
      <c r="T311" s="304">
        <f t="shared" ca="1" si="117"/>
        <v>89.398723792139464</v>
      </c>
      <c r="U311" s="311">
        <f t="shared" ca="1" si="118"/>
        <v>0</v>
      </c>
      <c r="V311" s="306">
        <f t="shared" ca="1" si="119"/>
        <v>1.190902815135519</v>
      </c>
      <c r="W311" s="304">
        <f t="shared" ca="1" si="120"/>
        <v>101.09651706481996</v>
      </c>
      <c r="Y311" s="314" t="str">
        <f t="shared" ca="1" si="138"/>
        <v/>
      </c>
      <c r="Z311" s="315" t="str">
        <f t="shared" ca="1" si="139"/>
        <v/>
      </c>
      <c r="AA311" s="316" t="str">
        <f t="shared" ca="1" si="140"/>
        <v/>
      </c>
      <c r="AC311" s="310" t="e">
        <f t="shared" ca="1" si="141"/>
        <v>#N/A</v>
      </c>
      <c r="AD311" s="323" t="e">
        <f t="shared" ca="1" si="142"/>
        <v>#N/A</v>
      </c>
      <c r="AE311" s="324">
        <f t="shared" ca="1" si="121"/>
        <v>282.27281868180904</v>
      </c>
      <c r="AG311" s="306">
        <f t="shared" ca="1" si="143"/>
        <v>16.453478017433945</v>
      </c>
      <c r="AH311" s="304">
        <f t="shared" ca="1" si="144"/>
        <v>25.983479776911743</v>
      </c>
    </row>
    <row r="312" spans="1:34" x14ac:dyDescent="0.2">
      <c r="A312" s="347">
        <f t="shared" ca="1" si="122"/>
        <v>0.01</v>
      </c>
      <c r="B312" s="304">
        <f t="shared" ca="1" si="123"/>
        <v>3.0799999999999783</v>
      </c>
      <c r="D312" s="306">
        <f t="shared" ca="1" si="124"/>
        <v>5.9459521035931724</v>
      </c>
      <c r="E312" s="307">
        <f t="shared" ca="1" si="125"/>
        <v>14.525401429269055</v>
      </c>
      <c r="F312" s="304">
        <f t="shared" ca="1" si="126"/>
        <v>15.69527422823939</v>
      </c>
      <c r="G312" s="306">
        <f t="shared" ca="1" si="127"/>
        <v>38.606465460562681</v>
      </c>
      <c r="H312" s="307">
        <f t="shared" ca="1" si="128"/>
        <v>157.90919948366994</v>
      </c>
      <c r="I312" s="304">
        <f t="shared" ca="1" si="129"/>
        <v>162.5600641514732</v>
      </c>
      <c r="J312" s="306">
        <f t="shared" ca="1" si="130"/>
        <v>63.770332456443192</v>
      </c>
      <c r="K312" s="307">
        <f t="shared" ca="1" si="131"/>
        <v>283.8511844065743</v>
      </c>
      <c r="L312" s="304">
        <f t="shared" ca="1" si="116"/>
        <v>290.92636558177458</v>
      </c>
      <c r="M312" s="306">
        <f t="shared" ca="1" si="132"/>
        <v>1.3310147413119215</v>
      </c>
      <c r="N312" s="304">
        <f t="shared" ca="1" si="133"/>
        <v>76.261527146870165</v>
      </c>
      <c r="P312" s="310">
        <f t="shared" ca="1" si="134"/>
        <v>8</v>
      </c>
      <c r="Q312" s="304">
        <f t="shared" ca="1" si="135"/>
        <v>329.34782608697469</v>
      </c>
      <c r="R312" s="306">
        <f t="shared" ca="1" si="136"/>
        <v>0.16528432903114834</v>
      </c>
      <c r="S312" s="307">
        <f t="shared" ca="1" si="137"/>
        <v>9.1113669112600917</v>
      </c>
      <c r="T312" s="304">
        <f t="shared" ca="1" si="117"/>
        <v>89.382509399461497</v>
      </c>
      <c r="U312" s="311">
        <f t="shared" ca="1" si="118"/>
        <v>0</v>
      </c>
      <c r="V312" s="306">
        <f t="shared" ca="1" si="119"/>
        <v>1.1907148242967425</v>
      </c>
      <c r="W312" s="304">
        <f t="shared" ca="1" si="120"/>
        <v>101.27386528483152</v>
      </c>
      <c r="Y312" s="314" t="str">
        <f t="shared" ca="1" si="138"/>
        <v/>
      </c>
      <c r="Z312" s="315" t="str">
        <f t="shared" ca="1" si="139"/>
        <v/>
      </c>
      <c r="AA312" s="316" t="str">
        <f t="shared" ca="1" si="140"/>
        <v/>
      </c>
      <c r="AC312" s="310" t="e">
        <f t="shared" ca="1" si="141"/>
        <v>#N/A</v>
      </c>
      <c r="AD312" s="323" t="e">
        <f t="shared" ca="1" si="142"/>
        <v>#N/A</v>
      </c>
      <c r="AE312" s="324">
        <f t="shared" ca="1" si="121"/>
        <v>283.8511844065743</v>
      </c>
      <c r="AG312" s="306">
        <f t="shared" ca="1" si="143"/>
        <v>15.521601385990342</v>
      </c>
      <c r="AH312" s="304">
        <f t="shared" ca="1" si="144"/>
        <v>25.051269611376874</v>
      </c>
    </row>
    <row r="313" spans="1:34" x14ac:dyDescent="0.2">
      <c r="A313" s="347">
        <f t="shared" ca="1" si="122"/>
        <v>0.01</v>
      </c>
      <c r="B313" s="304">
        <f t="shared" ca="1" si="123"/>
        <v>3.0899999999999781</v>
      </c>
      <c r="D313" s="306">
        <f t="shared" ca="1" si="124"/>
        <v>5.728239312034118</v>
      </c>
      <c r="E313" s="307">
        <f t="shared" ca="1" si="125"/>
        <v>13.61979792175495</v>
      </c>
      <c r="F313" s="304">
        <f t="shared" ca="1" si="126"/>
        <v>14.775372111908842</v>
      </c>
      <c r="G313" s="306">
        <f t="shared" ca="1" si="127"/>
        <v>38.66374785368302</v>
      </c>
      <c r="H313" s="307">
        <f t="shared" ca="1" si="128"/>
        <v>158.04539746288748</v>
      </c>
      <c r="I313" s="304">
        <f t="shared" ca="1" si="129"/>
        <v>162.70597117898058</v>
      </c>
      <c r="J313" s="306">
        <f t="shared" ca="1" si="130"/>
        <v>64.156683523014422</v>
      </c>
      <c r="K313" s="307">
        <f t="shared" ca="1" si="131"/>
        <v>285.43095739130712</v>
      </c>
      <c r="L313" s="304">
        <f t="shared" ca="1" si="116"/>
        <v>292.55240808783373</v>
      </c>
      <c r="M313" s="306">
        <f t="shared" ca="1" si="132"/>
        <v>1.3308715516387399</v>
      </c>
      <c r="N313" s="304">
        <f t="shared" ca="1" si="133"/>
        <v>76.253322982927003</v>
      </c>
      <c r="P313" s="310">
        <f t="shared" ca="1" si="134"/>
        <v>8</v>
      </c>
      <c r="Q313" s="304">
        <f t="shared" ca="1" si="135"/>
        <v>321.00000000001836</v>
      </c>
      <c r="R313" s="306">
        <f t="shared" ca="1" si="136"/>
        <v>0.1610949440576859</v>
      </c>
      <c r="S313" s="307">
        <f t="shared" ca="1" si="137"/>
        <v>9.1097559618195145</v>
      </c>
      <c r="T313" s="304">
        <f t="shared" ca="1" si="117"/>
        <v>89.366705985449443</v>
      </c>
      <c r="U313" s="311">
        <f t="shared" ca="1" si="118"/>
        <v>0</v>
      </c>
      <c r="V313" s="306">
        <f t="shared" ca="1" si="119"/>
        <v>1.190526695140095</v>
      </c>
      <c r="W313" s="304">
        <f t="shared" ca="1" si="120"/>
        <v>101.4397154498635</v>
      </c>
      <c r="Y313" s="314" t="str">
        <f t="shared" ca="1" si="138"/>
        <v/>
      </c>
      <c r="Z313" s="315" t="str">
        <f t="shared" ca="1" si="139"/>
        <v/>
      </c>
      <c r="AA313" s="316" t="str">
        <f t="shared" ca="1" si="140"/>
        <v/>
      </c>
      <c r="AC313" s="310" t="e">
        <f t="shared" ca="1" si="141"/>
        <v>#N/A</v>
      </c>
      <c r="AD313" s="323" t="e">
        <f t="shared" ca="1" si="142"/>
        <v>#N/A</v>
      </c>
      <c r="AE313" s="324">
        <f t="shared" ca="1" si="121"/>
        <v>285.43095739130712</v>
      </c>
      <c r="AG313" s="306">
        <f t="shared" ca="1" si="143"/>
        <v>14.590535950413274</v>
      </c>
      <c r="AH313" s="304">
        <f t="shared" ca="1" si="144"/>
        <v>24.119870569101437</v>
      </c>
    </row>
    <row r="314" spans="1:34" x14ac:dyDescent="0.2">
      <c r="A314" s="347">
        <f t="shared" ca="1" si="122"/>
        <v>0.01</v>
      </c>
      <c r="B314" s="304">
        <f t="shared" ca="1" si="123"/>
        <v>3.0999999999999779</v>
      </c>
      <c r="D314" s="306">
        <f t="shared" ca="1" si="124"/>
        <v>5.5104625603019795</v>
      </c>
      <c r="E314" s="307">
        <f t="shared" ca="1" si="125"/>
        <v>12.715060137550177</v>
      </c>
      <c r="F314" s="304">
        <f t="shared" ca="1" si="126"/>
        <v>13.857775865195951</v>
      </c>
      <c r="G314" s="306">
        <f t="shared" ca="1" si="127"/>
        <v>38.718852479286042</v>
      </c>
      <c r="H314" s="307">
        <f t="shared" ca="1" si="128"/>
        <v>158.17254806426297</v>
      </c>
      <c r="I314" s="304">
        <f t="shared" ca="1" si="129"/>
        <v>162.84257581619832</v>
      </c>
      <c r="J314" s="306">
        <f t="shared" ca="1" si="130"/>
        <v>64.543596524679273</v>
      </c>
      <c r="K314" s="307">
        <f t="shared" ca="1" si="131"/>
        <v>287.01204711894286</v>
      </c>
      <c r="L314" s="304">
        <f t="shared" ca="1" si="116"/>
        <v>294.17986172365175</v>
      </c>
      <c r="M314" s="306">
        <f t="shared" ca="1" si="132"/>
        <v>1.3307283982926006</v>
      </c>
      <c r="N314" s="304">
        <f t="shared" ca="1" si="133"/>
        <v>76.24512090037004</v>
      </c>
      <c r="P314" s="310">
        <f t="shared" ca="1" si="134"/>
        <v>8</v>
      </c>
      <c r="Q314" s="304">
        <f t="shared" ca="1" si="135"/>
        <v>312.65217391306203</v>
      </c>
      <c r="R314" s="306">
        <f t="shared" ca="1" si="136"/>
        <v>0.15690555908422346</v>
      </c>
      <c r="S314" s="307">
        <f t="shared" ca="1" si="137"/>
        <v>9.1081869062286724</v>
      </c>
      <c r="T314" s="304">
        <f t="shared" ca="1" si="117"/>
        <v>89.351313550103285</v>
      </c>
      <c r="U314" s="311">
        <f t="shared" ca="1" si="118"/>
        <v>0</v>
      </c>
      <c r="V314" s="306">
        <f t="shared" ca="1" si="119"/>
        <v>1.1903384385138533</v>
      </c>
      <c r="W314" s="304">
        <f t="shared" ca="1" si="120"/>
        <v>101.59405292200724</v>
      </c>
      <c r="Y314" s="314" t="str">
        <f t="shared" ca="1" si="138"/>
        <v/>
      </c>
      <c r="Z314" s="315" t="str">
        <f t="shared" ca="1" si="139"/>
        <v/>
      </c>
      <c r="AA314" s="316" t="str">
        <f t="shared" ca="1" si="140"/>
        <v/>
      </c>
      <c r="AC314" s="310" t="e">
        <f t="shared" ca="1" si="141"/>
        <v>#N/A</v>
      </c>
      <c r="AD314" s="323" t="e">
        <f t="shared" ca="1" si="142"/>
        <v>#N/A</v>
      </c>
      <c r="AE314" s="324">
        <f t="shared" ca="1" si="121"/>
        <v>287.01204711894286</v>
      </c>
      <c r="AG314" s="306">
        <f t="shared" ca="1" si="143"/>
        <v>13.660296866102003</v>
      </c>
      <c r="AH314" s="304">
        <f t="shared" ca="1" si="144"/>
        <v>23.189297786451878</v>
      </c>
    </row>
    <row r="315" spans="1:34" x14ac:dyDescent="0.2">
      <c r="A315" s="347">
        <f t="shared" ca="1" si="122"/>
        <v>0.01</v>
      </c>
      <c r="B315" s="304">
        <f t="shared" ca="1" si="123"/>
        <v>3.1099999999999777</v>
      </c>
      <c r="D315" s="306">
        <f t="shared" ca="1" si="124"/>
        <v>5.2926260429028416</v>
      </c>
      <c r="E315" s="307">
        <f t="shared" ca="1" si="125"/>
        <v>11.811202426003712</v>
      </c>
      <c r="F315" s="304">
        <f t="shared" ca="1" si="126"/>
        <v>12.942812413770406</v>
      </c>
      <c r="G315" s="306">
        <f t="shared" ca="1" si="127"/>
        <v>38.771778739715067</v>
      </c>
      <c r="H315" s="307">
        <f t="shared" ca="1" si="128"/>
        <v>158.290660088523</v>
      </c>
      <c r="I315" s="304">
        <f t="shared" ca="1" si="129"/>
        <v>162.96988647569756</v>
      </c>
      <c r="J315" s="306">
        <f t="shared" ca="1" si="130"/>
        <v>64.931049680774279</v>
      </c>
      <c r="K315" s="307">
        <f t="shared" ca="1" si="131"/>
        <v>288.5943631597068</v>
      </c>
      <c r="L315" s="304">
        <f t="shared" ca="1" si="116"/>
        <v>295.80863351194455</v>
      </c>
      <c r="M315" s="306">
        <f t="shared" ca="1" si="132"/>
        <v>1.3305852730749841</v>
      </c>
      <c r="N315" s="304">
        <f t="shared" ca="1" si="133"/>
        <v>76.236920429458721</v>
      </c>
      <c r="P315" s="310">
        <f t="shared" ca="1" si="134"/>
        <v>8</v>
      </c>
      <c r="Q315" s="304">
        <f t="shared" ca="1" si="135"/>
        <v>304.30434782610564</v>
      </c>
      <c r="R315" s="306">
        <f t="shared" ca="1" si="136"/>
        <v>0.15271617411076099</v>
      </c>
      <c r="S315" s="307">
        <f t="shared" ca="1" si="137"/>
        <v>9.1066597444875654</v>
      </c>
      <c r="T315" s="304">
        <f t="shared" ca="1" si="117"/>
        <v>89.336332093423025</v>
      </c>
      <c r="U315" s="311">
        <f t="shared" ca="1" si="118"/>
        <v>0</v>
      </c>
      <c r="V315" s="306">
        <f t="shared" ca="1" si="119"/>
        <v>1.1901500652492141</v>
      </c>
      <c r="W315" s="304">
        <f t="shared" ca="1" si="120"/>
        <v>101.7368652995109</v>
      </c>
      <c r="Y315" s="314" t="str">
        <f t="shared" ca="1" si="138"/>
        <v/>
      </c>
      <c r="Z315" s="315" t="str">
        <f t="shared" ca="1" si="139"/>
        <v/>
      </c>
      <c r="AA315" s="316" t="str">
        <f t="shared" ca="1" si="140"/>
        <v/>
      </c>
      <c r="AC315" s="310" t="e">
        <f t="shared" ca="1" si="141"/>
        <v>#N/A</v>
      </c>
      <c r="AD315" s="323" t="e">
        <f t="shared" ca="1" si="142"/>
        <v>#N/A</v>
      </c>
      <c r="AE315" s="324">
        <f t="shared" ca="1" si="121"/>
        <v>288.5943631597068</v>
      </c>
      <c r="AG315" s="306">
        <f t="shared" ca="1" si="143"/>
        <v>12.730899029421856</v>
      </c>
      <c r="AH315" s="304">
        <f t="shared" ca="1" si="144"/>
        <v>22.259566140790845</v>
      </c>
    </row>
    <row r="316" spans="1:34" x14ac:dyDescent="0.2">
      <c r="A316" s="347">
        <f t="shared" ca="1" si="122"/>
        <v>0.01</v>
      </c>
      <c r="B316" s="304">
        <f t="shared" ca="1" si="123"/>
        <v>3.1199999999999775</v>
      </c>
      <c r="D316" s="306">
        <f t="shared" ca="1" si="124"/>
        <v>5.0747338704946019</v>
      </c>
      <c r="E316" s="307">
        <f t="shared" ca="1" si="125"/>
        <v>10.908238890374912</v>
      </c>
      <c r="F316" s="304">
        <f t="shared" ca="1" si="126"/>
        <v>12.030901859205436</v>
      </c>
      <c r="G316" s="306">
        <f t="shared" ca="1" si="127"/>
        <v>38.822526078420012</v>
      </c>
      <c r="H316" s="307">
        <f t="shared" ca="1" si="128"/>
        <v>158.39974247742674</v>
      </c>
      <c r="I316" s="304">
        <f t="shared" ca="1" si="129"/>
        <v>163.08791171642585</v>
      </c>
      <c r="J316" s="306">
        <f t="shared" ca="1" si="130"/>
        <v>65.319021204864953</v>
      </c>
      <c r="K316" s="307">
        <f t="shared" ca="1" si="131"/>
        <v>290.17781517253655</v>
      </c>
      <c r="L316" s="304">
        <f t="shared" ca="1" si="116"/>
        <v>297.43863056010122</v>
      </c>
      <c r="M316" s="306">
        <f t="shared" ca="1" si="132"/>
        <v>1.3304421678140987</v>
      </c>
      <c r="N316" s="304">
        <f t="shared" ca="1" si="133"/>
        <v>76.228721101983879</v>
      </c>
      <c r="P316" s="310">
        <f t="shared" ca="1" si="134"/>
        <v>8</v>
      </c>
      <c r="Q316" s="304">
        <f t="shared" ca="1" si="135"/>
        <v>295.95652173914931</v>
      </c>
      <c r="R316" s="306">
        <f t="shared" ca="1" si="136"/>
        <v>0.14852678913729855</v>
      </c>
      <c r="S316" s="307">
        <f t="shared" ca="1" si="137"/>
        <v>9.1051744765961917</v>
      </c>
      <c r="T316" s="304">
        <f t="shared" ca="1" si="117"/>
        <v>89.321761615408647</v>
      </c>
      <c r="U316" s="311">
        <f t="shared" ca="1" si="118"/>
        <v>0</v>
      </c>
      <c r="V316" s="306">
        <f t="shared" ca="1" si="119"/>
        <v>1.1899615861601225</v>
      </c>
      <c r="W316" s="304">
        <f t="shared" ca="1" si="120"/>
        <v>101.86814240553714</v>
      </c>
      <c r="Y316" s="314" t="str">
        <f t="shared" ca="1" si="138"/>
        <v/>
      </c>
      <c r="Z316" s="315" t="str">
        <f t="shared" ca="1" si="139"/>
        <v/>
      </c>
      <c r="AA316" s="316" t="str">
        <f t="shared" ca="1" si="140"/>
        <v/>
      </c>
      <c r="AC316" s="310" t="e">
        <f t="shared" ca="1" si="141"/>
        <v>#N/A</v>
      </c>
      <c r="AD316" s="323" t="e">
        <f t="shared" ca="1" si="142"/>
        <v>#N/A</v>
      </c>
      <c r="AE316" s="324">
        <f t="shared" ca="1" si="121"/>
        <v>290.17781517253655</v>
      </c>
      <c r="AG316" s="306">
        <f t="shared" ca="1" si="143"/>
        <v>11.802357078019584</v>
      </c>
      <c r="AH316" s="304">
        <f t="shared" ca="1" si="144"/>
        <v>21.330690250786276</v>
      </c>
    </row>
    <row r="317" spans="1:34" x14ac:dyDescent="0.2">
      <c r="A317" s="347">
        <f t="shared" ca="1" si="122"/>
        <v>0.01</v>
      </c>
      <c r="B317" s="304">
        <f t="shared" ca="1" si="123"/>
        <v>3.1299999999999772</v>
      </c>
      <c r="D317" s="306">
        <f t="shared" ca="1" si="124"/>
        <v>4.8567900700446609</v>
      </c>
      <c r="E317" s="307">
        <f t="shared" ca="1" si="125"/>
        <v>10.006183388170372</v>
      </c>
      <c r="F317" s="304">
        <f t="shared" ca="1" si="126"/>
        <v>11.122594831341342</v>
      </c>
      <c r="G317" s="306">
        <f t="shared" ca="1" si="127"/>
        <v>38.871093979120459</v>
      </c>
      <c r="H317" s="307">
        <f t="shared" ca="1" si="128"/>
        <v>158.49980431130845</v>
      </c>
      <c r="I317" s="304">
        <f t="shared" ca="1" si="129"/>
        <v>163.19666024112348</v>
      </c>
      <c r="J317" s="306">
        <f t="shared" ca="1" si="130"/>
        <v>65.707489305152649</v>
      </c>
      <c r="K317" s="307">
        <f t="shared" ca="1" si="131"/>
        <v>291.76231290648025</v>
      </c>
      <c r="L317" s="304">
        <f t="shared" ca="1" si="116"/>
        <v>299.06976006163785</v>
      </c>
      <c r="M317" s="306">
        <f t="shared" ca="1" si="132"/>
        <v>1.3302990743621497</v>
      </c>
      <c r="N317" s="304">
        <f t="shared" ca="1" si="133"/>
        <v>76.220522451111236</v>
      </c>
      <c r="P317" s="310">
        <f t="shared" ca="1" si="134"/>
        <v>8</v>
      </c>
      <c r="Q317" s="304">
        <f t="shared" ca="1" si="135"/>
        <v>287.60869565219298</v>
      </c>
      <c r="R317" s="306">
        <f t="shared" ca="1" si="136"/>
        <v>0.14433740416383611</v>
      </c>
      <c r="S317" s="307">
        <f t="shared" ca="1" si="137"/>
        <v>9.1037311025545531</v>
      </c>
      <c r="T317" s="304">
        <f t="shared" ca="1" si="117"/>
        <v>89.307602116060167</v>
      </c>
      <c r="U317" s="311">
        <f t="shared" ca="1" si="118"/>
        <v>0</v>
      </c>
      <c r="V317" s="306">
        <f t="shared" ca="1" si="119"/>
        <v>1.1897730120431078</v>
      </c>
      <c r="W317" s="304">
        <f t="shared" ca="1" si="120"/>
        <v>101.98787627676299</v>
      </c>
      <c r="Y317" s="314" t="str">
        <f t="shared" ca="1" si="138"/>
        <v/>
      </c>
      <c r="Z317" s="315" t="str">
        <f t="shared" ca="1" si="139"/>
        <v/>
      </c>
      <c r="AA317" s="316" t="str">
        <f t="shared" ca="1" si="140"/>
        <v/>
      </c>
      <c r="AC317" s="310" t="e">
        <f t="shared" ca="1" si="141"/>
        <v>#N/A</v>
      </c>
      <c r="AD317" s="323" t="e">
        <f t="shared" ca="1" si="142"/>
        <v>#N/A</v>
      </c>
      <c r="AE317" s="324">
        <f t="shared" ca="1" si="121"/>
        <v>291.76231290648025</v>
      </c>
      <c r="AG317" s="306">
        <f t="shared" ca="1" si="143"/>
        <v>10.874685391174745</v>
      </c>
      <c r="AH317" s="304">
        <f t="shared" ca="1" si="144"/>
        <v>20.40268447675658</v>
      </c>
    </row>
    <row r="318" spans="1:34" x14ac:dyDescent="0.2">
      <c r="A318" s="347">
        <f t="shared" ca="1" si="122"/>
        <v>0.01</v>
      </c>
      <c r="B318" s="304">
        <f t="shared" ca="1" si="123"/>
        <v>3.139999999999977</v>
      </c>
      <c r="D318" s="306">
        <f t="shared" ca="1" si="124"/>
        <v>4.6387985849829185</v>
      </c>
      <c r="E318" s="307">
        <f t="shared" ca="1" si="125"/>
        <v>9.1050495315183273</v>
      </c>
      <c r="F318" s="304">
        <f t="shared" ca="1" si="126"/>
        <v>10.218629031501321</v>
      </c>
      <c r="G318" s="306">
        <f t="shared" ca="1" si="127"/>
        <v>38.917481964970285</v>
      </c>
      <c r="H318" s="307">
        <f t="shared" ca="1" si="128"/>
        <v>158.59085480662364</v>
      </c>
      <c r="I318" s="304">
        <f t="shared" ca="1" si="129"/>
        <v>163.29614089374363</v>
      </c>
      <c r="J318" s="306">
        <f t="shared" ca="1" si="130"/>
        <v>66.096432184873109</v>
      </c>
      <c r="K318" s="307">
        <f t="shared" ca="1" si="131"/>
        <v>293.34776620206992</v>
      </c>
      <c r="L318" s="304">
        <f t="shared" ca="1" si="116"/>
        <v>300.70192929762487</v>
      </c>
      <c r="M318" s="306">
        <f t="shared" ca="1" si="132"/>
        <v>1.3301559845926285</v>
      </c>
      <c r="N318" s="304">
        <f t="shared" ca="1" si="133"/>
        <v>76.212324011226173</v>
      </c>
      <c r="P318" s="310">
        <f t="shared" ca="1" si="134"/>
        <v>8</v>
      </c>
      <c r="Q318" s="304">
        <f t="shared" ca="1" si="135"/>
        <v>279.26086956523659</v>
      </c>
      <c r="R318" s="306">
        <f t="shared" ca="1" si="136"/>
        <v>0.14014801919037362</v>
      </c>
      <c r="S318" s="307">
        <f t="shared" ca="1" si="137"/>
        <v>9.1023296223626495</v>
      </c>
      <c r="T318" s="304">
        <f t="shared" ca="1" si="117"/>
        <v>89.293853595377598</v>
      </c>
      <c r="U318" s="311">
        <f t="shared" ca="1" si="118"/>
        <v>0</v>
      </c>
      <c r="V318" s="306">
        <f t="shared" ca="1" si="119"/>
        <v>1.1895843536771176</v>
      </c>
      <c r="W318" s="304">
        <f t="shared" ca="1" si="120"/>
        <v>102.09606115182704</v>
      </c>
      <c r="Y318" s="314" t="str">
        <f t="shared" ca="1" si="138"/>
        <v/>
      </c>
      <c r="Z318" s="315" t="str">
        <f t="shared" ca="1" si="139"/>
        <v/>
      </c>
      <c r="AA318" s="316" t="str">
        <f t="shared" ca="1" si="140"/>
        <v/>
      </c>
      <c r="AC318" s="310" t="e">
        <f t="shared" ca="1" si="141"/>
        <v>#N/A</v>
      </c>
      <c r="AD318" s="323" t="e">
        <f t="shared" ca="1" si="142"/>
        <v>#N/A</v>
      </c>
      <c r="AE318" s="324">
        <f t="shared" ca="1" si="121"/>
        <v>293.34776620206992</v>
      </c>
      <c r="AG318" s="306">
        <f t="shared" ca="1" si="143"/>
        <v>9.9478980901866265</v>
      </c>
      <c r="AH318" s="304">
        <f t="shared" ca="1" si="144"/>
        <v>19.475562921051377</v>
      </c>
    </row>
    <row r="319" spans="1:34" x14ac:dyDescent="0.2">
      <c r="A319" s="347">
        <f t="shared" ca="1" si="122"/>
        <v>0.01</v>
      </c>
      <c r="B319" s="304">
        <f t="shared" ca="1" si="123"/>
        <v>3.1499999999999768</v>
      </c>
      <c r="D319" s="306">
        <f t="shared" ca="1" si="124"/>
        <v>4.4207632753502653</v>
      </c>
      <c r="E319" s="307">
        <f t="shared" ca="1" si="125"/>
        <v>8.2048506875800218</v>
      </c>
      <c r="F319" s="304">
        <f t="shared" ca="1" si="126"/>
        <v>9.3200173144779068</v>
      </c>
      <c r="G319" s="306">
        <f t="shared" ca="1" si="127"/>
        <v>38.96168959772379</v>
      </c>
      <c r="H319" s="307">
        <f t="shared" ca="1" si="128"/>
        <v>158.67290331349943</v>
      </c>
      <c r="I319" s="304">
        <f t="shared" ca="1" si="129"/>
        <v>163.38636265687697</v>
      </c>
      <c r="J319" s="306">
        <f t="shared" ca="1" si="130"/>
        <v>66.485828042686578</v>
      </c>
      <c r="K319" s="307">
        <f t="shared" ca="1" si="131"/>
        <v>294.93408499267053</v>
      </c>
      <c r="L319" s="304">
        <f t="shared" ca="1" si="116"/>
        <v>302.33504563808924</v>
      </c>
      <c r="M319" s="306">
        <f t="shared" ca="1" si="132"/>
        <v>1.3300128903976269</v>
      </c>
      <c r="N319" s="304">
        <f t="shared" ca="1" si="133"/>
        <v>76.204125317779756</v>
      </c>
      <c r="P319" s="310">
        <f t="shared" ca="1" si="134"/>
        <v>8</v>
      </c>
      <c r="Q319" s="304">
        <f t="shared" ca="1" si="135"/>
        <v>270.91304347828031</v>
      </c>
      <c r="R319" s="306">
        <f t="shared" ca="1" si="136"/>
        <v>0.13595863421691121</v>
      </c>
      <c r="S319" s="307">
        <f t="shared" ca="1" si="137"/>
        <v>9.100970036020481</v>
      </c>
      <c r="T319" s="304">
        <f t="shared" ca="1" si="117"/>
        <v>89.280516053360927</v>
      </c>
      <c r="U319" s="311">
        <f t="shared" ca="1" si="118"/>
        <v>0</v>
      </c>
      <c r="V319" s="306">
        <f t="shared" ca="1" si="119"/>
        <v>1.189395621823361</v>
      </c>
      <c r="W319" s="304">
        <f t="shared" ca="1" si="120"/>
        <v>102.19269345963102</v>
      </c>
      <c r="Y319" s="314" t="str">
        <f t="shared" ca="1" si="138"/>
        <v/>
      </c>
      <c r="Z319" s="315" t="str">
        <f t="shared" ca="1" si="139"/>
        <v/>
      </c>
      <c r="AA319" s="316" t="str">
        <f t="shared" ca="1" si="140"/>
        <v/>
      </c>
      <c r="AC319" s="310" t="e">
        <f t="shared" ca="1" si="141"/>
        <v>#N/A</v>
      </c>
      <c r="AD319" s="323" t="e">
        <f t="shared" ca="1" si="142"/>
        <v>#N/A</v>
      </c>
      <c r="AE319" s="324">
        <f t="shared" ca="1" si="121"/>
        <v>294.93408499267053</v>
      </c>
      <c r="AG319" s="306">
        <f t="shared" ca="1" si="143"/>
        <v>9.0220090387960976</v>
      </c>
      <c r="AH319" s="304">
        <f t="shared" ca="1" si="144"/>
        <v>18.549339428467203</v>
      </c>
    </row>
    <row r="320" spans="1:34" x14ac:dyDescent="0.2">
      <c r="A320" s="347">
        <f t="shared" ca="1" si="122"/>
        <v>0.01</v>
      </c>
      <c r="B320" s="304">
        <f t="shared" ca="1" si="123"/>
        <v>3.1599999999999766</v>
      </c>
      <c r="D320" s="306">
        <f t="shared" ca="1" si="124"/>
        <v>4.2026879179424519</v>
      </c>
      <c r="E320" s="307">
        <f t="shared" ca="1" si="125"/>
        <v>7.3055999789971597</v>
      </c>
      <c r="F320" s="304">
        <f t="shared" ca="1" si="126"/>
        <v>8.4281894134352946</v>
      </c>
      <c r="G320" s="306">
        <f t="shared" ca="1" si="127"/>
        <v>39.003716476903215</v>
      </c>
      <c r="H320" s="307">
        <f t="shared" ca="1" si="128"/>
        <v>158.7459593132894</v>
      </c>
      <c r="I320" s="304">
        <f t="shared" ca="1" si="129"/>
        <v>163.46733464918057</v>
      </c>
      <c r="J320" s="306">
        <f t="shared" ca="1" si="130"/>
        <v>66.875655073059718</v>
      </c>
      <c r="K320" s="307">
        <f t="shared" ca="1" si="131"/>
        <v>296.52117930580448</v>
      </c>
      <c r="L320" s="304">
        <f t="shared" ca="1" si="116"/>
        <v>303.96901654339035</v>
      </c>
      <c r="M320" s="306">
        <f t="shared" ca="1" si="132"/>
        <v>1.3298697836851683</v>
      </c>
      <c r="N320" s="304">
        <f t="shared" ca="1" si="133"/>
        <v>76.195925907135887</v>
      </c>
      <c r="P320" s="310">
        <f t="shared" ca="1" si="134"/>
        <v>8</v>
      </c>
      <c r="Q320" s="304">
        <f t="shared" ca="1" si="135"/>
        <v>262.56521739132393</v>
      </c>
      <c r="R320" s="306">
        <f t="shared" ca="1" si="136"/>
        <v>0.13176924924344874</v>
      </c>
      <c r="S320" s="307">
        <f t="shared" ca="1" si="137"/>
        <v>9.0996523435280459</v>
      </c>
      <c r="T320" s="304">
        <f t="shared" ca="1" si="117"/>
        <v>89.267589490010138</v>
      </c>
      <c r="U320" s="311">
        <f t="shared" ca="1" si="118"/>
        <v>0</v>
      </c>
      <c r="V320" s="306">
        <f t="shared" ca="1" si="119"/>
        <v>1.1892068272251539</v>
      </c>
      <c r="W320" s="304">
        <f t="shared" ca="1" si="120"/>
        <v>102.27777180749916</v>
      </c>
      <c r="Y320" s="314" t="str">
        <f t="shared" ca="1" si="138"/>
        <v/>
      </c>
      <c r="Z320" s="315" t="str">
        <f t="shared" ca="1" si="139"/>
        <v/>
      </c>
      <c r="AA320" s="316" t="str">
        <f t="shared" ca="1" si="140"/>
        <v/>
      </c>
      <c r="AC320" s="310" t="e">
        <f t="shared" ca="1" si="141"/>
        <v>#N/A</v>
      </c>
      <c r="AD320" s="323" t="e">
        <f t="shared" ca="1" si="142"/>
        <v>#N/A</v>
      </c>
      <c r="AE320" s="324">
        <f t="shared" ca="1" si="121"/>
        <v>296.52117930580448</v>
      </c>
      <c r="AG320" s="306">
        <f t="shared" ca="1" si="143"/>
        <v>8.0970318436415383</v>
      </c>
      <c r="AH320" s="304">
        <f t="shared" ca="1" si="144"/>
        <v>17.624027586697288</v>
      </c>
    </row>
    <row r="321" spans="1:34" x14ac:dyDescent="0.2">
      <c r="A321" s="347">
        <f t="shared" ca="1" si="122"/>
        <v>0.01</v>
      </c>
      <c r="B321" s="304">
        <f t="shared" ca="1" si="123"/>
        <v>3.1699999999999764</v>
      </c>
      <c r="D321" s="306">
        <f t="shared" ca="1" si="124"/>
        <v>3.9845762064495442</v>
      </c>
      <c r="E321" s="307">
        <f t="shared" ca="1" si="125"/>
        <v>6.4073102843752903</v>
      </c>
      <c r="F321" s="304">
        <f t="shared" ca="1" si="126"/>
        <v>7.5452284674001229</v>
      </c>
      <c r="G321" s="306">
        <f t="shared" ca="1" si="127"/>
        <v>39.043562238967709</v>
      </c>
      <c r="H321" s="307">
        <f t="shared" ca="1" si="128"/>
        <v>158.81003241613317</v>
      </c>
      <c r="I321" s="304">
        <f t="shared" ca="1" si="129"/>
        <v>163.53906612281182</v>
      </c>
      <c r="J321" s="306">
        <f t="shared" ca="1" si="130"/>
        <v>67.265891466639076</v>
      </c>
      <c r="K321" s="307">
        <f t="shared" ca="1" si="131"/>
        <v>298.10895926445158</v>
      </c>
      <c r="L321" s="304">
        <f t="shared" ca="1" si="116"/>
        <v>305.60374956557081</v>
      </c>
      <c r="M321" s="306">
        <f t="shared" ca="1" si="132"/>
        <v>1.3297266563765575</v>
      </c>
      <c r="N321" s="304">
        <f t="shared" ca="1" si="133"/>
        <v>76.187725316419417</v>
      </c>
      <c r="P321" s="310">
        <f t="shared" ca="1" si="134"/>
        <v>8</v>
      </c>
      <c r="Q321" s="304">
        <f t="shared" ca="1" si="135"/>
        <v>254.2173913043676</v>
      </c>
      <c r="R321" s="306">
        <f t="shared" ca="1" si="136"/>
        <v>0.1275798642699863</v>
      </c>
      <c r="S321" s="307">
        <f t="shared" ca="1" si="137"/>
        <v>9.0983765448853458</v>
      </c>
      <c r="T321" s="304">
        <f t="shared" ca="1" si="117"/>
        <v>89.255073905325247</v>
      </c>
      <c r="U321" s="311">
        <f t="shared" ca="1" si="118"/>
        <v>0</v>
      </c>
      <c r="V321" s="306">
        <f t="shared" ca="1" si="119"/>
        <v>1.1890179806077672</v>
      </c>
      <c r="W321" s="304">
        <f t="shared" ca="1" si="120"/>
        <v>102.35129696920282</v>
      </c>
      <c r="Y321" s="314" t="str">
        <f t="shared" ca="1" si="138"/>
        <v/>
      </c>
      <c r="Z321" s="315" t="str">
        <f t="shared" ca="1" si="139"/>
        <v/>
      </c>
      <c r="AA321" s="316" t="str">
        <f t="shared" ca="1" si="140"/>
        <v/>
      </c>
      <c r="AC321" s="310" t="e">
        <f t="shared" ca="1" si="141"/>
        <v>#N/A</v>
      </c>
      <c r="AD321" s="323" t="e">
        <f t="shared" ca="1" si="142"/>
        <v>#N/A</v>
      </c>
      <c r="AE321" s="324">
        <f t="shared" ca="1" si="121"/>
        <v>298.10895926445158</v>
      </c>
      <c r="AG321" s="306">
        <f t="shared" ca="1" si="143"/>
        <v>7.1729798547486787</v>
      </c>
      <c r="AH321" s="304">
        <f t="shared" ca="1" si="144"/>
        <v>16.699640726815304</v>
      </c>
    </row>
    <row r="322" spans="1:34" x14ac:dyDescent="0.2">
      <c r="A322" s="347">
        <f t="shared" ca="1" si="122"/>
        <v>0.01</v>
      </c>
      <c r="B322" s="304">
        <f t="shared" ca="1" si="123"/>
        <v>3.1799999999999762</v>
      </c>
      <c r="D322" s="306">
        <f t="shared" ca="1" si="124"/>
        <v>3.7664317515908206</v>
      </c>
      <c r="E322" s="307">
        <f t="shared" ca="1" si="125"/>
        <v>5.5099942388019727</v>
      </c>
      <c r="F322" s="304">
        <f t="shared" ca="1" si="126"/>
        <v>6.6742823322828073</v>
      </c>
      <c r="G322" s="306">
        <f t="shared" ca="1" si="127"/>
        <v>39.081226556483621</v>
      </c>
      <c r="H322" s="307">
        <f t="shared" ca="1" si="128"/>
        <v>158.86513235852118</v>
      </c>
      <c r="I322" s="304">
        <f t="shared" ca="1" si="129"/>
        <v>163.60156646086753</v>
      </c>
      <c r="J322" s="306">
        <f t="shared" ca="1" si="130"/>
        <v>67.656515410616336</v>
      </c>
      <c r="K322" s="307">
        <f t="shared" ca="1" si="131"/>
        <v>299.69733508832485</v>
      </c>
      <c r="L322" s="304">
        <f t="shared" ca="1" si="116"/>
        <v>307.23915234968126</v>
      </c>
      <c r="M322" s="306">
        <f t="shared" ca="1" si="132"/>
        <v>1.3295835004037442</v>
      </c>
      <c r="N322" s="304">
        <f t="shared" ca="1" si="133"/>
        <v>76.179523083365126</v>
      </c>
      <c r="P322" s="310">
        <f t="shared" ca="1" si="134"/>
        <v>8</v>
      </c>
      <c r="Q322" s="304">
        <f t="shared" ca="1" si="135"/>
        <v>245.86956521741126</v>
      </c>
      <c r="R322" s="306">
        <f t="shared" ca="1" si="136"/>
        <v>0.12339047929652386</v>
      </c>
      <c r="S322" s="307">
        <f t="shared" ca="1" si="137"/>
        <v>9.0971426400923807</v>
      </c>
      <c r="T322" s="304">
        <f t="shared" ca="1" si="117"/>
        <v>89.242969299306253</v>
      </c>
      <c r="U322" s="311">
        <f t="shared" ca="1" si="118"/>
        <v>0</v>
      </c>
      <c r="V322" s="306">
        <f t="shared" ca="1" si="119"/>
        <v>1.1888290926782827</v>
      </c>
      <c r="W322" s="304">
        <f t="shared" ca="1" si="120"/>
        <v>102.41327187285468</v>
      </c>
      <c r="Y322" s="314" t="str">
        <f t="shared" ca="1" si="138"/>
        <v/>
      </c>
      <c r="Z322" s="315" t="str">
        <f t="shared" ca="1" si="139"/>
        <v/>
      </c>
      <c r="AA322" s="316" t="str">
        <f t="shared" ca="1" si="140"/>
        <v/>
      </c>
      <c r="AC322" s="310" t="e">
        <f t="shared" ca="1" si="141"/>
        <v>#N/A</v>
      </c>
      <c r="AD322" s="323" t="e">
        <f t="shared" ca="1" si="142"/>
        <v>#N/A</v>
      </c>
      <c r="AE322" s="324">
        <f t="shared" ca="1" si="121"/>
        <v>299.69733508832485</v>
      </c>
      <c r="AG322" s="306">
        <f t="shared" ca="1" si="143"/>
        <v>6.2498661660532608</v>
      </c>
      <c r="AH322" s="304">
        <f t="shared" ca="1" si="144"/>
        <v>15.776191923791911</v>
      </c>
    </row>
    <row r="323" spans="1:34" x14ac:dyDescent="0.2">
      <c r="A323" s="347">
        <f t="shared" ca="1" si="122"/>
        <v>0.01</v>
      </c>
      <c r="B323" s="304">
        <f t="shared" ca="1" si="123"/>
        <v>3.189999999999976</v>
      </c>
      <c r="D323" s="306">
        <f t="shared" ca="1" si="124"/>
        <v>3.5482580812452351</v>
      </c>
      <c r="E323" s="307">
        <f t="shared" ca="1" si="125"/>
        <v>4.6136642343994989</v>
      </c>
      <c r="F323" s="304">
        <f t="shared" ca="1" si="126"/>
        <v>5.8203121118114645</v>
      </c>
      <c r="G323" s="306">
        <f t="shared" ca="1" si="127"/>
        <v>39.11670913729607</v>
      </c>
      <c r="H323" s="307">
        <f t="shared" ca="1" si="128"/>
        <v>158.91126900086516</v>
      </c>
      <c r="I323" s="304">
        <f t="shared" ca="1" si="129"/>
        <v>163.65484517482869</v>
      </c>
      <c r="J323" s="306">
        <f t="shared" ca="1" si="130"/>
        <v>68.047505089085234</v>
      </c>
      <c r="K323" s="307">
        <f t="shared" ca="1" si="131"/>
        <v>301.2862170951218</v>
      </c>
      <c r="L323" s="304">
        <f t="shared" ca="1" si="116"/>
        <v>308.87513263507947</v>
      </c>
      <c r="M323" s="306">
        <f t="shared" ca="1" si="132"/>
        <v>1.3294403077067005</v>
      </c>
      <c r="N323" s="304">
        <f t="shared" ca="1" si="133"/>
        <v>76.171318746167429</v>
      </c>
      <c r="P323" s="310">
        <f t="shared" ca="1" si="134"/>
        <v>8</v>
      </c>
      <c r="Q323" s="304">
        <f t="shared" ca="1" si="135"/>
        <v>237.5217391304549</v>
      </c>
      <c r="R323" s="306">
        <f t="shared" ca="1" si="136"/>
        <v>0.1192010943230614</v>
      </c>
      <c r="S323" s="307">
        <f t="shared" ca="1" si="137"/>
        <v>9.0959506291491508</v>
      </c>
      <c r="T323" s="304">
        <f t="shared" ca="1" si="117"/>
        <v>89.231275671953171</v>
      </c>
      <c r="U323" s="311">
        <f t="shared" ca="1" si="118"/>
        <v>0</v>
      </c>
      <c r="V323" s="306">
        <f t="shared" ca="1" si="119"/>
        <v>1.1886401741254466</v>
      </c>
      <c r="W323" s="304">
        <f t="shared" ca="1" si="120"/>
        <v>102.46370158867815</v>
      </c>
      <c r="Y323" s="314" t="str">
        <f t="shared" ca="1" si="138"/>
        <v/>
      </c>
      <c r="Z323" s="315" t="str">
        <f t="shared" ca="1" si="139"/>
        <v/>
      </c>
      <c r="AA323" s="316" t="str">
        <f t="shared" ca="1" si="140"/>
        <v/>
      </c>
      <c r="AC323" s="310" t="e">
        <f t="shared" ca="1" si="141"/>
        <v>#N/A</v>
      </c>
      <c r="AD323" s="323" t="e">
        <f t="shared" ca="1" si="142"/>
        <v>#N/A</v>
      </c>
      <c r="AE323" s="324">
        <f t="shared" ca="1" si="121"/>
        <v>301.2862170951218</v>
      </c>
      <c r="AG323" s="306">
        <f t="shared" ca="1" si="143"/>
        <v>5.3277036159562492</v>
      </c>
      <c r="AH323" s="304">
        <f t="shared" ca="1" si="144"/>
        <v>14.85369399704388</v>
      </c>
    </row>
    <row r="324" spans="1:34" x14ac:dyDescent="0.2">
      <c r="A324" s="347">
        <f t="shared" ca="1" si="122"/>
        <v>0.01</v>
      </c>
      <c r="B324" s="304">
        <f t="shared" ca="1" si="123"/>
        <v>3.1999999999999758</v>
      </c>
      <c r="D324" s="306">
        <f t="shared" ca="1" si="124"/>
        <v>3.3300586405773545</v>
      </c>
      <c r="E324" s="307">
        <f t="shared" ca="1" si="125"/>
        <v>3.718332420911393</v>
      </c>
      <c r="F324" s="304">
        <f t="shared" ca="1" si="126"/>
        <v>4.9915214656540021</v>
      </c>
      <c r="G324" s="306">
        <f t="shared" ca="1" si="127"/>
        <v>39.150009723701842</v>
      </c>
      <c r="H324" s="307">
        <f t="shared" ca="1" si="128"/>
        <v>158.94845232507427</v>
      </c>
      <c r="I324" s="304">
        <f t="shared" ca="1" si="129"/>
        <v>163.69891190201099</v>
      </c>
      <c r="J324" s="306">
        <f t="shared" ca="1" si="130"/>
        <v>68.43883868339023</v>
      </c>
      <c r="K324" s="307">
        <f t="shared" ca="1" si="131"/>
        <v>302.87551570175151</v>
      </c>
      <c r="L324" s="304">
        <f t="shared" ref="L324:L387" ca="1" si="145">SQRT(pos_x^2+pos_z^2)</f>
        <v>310.51159825670447</v>
      </c>
      <c r="M324" s="306">
        <f t="shared" ca="1" si="132"/>
        <v>1.329297070230808</v>
      </c>
      <c r="N324" s="304">
        <f t="shared" ca="1" si="133"/>
        <v>76.163111843330682</v>
      </c>
      <c r="P324" s="310">
        <f t="shared" ca="1" si="134"/>
        <v>8</v>
      </c>
      <c r="Q324" s="304">
        <f t="shared" ca="1" si="135"/>
        <v>229.17391304349857</v>
      </c>
      <c r="R324" s="306">
        <f t="shared" ca="1" si="136"/>
        <v>0.11501170934959895</v>
      </c>
      <c r="S324" s="307">
        <f t="shared" ca="1" si="137"/>
        <v>9.0948005120556541</v>
      </c>
      <c r="T324" s="304">
        <f t="shared" ref="T324:T387" ca="1" si="146">m*g</f>
        <v>89.219993023265971</v>
      </c>
      <c r="U324" s="311">
        <f t="shared" ref="U324:U387" ca="1" si="147">IF(pos_xz&lt;L_rampe,Poids*COS(Beta),0)</f>
        <v>0</v>
      </c>
      <c r="V324" s="306">
        <f t="shared" ref="V324:V387" ca="1" si="148">Rho_moyen*(20000-Alt_rampe-pos_z)/(20000+Alt_rampe+pos_z)</f>
        <v>1.1884512356195354</v>
      </c>
      <c r="W324" s="304">
        <f t="shared" ref="W324:W387" ca="1" si="149">1/2*Rho*Sref*Cx*vit_xz^2</f>
        <v>102.50259331665792</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302.87551570175151</v>
      </c>
      <c r="AG324" s="306">
        <f t="shared" ca="1" si="143"/>
        <v>4.4065047879108548</v>
      </c>
      <c r="AH324" s="304">
        <f t="shared" ca="1" si="144"/>
        <v>13.932159511015017</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3.1446602693509571</v>
      </c>
      <c r="E325" s="307">
        <f t="shared" ref="E325:E388" ca="1" si="154">IF(AND(L324&lt;L_rampe,Poussee&lt;Poids*SIN(M324)),0,(-W324+Poussee)/m*SIN(M324)+U324/m*COS(M324)-Poids/m)</f>
        <v>2.9572735314514595</v>
      </c>
      <c r="F325" s="304">
        <f t="shared" ref="F325:F388" ca="1" si="155">SQRT(acc_x^2+acc_z^2)</f>
        <v>4.3167528246886944</v>
      </c>
      <c r="G325" s="306">
        <f t="shared" ref="G325:G388" ca="1" si="156">G324+acc_x*pas</f>
        <v>39.181456326395349</v>
      </c>
      <c r="H325" s="307">
        <f t="shared" ref="H325:H388" ca="1" si="157">H324+acc_z*pas</f>
        <v>158.97802506038877</v>
      </c>
      <c r="I325" s="304">
        <f t="shared" ref="I325:I388" ca="1" si="158">SQRT(vit_x^2+vit_z^2)</f>
        <v>163.73514885924411</v>
      </c>
      <c r="J325" s="306">
        <f t="shared" ref="J325:J388" ca="1" si="159">J324+0.5*(vit_x+G324)*pas*(K324&gt;=0)</f>
        <v>68.830496013640712</v>
      </c>
      <c r="K325" s="307">
        <f t="shared" ref="K325:K388" ca="1" si="160">K324+0.5*(vit_z+H324)*pas</f>
        <v>304.4651480886788</v>
      </c>
      <c r="L325" s="304">
        <f t="shared" ca="1" si="145"/>
        <v>312.14846400734524</v>
      </c>
      <c r="M325" s="306">
        <f t="shared" ref="M325:M388" ca="1" si="161">IF(AND(L324&gt;L_rampe,G325&gt;0),ATAN2(G325,H325),$M$4)</f>
        <v>1.3291537811253376</v>
      </c>
      <c r="N325" s="304">
        <f t="shared" ref="N325:N388" ca="1" si="162">DEGREES(Beta)</f>
        <v>76.154901982337023</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9.0936860257460079</v>
      </c>
      <c r="T325" s="304">
        <f t="shared" ca="1" si="146"/>
        <v>89.209059912568335</v>
      </c>
      <c r="U325" s="311">
        <f t="shared" ca="1" si="147"/>
        <v>0</v>
      </c>
      <c r="V325" s="306">
        <f t="shared" ca="1" si="148"/>
        <v>1.1882622870202775</v>
      </c>
      <c r="W325" s="304">
        <f t="shared" ca="1" si="149"/>
        <v>102.53167517486581</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304.4651480886788</v>
      </c>
      <c r="AG325" s="306">
        <f t="shared" ref="AG325:AG388" ca="1" si="172">IF(AND(L324&lt;L_rampe,Poussee&lt;Poids*SIN(M324)),0,(-W324+Poussee)/m-Poids*SIN(M324)/m)</f>
        <v>3.623527634710312</v>
      </c>
      <c r="AH325" s="304">
        <f t="shared" ref="AH325:AH388" ca="1" si="173">IF(AND(L324&lt;L_rampe,Poussee&lt;Poids*SIN(M324)), g*SIN(M324), (-W324+Poussee)/m)</f>
        <v>13.148846399457844</v>
      </c>
    </row>
    <row r="326" spans="1:34" x14ac:dyDescent="0.2">
      <c r="A326" s="347">
        <f t="shared" ca="1" si="151"/>
        <v>0.01</v>
      </c>
      <c r="B326" s="304">
        <f t="shared" ca="1" si="152"/>
        <v>3.2199999999999753</v>
      </c>
      <c r="D326" s="306">
        <f t="shared" ca="1" si="153"/>
        <v>2.992091579523529</v>
      </c>
      <c r="E326" s="307">
        <f t="shared" ca="1" si="154"/>
        <v>2.3303555332378174</v>
      </c>
      <c r="F326" s="304">
        <f t="shared" ca="1" si="155"/>
        <v>3.7925148558110777</v>
      </c>
      <c r="G326" s="306">
        <f t="shared" ca="1" si="156"/>
        <v>39.211377242190586</v>
      </c>
      <c r="H326" s="307">
        <f t="shared" ca="1" si="157"/>
        <v>159.00132861572115</v>
      </c>
      <c r="I326" s="304">
        <f t="shared" ca="1" si="158"/>
        <v>163.76493704939995</v>
      </c>
      <c r="J326" s="306">
        <f t="shared" ca="1" si="159"/>
        <v>69.22246018148364</v>
      </c>
      <c r="K326" s="307">
        <f t="shared" ca="1" si="160"/>
        <v>306.05504485705933</v>
      </c>
      <c r="L326" s="304">
        <f t="shared" ca="1" si="145"/>
        <v>313.78565849323593</v>
      </c>
      <c r="M326" s="306">
        <f t="shared" ca="1" si="161"/>
        <v>1.3290104347415492</v>
      </c>
      <c r="N326" s="304">
        <f t="shared" ca="1" si="162"/>
        <v>76.146688839537489</v>
      </c>
      <c r="P326" s="310">
        <f t="shared" ca="1" si="163"/>
        <v>9</v>
      </c>
      <c r="Q326" s="304">
        <f t="shared" ca="1" si="164"/>
        <v>216.2222222222367</v>
      </c>
      <c r="R326" s="306">
        <f t="shared" ca="1" si="165"/>
        <v>0.1085118591679681</v>
      </c>
      <c r="S326" s="307">
        <f t="shared" ca="1" si="166"/>
        <v>9.0926009071543277</v>
      </c>
      <c r="T326" s="304">
        <f t="shared" ca="1" si="146"/>
        <v>89.198414899183959</v>
      </c>
      <c r="U326" s="311">
        <f t="shared" ca="1" si="147"/>
        <v>0</v>
      </c>
      <c r="V326" s="306">
        <f t="shared" ca="1" si="148"/>
        <v>1.1880733365863843</v>
      </c>
      <c r="W326" s="304">
        <f t="shared" ca="1" si="149"/>
        <v>102.55267564877889</v>
      </c>
      <c r="Y326" s="314" t="str">
        <f t="shared" ca="1" si="167"/>
        <v/>
      </c>
      <c r="Z326" s="315" t="str">
        <f t="shared" ca="1" si="168"/>
        <v/>
      </c>
      <c r="AA326" s="316" t="str">
        <f t="shared" ca="1" si="169"/>
        <v/>
      </c>
      <c r="AC326" s="310" t="e">
        <f t="shared" ca="1" si="170"/>
        <v>#N/A</v>
      </c>
      <c r="AD326" s="323" t="e">
        <f t="shared" ca="1" si="171"/>
        <v>#N/A</v>
      </c>
      <c r="AE326" s="324">
        <f t="shared" ca="1" si="150"/>
        <v>306.05504485705933</v>
      </c>
      <c r="AG326" s="306">
        <f t="shared" ca="1" si="172"/>
        <v>2.9786507619670388</v>
      </c>
      <c r="AH326" s="304">
        <f t="shared" ca="1" si="173"/>
        <v>12.503633251726225</v>
      </c>
    </row>
    <row r="327" spans="1:34" x14ac:dyDescent="0.2">
      <c r="A327" s="347">
        <f t="shared" ca="1" si="151"/>
        <v>0.01</v>
      </c>
      <c r="B327" s="304">
        <f t="shared" ca="1" si="152"/>
        <v>3.2299999999999751</v>
      </c>
      <c r="D327" s="306">
        <f t="shared" ca="1" si="153"/>
        <v>2.8395107395785106</v>
      </c>
      <c r="E327" s="307">
        <f t="shared" ca="1" si="154"/>
        <v>1.7041576747731053</v>
      </c>
      <c r="F327" s="304">
        <f t="shared" ca="1" si="155"/>
        <v>3.3116422845273878</v>
      </c>
      <c r="G327" s="306">
        <f t="shared" ca="1" si="156"/>
        <v>39.239772349586374</v>
      </c>
      <c r="H327" s="307">
        <f t="shared" ca="1" si="157"/>
        <v>159.01837019246889</v>
      </c>
      <c r="I327" s="304">
        <f t="shared" ca="1" si="158"/>
        <v>163.78828344151006</v>
      </c>
      <c r="J327" s="306">
        <f t="shared" ca="1" si="159"/>
        <v>69.614715929442525</v>
      </c>
      <c r="K327" s="307">
        <f t="shared" ca="1" si="160"/>
        <v>307.64514335110027</v>
      </c>
      <c r="L327" s="304">
        <f t="shared" ca="1" si="145"/>
        <v>315.42311725911281</v>
      </c>
      <c r="M327" s="306">
        <f t="shared" ca="1" si="161"/>
        <v>1.3288670254298411</v>
      </c>
      <c r="N327" s="304">
        <f t="shared" ca="1" si="162"/>
        <v>76.138472091233737</v>
      </c>
      <c r="P327" s="310">
        <f t="shared" ca="1" si="163"/>
        <v>9</v>
      </c>
      <c r="Q327" s="304">
        <f t="shared" ca="1" si="164"/>
        <v>210.37037037038499</v>
      </c>
      <c r="R327" s="306">
        <f t="shared" ca="1" si="165"/>
        <v>0.10557508737137039</v>
      </c>
      <c r="S327" s="307">
        <f t="shared" ca="1" si="166"/>
        <v>9.0915451562806133</v>
      </c>
      <c r="T327" s="304">
        <f t="shared" ca="1" si="146"/>
        <v>89.188057983112827</v>
      </c>
      <c r="U327" s="311">
        <f t="shared" ca="1" si="147"/>
        <v>0</v>
      </c>
      <c r="V327" s="306">
        <f t="shared" ca="1" si="148"/>
        <v>1.1878843917702113</v>
      </c>
      <c r="W327" s="304">
        <f t="shared" ca="1" si="149"/>
        <v>102.56560355198405</v>
      </c>
      <c r="Y327" s="314" t="str">
        <f t="shared" ca="1" si="167"/>
        <v/>
      </c>
      <c r="Z327" s="315" t="str">
        <f t="shared" ca="1" si="168"/>
        <v/>
      </c>
      <c r="AA327" s="316" t="str">
        <f t="shared" ca="1" si="169"/>
        <v/>
      </c>
      <c r="AC327" s="310" t="e">
        <f t="shared" ca="1" si="170"/>
        <v>#N/A</v>
      </c>
      <c r="AD327" s="323" t="e">
        <f t="shared" ca="1" si="171"/>
        <v>#N/A</v>
      </c>
      <c r="AE327" s="324">
        <f t="shared" ca="1" si="150"/>
        <v>307.64514335110027</v>
      </c>
      <c r="AG327" s="306">
        <f t="shared" ca="1" si="172"/>
        <v>2.3344707856306481</v>
      </c>
      <c r="AH327" s="304">
        <f t="shared" ca="1" si="173"/>
        <v>11.85911667029708</v>
      </c>
    </row>
    <row r="328" spans="1:34" x14ac:dyDescent="0.2">
      <c r="A328" s="347">
        <f t="shared" ca="1" si="151"/>
        <v>0.01</v>
      </c>
      <c r="B328" s="304">
        <f t="shared" ca="1" si="152"/>
        <v>3.2399999999999749</v>
      </c>
      <c r="D328" s="306">
        <f t="shared" ca="1" si="153"/>
        <v>2.6869193261266462</v>
      </c>
      <c r="E328" s="307">
        <f t="shared" ca="1" si="154"/>
        <v>1.0786852928903414</v>
      </c>
      <c r="F328" s="304">
        <f t="shared" ca="1" si="155"/>
        <v>2.8953579098637863</v>
      </c>
      <c r="G328" s="306">
        <f t="shared" ca="1" si="156"/>
        <v>39.266641542847644</v>
      </c>
      <c r="H328" s="307">
        <f t="shared" ca="1" si="157"/>
        <v>159.0291570453978</v>
      </c>
      <c r="I328" s="304">
        <f t="shared" ca="1" si="158"/>
        <v>163.80519505993783</v>
      </c>
      <c r="J328" s="306">
        <f t="shared" ca="1" si="159"/>
        <v>70.007247998904688</v>
      </c>
      <c r="K328" s="307">
        <f t="shared" ca="1" si="160"/>
        <v>309.2353809872896</v>
      </c>
      <c r="L328" s="304">
        <f t="shared" ca="1" si="145"/>
        <v>317.06077591959291</v>
      </c>
      <c r="M328" s="306">
        <f t="shared" ca="1" si="161"/>
        <v>1.328723547538476</v>
      </c>
      <c r="N328" s="304">
        <f t="shared" ca="1" si="162"/>
        <v>76.13025141360508</v>
      </c>
      <c r="P328" s="310">
        <f t="shared" ca="1" si="163"/>
        <v>9</v>
      </c>
      <c r="Q328" s="304">
        <f t="shared" ca="1" si="164"/>
        <v>204.51851851853326</v>
      </c>
      <c r="R328" s="306">
        <f t="shared" ca="1" si="165"/>
        <v>0.10263831557477268</v>
      </c>
      <c r="S328" s="307">
        <f t="shared" ca="1" si="166"/>
        <v>9.0905187731248649</v>
      </c>
      <c r="T328" s="304">
        <f t="shared" ca="1" si="146"/>
        <v>89.177989164354926</v>
      </c>
      <c r="U328" s="311">
        <f t="shared" ca="1" si="147"/>
        <v>0</v>
      </c>
      <c r="V328" s="306">
        <f t="shared" ca="1" si="148"/>
        <v>1.1876954600108618</v>
      </c>
      <c r="W328" s="304">
        <f t="shared" ca="1" si="149"/>
        <v>102.57046872150843</v>
      </c>
      <c r="Y328" s="314" t="str">
        <f t="shared" ca="1" si="167"/>
        <v/>
      </c>
      <c r="Z328" s="315" t="str">
        <f t="shared" ca="1" si="168"/>
        <v/>
      </c>
      <c r="AA328" s="316" t="str">
        <f t="shared" ca="1" si="169"/>
        <v/>
      </c>
      <c r="AC328" s="310" t="e">
        <f t="shared" ca="1" si="170"/>
        <v>#N/A</v>
      </c>
      <c r="AD328" s="323" t="e">
        <f t="shared" ca="1" si="171"/>
        <v>#N/A</v>
      </c>
      <c r="AE328" s="324">
        <f t="shared" ca="1" si="150"/>
        <v>309.2353809872896</v>
      </c>
      <c r="AG328" s="306">
        <f t="shared" ca="1" si="172"/>
        <v>1.6909932388651452</v>
      </c>
      <c r="AH328" s="304">
        <f t="shared" ca="1" si="173"/>
        <v>11.215302174828786</v>
      </c>
    </row>
    <row r="329" spans="1:34" x14ac:dyDescent="0.2">
      <c r="A329" s="347">
        <f t="shared" ca="1" si="151"/>
        <v>0.01</v>
      </c>
      <c r="B329" s="304">
        <f t="shared" ca="1" si="152"/>
        <v>3.2499999999999747</v>
      </c>
      <c r="D329" s="306">
        <f t="shared" ca="1" si="153"/>
        <v>2.5343188753445309</v>
      </c>
      <c r="E329" s="307">
        <f t="shared" ca="1" si="154"/>
        <v>0.45394360695440739</v>
      </c>
      <c r="F329" s="304">
        <f t="shared" ca="1" si="155"/>
        <v>2.5746527844007132</v>
      </c>
      <c r="G329" s="306">
        <f t="shared" ca="1" si="156"/>
        <v>39.29198473160109</v>
      </c>
      <c r="H329" s="307">
        <f t="shared" ca="1" si="157"/>
        <v>159.03369648146733</v>
      </c>
      <c r="I329" s="304">
        <f t="shared" ca="1" si="158"/>
        <v>163.81567898314205</v>
      </c>
      <c r="J329" s="306">
        <f t="shared" ca="1" si="159"/>
        <v>70.400041130276932</v>
      </c>
      <c r="K329" s="307">
        <f t="shared" ca="1" si="160"/>
        <v>310.82569525492391</v>
      </c>
      <c r="L329" s="304">
        <f t="shared" ca="1" si="145"/>
        <v>318.69857015972241</v>
      </c>
      <c r="M329" s="306">
        <f t="shared" ca="1" si="161"/>
        <v>1.3285799954123081</v>
      </c>
      <c r="N329" s="304">
        <f t="shared" ca="1" si="162"/>
        <v>76.122026482635533</v>
      </c>
      <c r="P329" s="310">
        <f t="shared" ca="1" si="163"/>
        <v>9</v>
      </c>
      <c r="Q329" s="304">
        <f t="shared" ca="1" si="164"/>
        <v>198.66666666668152</v>
      </c>
      <c r="R329" s="306">
        <f t="shared" ca="1" si="165"/>
        <v>9.9701543778174959E-2</v>
      </c>
      <c r="S329" s="307">
        <f t="shared" ca="1" si="166"/>
        <v>9.0895217576870824</v>
      </c>
      <c r="T329" s="304">
        <f t="shared" ca="1" si="146"/>
        <v>89.168208442910284</v>
      </c>
      <c r="U329" s="311">
        <f t="shared" ca="1" si="147"/>
        <v>0</v>
      </c>
      <c r="V329" s="306">
        <f t="shared" ca="1" si="148"/>
        <v>1.187506548734133</v>
      </c>
      <c r="W329" s="304">
        <f t="shared" ca="1" si="149"/>
        <v>102.56728201153626</v>
      </c>
      <c r="Y329" s="314" t="str">
        <f t="shared" ca="1" si="167"/>
        <v/>
      </c>
      <c r="Z329" s="315" t="str">
        <f t="shared" ca="1" si="168"/>
        <v/>
      </c>
      <c r="AA329" s="316" t="str">
        <f t="shared" ca="1" si="169"/>
        <v/>
      </c>
      <c r="AC329" s="310" t="e">
        <f t="shared" ca="1" si="170"/>
        <v>#N/A</v>
      </c>
      <c r="AD329" s="323" t="e">
        <f t="shared" ca="1" si="171"/>
        <v>#N/A</v>
      </c>
      <c r="AE329" s="324">
        <f t="shared" ca="1" si="150"/>
        <v>310.82569525492391</v>
      </c>
      <c r="AG329" s="306">
        <f t="shared" ca="1" si="172"/>
        <v>1.0482235311932868</v>
      </c>
      <c r="AH329" s="304">
        <f t="shared" ca="1" si="173"/>
        <v>10.572195161302492</v>
      </c>
    </row>
    <row r="330" spans="1:34" x14ac:dyDescent="0.2">
      <c r="A330" s="347">
        <f t="shared" ca="1" si="151"/>
        <v>0.01</v>
      </c>
      <c r="B330" s="304">
        <f t="shared" ca="1" si="152"/>
        <v>3.2599999999999745</v>
      </c>
      <c r="D330" s="306">
        <f t="shared" ca="1" si="153"/>
        <v>2.3817108830456402</v>
      </c>
      <c r="E330" s="307">
        <f t="shared" ca="1" si="154"/>
        <v>-0.17006228068557583</v>
      </c>
      <c r="F330" s="304">
        <f t="shared" ca="1" si="155"/>
        <v>2.3877746773366249</v>
      </c>
      <c r="G330" s="306">
        <f t="shared" ca="1" si="156"/>
        <v>39.315801840431547</v>
      </c>
      <c r="H330" s="307">
        <f t="shared" ca="1" si="157"/>
        <v>159.03199585866048</v>
      </c>
      <c r="I330" s="304">
        <f t="shared" ca="1" si="158"/>
        <v>163.81974234244504</v>
      </c>
      <c r="J330" s="306">
        <f t="shared" ca="1" si="159"/>
        <v>70.793080063137097</v>
      </c>
      <c r="K330" s="307">
        <f t="shared" ca="1" si="160"/>
        <v>312.41602371662458</v>
      </c>
      <c r="L330" s="304">
        <f t="shared" ca="1" si="145"/>
        <v>320.33643573551274</v>
      </c>
      <c r="M330" s="306">
        <f t="shared" ca="1" si="161"/>
        <v>1.3284363633915104</v>
      </c>
      <c r="N330" s="304">
        <f t="shared" ca="1" si="162"/>
        <v>76.113796974040881</v>
      </c>
      <c r="P330" s="310">
        <f t="shared" ca="1" si="163"/>
        <v>9</v>
      </c>
      <c r="Q330" s="304">
        <f t="shared" ca="1" si="164"/>
        <v>192.81481481482979</v>
      </c>
      <c r="R330" s="306">
        <f t="shared" ca="1" si="165"/>
        <v>9.6764771981577249E-2</v>
      </c>
      <c r="S330" s="307">
        <f t="shared" ca="1" si="166"/>
        <v>9.0885541099672658</v>
      </c>
      <c r="T330" s="304">
        <f t="shared" ca="1" si="146"/>
        <v>89.158715818778887</v>
      </c>
      <c r="U330" s="311">
        <f t="shared" ca="1" si="147"/>
        <v>0</v>
      </c>
      <c r="V330" s="306">
        <f t="shared" ca="1" si="148"/>
        <v>1.1873176653524606</v>
      </c>
      <c r="W330" s="304">
        <f t="shared" ca="1" si="149"/>
        <v>102.55605528710109</v>
      </c>
      <c r="Y330" s="314" t="str">
        <f t="shared" ca="1" si="167"/>
        <v/>
      </c>
      <c r="Z330" s="315" t="str">
        <f t="shared" ca="1" si="168"/>
        <v/>
      </c>
      <c r="AA330" s="316" t="str">
        <f t="shared" ca="1" si="169"/>
        <v/>
      </c>
      <c r="AC330" s="310" t="e">
        <f t="shared" ca="1" si="170"/>
        <v>#N/A</v>
      </c>
      <c r="AD330" s="323" t="e">
        <f t="shared" ca="1" si="171"/>
        <v>#N/A</v>
      </c>
      <c r="AE330" s="324">
        <f t="shared" ca="1" si="150"/>
        <v>312.41602371662458</v>
      </c>
      <c r="AG330" s="306">
        <f t="shared" ca="1" si="172"/>
        <v>0.40616694894673877</v>
      </c>
      <c r="AH330" s="304">
        <f t="shared" ca="1" si="173"/>
        <v>9.9298009024692444</v>
      </c>
    </row>
    <row r="331" spans="1:34" x14ac:dyDescent="0.2">
      <c r="A331" s="347">
        <f t="shared" ca="1" si="151"/>
        <v>0.01</v>
      </c>
      <c r="B331" s="304">
        <f t="shared" ca="1" si="152"/>
        <v>3.2699999999999743</v>
      </c>
      <c r="D331" s="306">
        <f t="shared" ca="1" si="153"/>
        <v>2.2290968047496231</v>
      </c>
      <c r="E331" s="307">
        <f t="shared" ca="1" si="154"/>
        <v>-0.7933273842341606</v>
      </c>
      <c r="F331" s="304">
        <f t="shared" ca="1" si="155"/>
        <v>2.3660602070785934</v>
      </c>
      <c r="G331" s="306">
        <f t="shared" ca="1" si="156"/>
        <v>39.33809280847904</v>
      </c>
      <c r="H331" s="307">
        <f t="shared" ca="1" si="157"/>
        <v>159.02406258481813</v>
      </c>
      <c r="I331" s="304">
        <f t="shared" ca="1" si="158"/>
        <v>163.81739232080537</v>
      </c>
      <c r="J331" s="306">
        <f t="shared" ca="1" si="159"/>
        <v>71.186349536381655</v>
      </c>
      <c r="K331" s="307">
        <f t="shared" ca="1" si="160"/>
        <v>314.00630400884199</v>
      </c>
      <c r="L331" s="304">
        <f t="shared" ca="1" si="145"/>
        <v>321.9743084744639</v>
      </c>
      <c r="M331" s="306">
        <f t="shared" ca="1" si="161"/>
        <v>1.3282926458103002</v>
      </c>
      <c r="N331" s="304">
        <f t="shared" ca="1" si="162"/>
        <v>76.105562563195704</v>
      </c>
      <c r="P331" s="310">
        <f t="shared" ca="1" si="163"/>
        <v>9</v>
      </c>
      <c r="Q331" s="304">
        <f t="shared" ca="1" si="164"/>
        <v>186.96296296297808</v>
      </c>
      <c r="R331" s="306">
        <f t="shared" ca="1" si="165"/>
        <v>9.382800018497954E-2</v>
      </c>
      <c r="S331" s="307">
        <f t="shared" ca="1" si="166"/>
        <v>9.0876158299654168</v>
      </c>
      <c r="T331" s="304">
        <f t="shared" ca="1" si="146"/>
        <v>89.149511291960749</v>
      </c>
      <c r="U331" s="311">
        <f t="shared" ca="1" si="147"/>
        <v>0</v>
      </c>
      <c r="V331" s="306">
        <f t="shared" ca="1" si="148"/>
        <v>1.187128817264872</v>
      </c>
      <c r="W331" s="304">
        <f t="shared" ca="1" si="149"/>
        <v>102.53680141775573</v>
      </c>
      <c r="Y331" s="314" t="str">
        <f t="shared" ca="1" si="167"/>
        <v/>
      </c>
      <c r="Z331" s="315" t="str">
        <f t="shared" ca="1" si="168"/>
        <v/>
      </c>
      <c r="AA331" s="316" t="str">
        <f t="shared" ca="1" si="169"/>
        <v/>
      </c>
      <c r="AC331" s="310" t="e">
        <f t="shared" ca="1" si="170"/>
        <v>#N/A</v>
      </c>
      <c r="AD331" s="323" t="e">
        <f t="shared" ca="1" si="171"/>
        <v>#N/A</v>
      </c>
      <c r="AE331" s="324">
        <f t="shared" ca="1" si="150"/>
        <v>314.00630400884199</v>
      </c>
      <c r="AG331" s="306">
        <f t="shared" ca="1" si="172"/>
        <v>-0.23517134427473607</v>
      </c>
      <c r="AH331" s="304">
        <f t="shared" ca="1" si="173"/>
        <v>9.2881245483061097</v>
      </c>
    </row>
    <row r="332" spans="1:34" x14ac:dyDescent="0.2">
      <c r="A332" s="347">
        <f t="shared" ca="1" si="151"/>
        <v>0.01</v>
      </c>
      <c r="B332" s="304">
        <f t="shared" ca="1" si="152"/>
        <v>3.279999999999974</v>
      </c>
      <c r="D332" s="306">
        <f t="shared" ca="1" si="153"/>
        <v>2.0764780557498028</v>
      </c>
      <c r="E332" s="307">
        <f t="shared" ca="1" si="154"/>
        <v>-1.4158468339780921</v>
      </c>
      <c r="F332" s="304">
        <f t="shared" ca="1" si="155"/>
        <v>2.5132416066300247</v>
      </c>
      <c r="G332" s="306">
        <f t="shared" ca="1" si="156"/>
        <v>39.358857589036539</v>
      </c>
      <c r="H332" s="307">
        <f t="shared" ca="1" si="157"/>
        <v>159.00990411647834</v>
      </c>
      <c r="I332" s="304">
        <f t="shared" ca="1" si="158"/>
        <v>163.80863615159518</v>
      </c>
      <c r="J332" s="306">
        <f t="shared" ca="1" si="159"/>
        <v>71.579834288369227</v>
      </c>
      <c r="K332" s="307">
        <f t="shared" ca="1" si="160"/>
        <v>315.59647384234847</v>
      </c>
      <c r="L332" s="304">
        <f t="shared" ca="1" si="145"/>
        <v>323.61212427607614</v>
      </c>
      <c r="M332" s="306">
        <f t="shared" ca="1" si="161"/>
        <v>1.3281488369956651</v>
      </c>
      <c r="N332" s="304">
        <f t="shared" ca="1" si="162"/>
        <v>76.09732292506034</v>
      </c>
      <c r="P332" s="310">
        <f t="shared" ca="1" si="163"/>
        <v>9</v>
      </c>
      <c r="Q332" s="304">
        <f t="shared" ca="1" si="164"/>
        <v>181.11111111112635</v>
      </c>
      <c r="R332" s="306">
        <f t="shared" ca="1" si="165"/>
        <v>9.0891228388381831E-2</v>
      </c>
      <c r="S332" s="307">
        <f t="shared" ca="1" si="166"/>
        <v>9.0867069176815338</v>
      </c>
      <c r="T332" s="304">
        <f t="shared" ca="1" si="146"/>
        <v>89.140594862455856</v>
      </c>
      <c r="U332" s="311">
        <f t="shared" ca="1" si="147"/>
        <v>0</v>
      </c>
      <c r="V332" s="306">
        <f t="shared" ca="1" si="148"/>
        <v>1.186940011856934</v>
      </c>
      <c r="W332" s="304">
        <f t="shared" ca="1" si="149"/>
        <v>102.50953427122072</v>
      </c>
      <c r="Y332" s="314" t="str">
        <f t="shared" ca="1" si="167"/>
        <v/>
      </c>
      <c r="Z332" s="315" t="str">
        <f t="shared" ca="1" si="168"/>
        <v/>
      </c>
      <c r="AA332" s="316" t="str">
        <f t="shared" ca="1" si="169"/>
        <v/>
      </c>
      <c r="AC332" s="310" t="e">
        <f t="shared" ca="1" si="170"/>
        <v>#N/A</v>
      </c>
      <c r="AD332" s="323" t="e">
        <f t="shared" ca="1" si="171"/>
        <v>#N/A</v>
      </c>
      <c r="AE332" s="324">
        <f t="shared" ca="1" si="150"/>
        <v>315.59647384234847</v>
      </c>
      <c r="AG332" s="306">
        <f t="shared" ca="1" si="172"/>
        <v>-0.87578630713542438</v>
      </c>
      <c r="AH332" s="304">
        <f t="shared" ca="1" si="173"/>
        <v>8.6471711264809663</v>
      </c>
    </row>
    <row r="333" spans="1:34" x14ac:dyDescent="0.2">
      <c r="A333" s="347">
        <f t="shared" ca="1" si="151"/>
        <v>0.01</v>
      </c>
      <c r="B333" s="304">
        <f t="shared" ca="1" si="152"/>
        <v>3.2899999999999738</v>
      </c>
      <c r="D333" s="306">
        <f t="shared" ca="1" si="153"/>
        <v>1.9238560111788563</v>
      </c>
      <c r="E333" s="307">
        <f t="shared" ca="1" si="154"/>
        <v>-2.0376158758054821</v>
      </c>
      <c r="F333" s="304">
        <f t="shared" ca="1" si="155"/>
        <v>2.8023383823306496</v>
      </c>
      <c r="G333" s="306">
        <f t="shared" ca="1" si="156"/>
        <v>39.378096149148327</v>
      </c>
      <c r="H333" s="307">
        <f t="shared" ca="1" si="157"/>
        <v>158.98952795772027</v>
      </c>
      <c r="I333" s="304">
        <f t="shared" ca="1" si="158"/>
        <v>163.79348111738236</v>
      </c>
      <c r="J333" s="306">
        <f t="shared" ca="1" si="159"/>
        <v>71.973519057060145</v>
      </c>
      <c r="K333" s="307">
        <f t="shared" ca="1" si="160"/>
        <v>317.18647100271949</v>
      </c>
      <c r="L333" s="304">
        <f t="shared" ca="1" si="145"/>
        <v>325.24981911234943</v>
      </c>
      <c r="M333" s="306">
        <f t="shared" ca="1" si="161"/>
        <v>1.3280049312660849</v>
      </c>
      <c r="N333" s="304">
        <f t="shared" ca="1" si="162"/>
        <v>76.089077734107647</v>
      </c>
      <c r="P333" s="310">
        <f t="shared" ca="1" si="163"/>
        <v>9</v>
      </c>
      <c r="Q333" s="304">
        <f t="shared" ca="1" si="164"/>
        <v>175.25925925927461</v>
      </c>
      <c r="R333" s="306">
        <f t="shared" ca="1" si="165"/>
        <v>8.7954456591784108E-2</v>
      </c>
      <c r="S333" s="307">
        <f t="shared" ca="1" si="166"/>
        <v>9.0858273731156167</v>
      </c>
      <c r="T333" s="304">
        <f t="shared" ca="1" si="146"/>
        <v>89.131966530264208</v>
      </c>
      <c r="U333" s="311">
        <f t="shared" ca="1" si="147"/>
        <v>0</v>
      </c>
      <c r="V333" s="306">
        <f t="shared" ca="1" si="148"/>
        <v>1.1867512565007086</v>
      </c>
      <c r="W333" s="304">
        <f t="shared" ca="1" si="149"/>
        <v>102.47426870701378</v>
      </c>
      <c r="Y333" s="314" t="str">
        <f t="shared" ca="1" si="167"/>
        <v/>
      </c>
      <c r="Z333" s="315" t="str">
        <f t="shared" ca="1" si="168"/>
        <v/>
      </c>
      <c r="AA333" s="316" t="str">
        <f t="shared" ca="1" si="169"/>
        <v/>
      </c>
      <c r="AC333" s="310" t="e">
        <f t="shared" ca="1" si="170"/>
        <v>#N/A</v>
      </c>
      <c r="AD333" s="323" t="e">
        <f t="shared" ca="1" si="171"/>
        <v>#N/A</v>
      </c>
      <c r="AE333" s="324">
        <f t="shared" ca="1" si="150"/>
        <v>317.18647100271949</v>
      </c>
      <c r="AG333" s="306">
        <f t="shared" ca="1" si="172"/>
        <v>-1.5156730200871387</v>
      </c>
      <c r="AH333" s="304">
        <f t="shared" ca="1" si="173"/>
        <v>8.0069455428259282</v>
      </c>
    </row>
    <row r="334" spans="1:34" x14ac:dyDescent="0.2">
      <c r="A334" s="347">
        <f t="shared" ca="1" si="151"/>
        <v>0.01</v>
      </c>
      <c r="B334" s="304">
        <f t="shared" ca="1" si="152"/>
        <v>3.2999999999999736</v>
      </c>
      <c r="D334" s="306">
        <f t="shared" ca="1" si="153"/>
        <v>1.7712320060726285</v>
      </c>
      <c r="E334" s="307">
        <f t="shared" ca="1" si="154"/>
        <v>-2.6586298707159859</v>
      </c>
      <c r="F334" s="304">
        <f t="shared" ca="1" si="155"/>
        <v>3.1946166606964548</v>
      </c>
      <c r="G334" s="306">
        <f t="shared" ca="1" si="156"/>
        <v>39.395808469209051</v>
      </c>
      <c r="H334" s="307">
        <f t="shared" ca="1" si="157"/>
        <v>158.9629416590131</v>
      </c>
      <c r="I334" s="304">
        <f t="shared" ca="1" si="158"/>
        <v>163.7719345487175</v>
      </c>
      <c r="J334" s="306">
        <f t="shared" ca="1" si="159"/>
        <v>72.367388580151925</v>
      </c>
      <c r="K334" s="307">
        <f t="shared" ca="1" si="160"/>
        <v>318.77623335080312</v>
      </c>
      <c r="L334" s="304">
        <f t="shared" ca="1" si="145"/>
        <v>326.8873290282699</v>
      </c>
      <c r="M334" s="306">
        <f t="shared" ca="1" si="161"/>
        <v>1.327860922930252</v>
      </c>
      <c r="N334" s="304">
        <f t="shared" ca="1" si="162"/>
        <v>76.080826664249713</v>
      </c>
      <c r="P334" s="310">
        <f t="shared" ca="1" si="163"/>
        <v>9</v>
      </c>
      <c r="Q334" s="304">
        <f t="shared" ca="1" si="164"/>
        <v>169.40740740742291</v>
      </c>
      <c r="R334" s="306">
        <f t="shared" ca="1" si="165"/>
        <v>8.5017684795186413E-2</v>
      </c>
      <c r="S334" s="307">
        <f t="shared" ca="1" si="166"/>
        <v>9.0849771962676655</v>
      </c>
      <c r="T334" s="304">
        <f t="shared" ca="1" si="146"/>
        <v>89.123626295385804</v>
      </c>
      <c r="U334" s="311">
        <f t="shared" ca="1" si="147"/>
        <v>0</v>
      </c>
      <c r="V334" s="306">
        <f t="shared" ca="1" si="148"/>
        <v>1.1865625585547053</v>
      </c>
      <c r="W334" s="304">
        <f t="shared" ca="1" si="149"/>
        <v>102.4310205700617</v>
      </c>
      <c r="Y334" s="314" t="str">
        <f t="shared" ca="1" si="167"/>
        <v/>
      </c>
      <c r="Z334" s="315" t="str">
        <f t="shared" ca="1" si="168"/>
        <v/>
      </c>
      <c r="AA334" s="316" t="str">
        <f t="shared" ca="1" si="169"/>
        <v/>
      </c>
      <c r="AC334" s="310" t="e">
        <f t="shared" ca="1" si="170"/>
        <v>#N/A</v>
      </c>
      <c r="AD334" s="323" t="e">
        <f t="shared" ca="1" si="171"/>
        <v>#N/A</v>
      </c>
      <c r="AE334" s="324">
        <f t="shared" ca="1" si="150"/>
        <v>318.77623335080312</v>
      </c>
      <c r="AG334" s="306">
        <f t="shared" ca="1" si="172"/>
        <v>-2.1548266848844495</v>
      </c>
      <c r="AH334" s="304">
        <f t="shared" ca="1" si="173"/>
        <v>7.3674525818190197</v>
      </c>
    </row>
    <row r="335" spans="1:34" x14ac:dyDescent="0.2">
      <c r="A335" s="347">
        <f t="shared" ca="1" si="151"/>
        <v>0.01</v>
      </c>
      <c r="B335" s="304">
        <f t="shared" ca="1" si="152"/>
        <v>3.3099999999999734</v>
      </c>
      <c r="D335" s="306">
        <f t="shared" ca="1" si="153"/>
        <v>1.6186073354320096</v>
      </c>
      <c r="E335" s="307">
        <f t="shared" ca="1" si="154"/>
        <v>-3.2788842943221139</v>
      </c>
      <c r="F335" s="304">
        <f t="shared" ca="1" si="155"/>
        <v>3.6566339606072873</v>
      </c>
      <c r="G335" s="306">
        <f t="shared" ca="1" si="156"/>
        <v>39.41199454256337</v>
      </c>
      <c r="H335" s="307">
        <f t="shared" ca="1" si="157"/>
        <v>158.93015281606986</v>
      </c>
      <c r="I335" s="304">
        <f t="shared" ca="1" si="158"/>
        <v>163.74400382292589</v>
      </c>
      <c r="J335" s="306">
        <f t="shared" ca="1" si="159"/>
        <v>72.76142759521079</v>
      </c>
      <c r="K335" s="307">
        <f t="shared" ca="1" si="160"/>
        <v>320.36569882317855</v>
      </c>
      <c r="L335" s="304">
        <f t="shared" ca="1" si="145"/>
        <v>328.52459014228549</v>
      </c>
      <c r="M335" s="306">
        <f t="shared" ca="1" si="161"/>
        <v>1.3277168062857889</v>
      </c>
      <c r="N335" s="304">
        <f t="shared" ca="1" si="162"/>
        <v>76.072569388764393</v>
      </c>
      <c r="P335" s="310">
        <f t="shared" ca="1" si="163"/>
        <v>9</v>
      </c>
      <c r="Q335" s="304">
        <f t="shared" ca="1" si="164"/>
        <v>163.55555555557117</v>
      </c>
      <c r="R335" s="306">
        <f t="shared" ca="1" si="165"/>
        <v>8.208091299858869E-2</v>
      </c>
      <c r="S335" s="307">
        <f t="shared" ca="1" si="166"/>
        <v>9.0841563871376803</v>
      </c>
      <c r="T335" s="304">
        <f t="shared" ca="1" si="146"/>
        <v>89.115574157820646</v>
      </c>
      <c r="U335" s="311">
        <f t="shared" ca="1" si="147"/>
        <v>0</v>
      </c>
      <c r="V335" s="306">
        <f t="shared" ca="1" si="148"/>
        <v>1.1863739253638412</v>
      </c>
      <c r="W335" s="304">
        <f t="shared" ca="1" si="149"/>
        <v>102.37980668429647</v>
      </c>
      <c r="Y335" s="314" t="str">
        <f t="shared" ca="1" si="167"/>
        <v/>
      </c>
      <c r="Z335" s="315" t="str">
        <f t="shared" ca="1" si="168"/>
        <v/>
      </c>
      <c r="AA335" s="316" t="str">
        <f t="shared" ca="1" si="169"/>
        <v/>
      </c>
      <c r="AC335" s="310" t="e">
        <f t="shared" ca="1" si="170"/>
        <v>#N/A</v>
      </c>
      <c r="AD335" s="323" t="e">
        <f t="shared" ca="1" si="171"/>
        <v>#N/A</v>
      </c>
      <c r="AE335" s="324">
        <f t="shared" ca="1" si="150"/>
        <v>320.36569882317855</v>
      </c>
      <c r="AG335" s="306">
        <f t="shared" ca="1" si="172"/>
        <v>-2.7932426240917625</v>
      </c>
      <c r="AH335" s="304">
        <f t="shared" ca="1" si="173"/>
        <v>6.7286969070739602</v>
      </c>
    </row>
    <row r="336" spans="1:34" x14ac:dyDescent="0.2">
      <c r="A336" s="347">
        <f t="shared" ca="1" si="151"/>
        <v>0.01</v>
      </c>
      <c r="B336" s="304">
        <f t="shared" ca="1" si="152"/>
        <v>3.3199999999999732</v>
      </c>
      <c r="D336" s="306">
        <f t="shared" ca="1" si="153"/>
        <v>1.4659832542828508</v>
      </c>
      <c r="E336" s="307">
        <f t="shared" ca="1" si="154"/>
        <v>-3.8983747363418955</v>
      </c>
      <c r="F336" s="304">
        <f t="shared" ca="1" si="155"/>
        <v>4.1649048592718749</v>
      </c>
      <c r="G336" s="306">
        <f t="shared" ca="1" si="156"/>
        <v>39.426654375106196</v>
      </c>
      <c r="H336" s="307">
        <f t="shared" ca="1" si="157"/>
        <v>158.89116906870643</v>
      </c>
      <c r="I336" s="304">
        <f t="shared" ca="1" si="158"/>
        <v>163.70969636290434</v>
      </c>
      <c r="J336" s="306">
        <f t="shared" ca="1" si="159"/>
        <v>73.155620839799141</v>
      </c>
      <c r="K336" s="307">
        <f t="shared" ca="1" si="160"/>
        <v>321.95480543260243</v>
      </c>
      <c r="L336" s="304">
        <f t="shared" ca="1" si="145"/>
        <v>330.16153864676807</v>
      </c>
      <c r="M336" s="306">
        <f t="shared" ca="1" si="161"/>
        <v>1.3275725756179584</v>
      </c>
      <c r="N336" s="304">
        <f t="shared" ca="1" si="162"/>
        <v>76.064305580221358</v>
      </c>
      <c r="P336" s="310">
        <f t="shared" ca="1" si="163"/>
        <v>9</v>
      </c>
      <c r="Q336" s="304">
        <f t="shared" ca="1" si="164"/>
        <v>157.70370370371944</v>
      </c>
      <c r="R336" s="306">
        <f t="shared" ca="1" si="165"/>
        <v>7.9144141201990981E-2</v>
      </c>
      <c r="S336" s="307">
        <f t="shared" ca="1" si="166"/>
        <v>9.0833649457256609</v>
      </c>
      <c r="T336" s="304">
        <f t="shared" ca="1" si="146"/>
        <v>89.107810117568732</v>
      </c>
      <c r="U336" s="311">
        <f t="shared" ca="1" si="147"/>
        <v>0</v>
      </c>
      <c r="V336" s="306">
        <f t="shared" ca="1" si="148"/>
        <v>1.1861853642593962</v>
      </c>
      <c r="W336" s="304">
        <f t="shared" ca="1" si="149"/>
        <v>102.32064484623663</v>
      </c>
      <c r="Y336" s="314" t="str">
        <f t="shared" ca="1" si="167"/>
        <v/>
      </c>
      <c r="Z336" s="315" t="str">
        <f t="shared" ca="1" si="168"/>
        <v/>
      </c>
      <c r="AA336" s="316" t="str">
        <f t="shared" ca="1" si="169"/>
        <v/>
      </c>
      <c r="AC336" s="310" t="e">
        <f t="shared" ca="1" si="170"/>
        <v>#N/A</v>
      </c>
      <c r="AD336" s="323" t="e">
        <f t="shared" ca="1" si="171"/>
        <v>#N/A</v>
      </c>
      <c r="AE336" s="324">
        <f t="shared" ca="1" si="150"/>
        <v>321.95480543260243</v>
      </c>
      <c r="AG336" s="306">
        <f t="shared" ca="1" si="172"/>
        <v>-3.430916280582494</v>
      </c>
      <c r="AH336" s="304">
        <f t="shared" ca="1" si="173"/>
        <v>6.0906830618378507</v>
      </c>
    </row>
    <row r="337" spans="1:34" x14ac:dyDescent="0.2">
      <c r="A337" s="347">
        <f t="shared" ca="1" si="151"/>
        <v>0.01</v>
      </c>
      <c r="B337" s="304">
        <f t="shared" ca="1" si="152"/>
        <v>3.329999999999973</v>
      </c>
      <c r="D337" s="306">
        <f t="shared" ca="1" si="153"/>
        <v>1.3133609777338664</v>
      </c>
      <c r="E337" s="307">
        <f t="shared" ca="1" si="154"/>
        <v>-4.517096900083061</v>
      </c>
      <c r="F337" s="304">
        <f t="shared" ca="1" si="155"/>
        <v>4.7041557651266244</v>
      </c>
      <c r="G337" s="306">
        <f t="shared" ca="1" si="156"/>
        <v>39.439787984883537</v>
      </c>
      <c r="H337" s="307">
        <f t="shared" ca="1" si="157"/>
        <v>158.84599809970561</v>
      </c>
      <c r="I337" s="304">
        <f t="shared" ca="1" si="158"/>
        <v>163.66901963592329</v>
      </c>
      <c r="J337" s="306">
        <f t="shared" ca="1" si="159"/>
        <v>73.54995305159909</v>
      </c>
      <c r="K337" s="307">
        <f t="shared" ca="1" si="160"/>
        <v>323.54349126844448</v>
      </c>
      <c r="L337" s="304">
        <f t="shared" ca="1" si="145"/>
        <v>331.79811080846503</v>
      </c>
      <c r="M337" s="306">
        <f t="shared" ca="1" si="161"/>
        <v>1.3274282251983729</v>
      </c>
      <c r="N337" s="304">
        <f t="shared" ca="1" si="162"/>
        <v>76.056034910408158</v>
      </c>
      <c r="P337" s="310">
        <f t="shared" ca="1" si="163"/>
        <v>9</v>
      </c>
      <c r="Q337" s="304">
        <f t="shared" ca="1" si="164"/>
        <v>151.85185185186771</v>
      </c>
      <c r="R337" s="306">
        <f t="shared" ca="1" si="165"/>
        <v>7.6207369405393258E-2</v>
      </c>
      <c r="S337" s="307">
        <f t="shared" ca="1" si="166"/>
        <v>9.0826028720316074</v>
      </c>
      <c r="T337" s="304">
        <f t="shared" ca="1" si="146"/>
        <v>89.100334174630078</v>
      </c>
      <c r="U337" s="311">
        <f t="shared" ca="1" si="147"/>
        <v>0</v>
      </c>
      <c r="V337" s="306">
        <f t="shared" ca="1" si="148"/>
        <v>1.1859968825589768</v>
      </c>
      <c r="W337" s="304">
        <f t="shared" ca="1" si="149"/>
        <v>102.25355381855699</v>
      </c>
      <c r="Y337" s="314" t="str">
        <f t="shared" ca="1" si="167"/>
        <v/>
      </c>
      <c r="Z337" s="315" t="str">
        <f t="shared" ca="1" si="168"/>
        <v/>
      </c>
      <c r="AA337" s="316" t="str">
        <f t="shared" ca="1" si="169"/>
        <v/>
      </c>
      <c r="AC337" s="310" t="e">
        <f t="shared" ca="1" si="170"/>
        <v>#N/A</v>
      </c>
      <c r="AD337" s="323" t="e">
        <f t="shared" ca="1" si="171"/>
        <v>#N/A</v>
      </c>
      <c r="AE337" s="324">
        <f t="shared" ca="1" si="150"/>
        <v>323.54349126844448</v>
      </c>
      <c r="AG337" s="306">
        <f t="shared" ca="1" si="172"/>
        <v>-4.0678432170304966</v>
      </c>
      <c r="AH337" s="304">
        <f t="shared" ca="1" si="173"/>
        <v>5.4534154694965622</v>
      </c>
    </row>
    <row r="338" spans="1:34" x14ac:dyDescent="0.2">
      <c r="A338" s="347">
        <f t="shared" ca="1" si="151"/>
        <v>0.01</v>
      </c>
      <c r="B338" s="304">
        <f t="shared" ca="1" si="152"/>
        <v>3.3399999999999728</v>
      </c>
      <c r="D338" s="306">
        <f t="shared" ca="1" si="153"/>
        <v>1.1607416810324163</v>
      </c>
      <c r="E338" s="307">
        <f t="shared" ca="1" si="154"/>
        <v>-5.1350466019190293</v>
      </c>
      <c r="F338" s="304">
        <f t="shared" ca="1" si="155"/>
        <v>5.2646011106223547</v>
      </c>
      <c r="G338" s="306">
        <f t="shared" ca="1" si="156"/>
        <v>39.451395401693858</v>
      </c>
      <c r="H338" s="307">
        <f t="shared" ca="1" si="157"/>
        <v>158.79464763368642</v>
      </c>
      <c r="I338" s="304">
        <f t="shared" ca="1" si="158"/>
        <v>163.62198115243388</v>
      </c>
      <c r="J338" s="306">
        <f t="shared" ca="1" si="159"/>
        <v>73.944408968531974</v>
      </c>
      <c r="K338" s="307">
        <f t="shared" ca="1" si="160"/>
        <v>325.13169449711143</v>
      </c>
      <c r="L338" s="304">
        <f t="shared" ca="1" si="145"/>
        <v>333.43424296893761</v>
      </c>
      <c r="M338" s="306">
        <f t="shared" ca="1" si="161"/>
        <v>1.3272837492836946</v>
      </c>
      <c r="N338" s="304">
        <f t="shared" ca="1" si="162"/>
        <v>76.047757050255811</v>
      </c>
      <c r="P338" s="310">
        <f t="shared" ca="1" si="163"/>
        <v>9</v>
      </c>
      <c r="Q338" s="304">
        <f t="shared" ca="1" si="164"/>
        <v>146.00000000001597</v>
      </c>
      <c r="R338" s="306">
        <f t="shared" ca="1" si="165"/>
        <v>7.3270597608795549E-2</v>
      </c>
      <c r="S338" s="307">
        <f t="shared" ca="1" si="166"/>
        <v>9.0818701660555199</v>
      </c>
      <c r="T338" s="304">
        <f t="shared" ca="1" si="146"/>
        <v>89.093146329004654</v>
      </c>
      <c r="U338" s="311">
        <f t="shared" ca="1" si="147"/>
        <v>0</v>
      </c>
      <c r="V338" s="306">
        <f t="shared" ca="1" si="148"/>
        <v>1.1858084875664747</v>
      </c>
      <c r="W338" s="304">
        <f t="shared" ca="1" si="149"/>
        <v>102.1785533236462</v>
      </c>
      <c r="Y338" s="314" t="str">
        <f t="shared" ca="1" si="167"/>
        <v/>
      </c>
      <c r="Z338" s="315" t="str">
        <f t="shared" ca="1" si="168"/>
        <v/>
      </c>
      <c r="AA338" s="316" t="str">
        <f t="shared" ca="1" si="169"/>
        <v/>
      </c>
      <c r="AC338" s="310" t="e">
        <f t="shared" ca="1" si="170"/>
        <v>#N/A</v>
      </c>
      <c r="AD338" s="323" t="e">
        <f t="shared" ca="1" si="171"/>
        <v>#N/A</v>
      </c>
      <c r="AE338" s="324">
        <f t="shared" ca="1" si="150"/>
        <v>325.13169449711143</v>
      </c>
      <c r="AG338" s="306">
        <f t="shared" ca="1" si="172"/>
        <v>-4.7040191153940913</v>
      </c>
      <c r="AH338" s="304">
        <f t="shared" ca="1" si="173"/>
        <v>4.8168984340875181</v>
      </c>
    </row>
    <row r="339" spans="1:34" x14ac:dyDescent="0.2">
      <c r="A339" s="347">
        <f t="shared" ca="1" si="151"/>
        <v>0.01</v>
      </c>
      <c r="B339" s="304">
        <f t="shared" ca="1" si="152"/>
        <v>3.3499999999999726</v>
      </c>
      <c r="D339" s="306">
        <f t="shared" ca="1" si="153"/>
        <v>1.0081264996181876</v>
      </c>
      <c r="E339" s="307">
        <f t="shared" ca="1" si="154"/>
        <v>-5.7522197707567386</v>
      </c>
      <c r="F339" s="304">
        <f t="shared" ca="1" si="155"/>
        <v>5.8398930923705388</v>
      </c>
      <c r="G339" s="306">
        <f t="shared" ca="1" si="156"/>
        <v>39.461476666690039</v>
      </c>
      <c r="H339" s="307">
        <f t="shared" ca="1" si="157"/>
        <v>158.73712543597887</v>
      </c>
      <c r="I339" s="304">
        <f t="shared" ca="1" si="158"/>
        <v>163.56858846488043</v>
      </c>
      <c r="J339" s="306">
        <f t="shared" ca="1" si="159"/>
        <v>74.338973328873891</v>
      </c>
      <c r="K339" s="307">
        <f t="shared" ca="1" si="160"/>
        <v>326.71935336245974</v>
      </c>
      <c r="L339" s="304">
        <f t="shared" ca="1" si="145"/>
        <v>335.06987154498813</v>
      </c>
      <c r="M339" s="306">
        <f t="shared" ca="1" si="161"/>
        <v>1.3271391421143315</v>
      </c>
      <c r="N339" s="304">
        <f t="shared" ca="1" si="162"/>
        <v>76.039471669763969</v>
      </c>
      <c r="P339" s="310">
        <f t="shared" ca="1" si="163"/>
        <v>9</v>
      </c>
      <c r="Q339" s="304">
        <f t="shared" ca="1" si="164"/>
        <v>140.14814814816427</v>
      </c>
      <c r="R339" s="306">
        <f t="shared" ca="1" si="165"/>
        <v>7.0333825812197839E-2</v>
      </c>
      <c r="S339" s="307">
        <f t="shared" ca="1" si="166"/>
        <v>9.0811668277973983</v>
      </c>
      <c r="T339" s="304">
        <f t="shared" ca="1" si="146"/>
        <v>89.086246580692475</v>
      </c>
      <c r="U339" s="311">
        <f t="shared" ca="1" si="147"/>
        <v>0</v>
      </c>
      <c r="V339" s="306">
        <f t="shared" ca="1" si="148"/>
        <v>1.1856201865720346</v>
      </c>
      <c r="W339" s="304">
        <f t="shared" ca="1" si="149"/>
        <v>102.09566403715623</v>
      </c>
      <c r="Y339" s="314" t="str">
        <f t="shared" ca="1" si="167"/>
        <v/>
      </c>
      <c r="Z339" s="315" t="str">
        <f t="shared" ca="1" si="168"/>
        <v/>
      </c>
      <c r="AA339" s="316" t="str">
        <f t="shared" ca="1" si="169"/>
        <v/>
      </c>
      <c r="AC339" s="310" t="e">
        <f t="shared" ca="1" si="170"/>
        <v>#N/A</v>
      </c>
      <c r="AD339" s="323" t="e">
        <f t="shared" ca="1" si="171"/>
        <v>#N/A</v>
      </c>
      <c r="AE339" s="324">
        <f t="shared" ca="1" si="150"/>
        <v>326.71935336245974</v>
      </c>
      <c r="AG339" s="306">
        <f t="shared" ca="1" si="172"/>
        <v>-5.339439776392676</v>
      </c>
      <c r="AH339" s="304">
        <f t="shared" ca="1" si="173"/>
        <v>4.1811361408198513</v>
      </c>
    </row>
    <row r="340" spans="1:34" x14ac:dyDescent="0.2">
      <c r="A340" s="347">
        <f t="shared" ca="1" si="151"/>
        <v>0.01</v>
      </c>
      <c r="B340" s="304">
        <f t="shared" ca="1" si="152"/>
        <v>3.3599999999999723</v>
      </c>
      <c r="D340" s="306">
        <f t="shared" ca="1" si="153"/>
        <v>0.85551652917462162</v>
      </c>
      <c r="E340" s="307">
        <f t="shared" ca="1" si="154"/>
        <v>-6.3686124474967354</v>
      </c>
      <c r="F340" s="304">
        <f t="shared" ca="1" si="155"/>
        <v>6.4258176941227756</v>
      </c>
      <c r="G340" s="306">
        <f t="shared" ca="1" si="156"/>
        <v>39.470031831981785</v>
      </c>
      <c r="H340" s="307">
        <f t="shared" ca="1" si="157"/>
        <v>158.6734393115039</v>
      </c>
      <c r="I340" s="304">
        <f t="shared" ca="1" si="158"/>
        <v>163.5088491665181</v>
      </c>
      <c r="J340" s="306">
        <f t="shared" ca="1" si="159"/>
        <v>74.733630871367254</v>
      </c>
      <c r="K340" s="307">
        <f t="shared" ca="1" si="160"/>
        <v>328.30640618619714</v>
      </c>
      <c r="L340" s="304">
        <f t="shared" ca="1" si="145"/>
        <v>336.70493302907522</v>
      </c>
      <c r="M340" s="306">
        <f t="shared" ca="1" si="161"/>
        <v>1.3269943979131249</v>
      </c>
      <c r="N340" s="304">
        <f t="shared" ca="1" si="162"/>
        <v>76.031178437925831</v>
      </c>
      <c r="P340" s="310">
        <f t="shared" ca="1" si="163"/>
        <v>9</v>
      </c>
      <c r="Q340" s="304">
        <f t="shared" ca="1" si="164"/>
        <v>134.29629629631253</v>
      </c>
      <c r="R340" s="306">
        <f t="shared" ca="1" si="165"/>
        <v>6.739705401560013E-2</v>
      </c>
      <c r="S340" s="307">
        <f t="shared" ca="1" si="166"/>
        <v>9.0804928572572425</v>
      </c>
      <c r="T340" s="304">
        <f t="shared" ca="1" si="146"/>
        <v>89.079634929693555</v>
      </c>
      <c r="U340" s="311">
        <f t="shared" ca="1" si="147"/>
        <v>0</v>
      </c>
      <c r="V340" s="306">
        <f t="shared" ca="1" si="148"/>
        <v>1.1854319868520178</v>
      </c>
      <c r="W340" s="304">
        <f t="shared" ca="1" si="149"/>
        <v>102.00490758154315</v>
      </c>
      <c r="Y340" s="314" t="str">
        <f t="shared" ca="1" si="167"/>
        <v/>
      </c>
      <c r="Z340" s="315" t="str">
        <f t="shared" ca="1" si="168"/>
        <v/>
      </c>
      <c r="AA340" s="316" t="str">
        <f t="shared" ca="1" si="169"/>
        <v/>
      </c>
      <c r="AC340" s="310" t="e">
        <f t="shared" ca="1" si="170"/>
        <v>#N/A</v>
      </c>
      <c r="AD340" s="323" t="e">
        <f t="shared" ca="1" si="171"/>
        <v>#N/A</v>
      </c>
      <c r="AE340" s="324">
        <f t="shared" ca="1" si="150"/>
        <v>328.30640618619714</v>
      </c>
      <c r="AG340" s="306">
        <f t="shared" ca="1" si="172"/>
        <v>-5.9741011189764075</v>
      </c>
      <c r="AH340" s="304">
        <f t="shared" ca="1" si="173"/>
        <v>3.546132656601471</v>
      </c>
    </row>
    <row r="341" spans="1:34" x14ac:dyDescent="0.2">
      <c r="A341" s="347">
        <f t="shared" ca="1" si="151"/>
        <v>0.01</v>
      </c>
      <c r="B341" s="304">
        <f t="shared" ca="1" si="152"/>
        <v>3.3699999999999721</v>
      </c>
      <c r="D341" s="306">
        <f t="shared" ca="1" si="153"/>
        <v>0.70291282567809832</v>
      </c>
      <c r="E341" s="307">
        <f t="shared" ca="1" si="154"/>
        <v>-6.9842207844854611</v>
      </c>
      <c r="F341" s="304">
        <f t="shared" ca="1" si="155"/>
        <v>7.019503287764846</v>
      </c>
      <c r="G341" s="306">
        <f t="shared" ca="1" si="156"/>
        <v>39.477060960238568</v>
      </c>
      <c r="H341" s="307">
        <f t="shared" ca="1" si="157"/>
        <v>158.60359710365904</v>
      </c>
      <c r="I341" s="304">
        <f t="shared" ca="1" si="158"/>
        <v>163.44277089023606</v>
      </c>
      <c r="J341" s="306">
        <f t="shared" ca="1" si="159"/>
        <v>75.128366335328352</v>
      </c>
      <c r="K341" s="307">
        <f t="shared" ca="1" si="160"/>
        <v>329.89279136827292</v>
      </c>
      <c r="L341" s="304">
        <f t="shared" ca="1" si="145"/>
        <v>338.3393639897169</v>
      </c>
      <c r="M341" s="306">
        <f t="shared" ca="1" si="161"/>
        <v>1.3268495108840297</v>
      </c>
      <c r="N341" s="304">
        <f t="shared" ca="1" si="162"/>
        <v>76.022877022652494</v>
      </c>
      <c r="P341" s="310">
        <f t="shared" ca="1" si="163"/>
        <v>9</v>
      </c>
      <c r="Q341" s="304">
        <f t="shared" ca="1" si="164"/>
        <v>128.44444444446083</v>
      </c>
      <c r="R341" s="306">
        <f t="shared" ca="1" si="165"/>
        <v>6.4460282219002421E-2</v>
      </c>
      <c r="S341" s="307">
        <f t="shared" ca="1" si="166"/>
        <v>9.0798482544350527</v>
      </c>
      <c r="T341" s="304">
        <f t="shared" ca="1" si="146"/>
        <v>89.073311376007865</v>
      </c>
      <c r="U341" s="311">
        <f t="shared" ca="1" si="147"/>
        <v>0</v>
      </c>
      <c r="V341" s="306">
        <f t="shared" ca="1" si="148"/>
        <v>1.185243895668971</v>
      </c>
      <c r="W341" s="304">
        <f t="shared" ca="1" si="149"/>
        <v>101.9063065196024</v>
      </c>
      <c r="Y341" s="314" t="str">
        <f t="shared" ca="1" si="167"/>
        <v/>
      </c>
      <c r="Z341" s="315" t="str">
        <f t="shared" ca="1" si="168"/>
        <v/>
      </c>
      <c r="AA341" s="316" t="str">
        <f t="shared" ca="1" si="169"/>
        <v/>
      </c>
      <c r="AC341" s="310" t="e">
        <f t="shared" ca="1" si="170"/>
        <v>#N/A</v>
      </c>
      <c r="AD341" s="323" t="e">
        <f t="shared" ca="1" si="171"/>
        <v>#N/A</v>
      </c>
      <c r="AE341" s="324">
        <f t="shared" ca="1" si="150"/>
        <v>329.89279136827292</v>
      </c>
      <c r="AG341" s="306">
        <f t="shared" ca="1" si="172"/>
        <v>-6.6079991797888766</v>
      </c>
      <c r="AH341" s="304">
        <f t="shared" ca="1" si="173"/>
        <v>2.9118919305731001</v>
      </c>
    </row>
    <row r="342" spans="1:34" x14ac:dyDescent="0.2">
      <c r="A342" s="347">
        <f t="shared" ca="1" si="151"/>
        <v>0.01</v>
      </c>
      <c r="B342" s="304">
        <f t="shared" ca="1" si="152"/>
        <v>3.3799999999999719</v>
      </c>
      <c r="D342" s="306">
        <f t="shared" ca="1" si="153"/>
        <v>0.5503164054447508</v>
      </c>
      <c r="E342" s="307">
        <f t="shared" ca="1" si="154"/>
        <v>-7.5990410449601615</v>
      </c>
      <c r="F342" s="304">
        <f t="shared" ca="1" si="155"/>
        <v>7.6189417210719537</v>
      </c>
      <c r="G342" s="306">
        <f t="shared" ca="1" si="156"/>
        <v>39.482564124293013</v>
      </c>
      <c r="H342" s="307">
        <f t="shared" ca="1" si="157"/>
        <v>158.52760669320944</v>
      </c>
      <c r="I342" s="304">
        <f t="shared" ca="1" si="158"/>
        <v>163.37036130738591</v>
      </c>
      <c r="J342" s="306">
        <f t="shared" ca="1" si="159"/>
        <v>75.523164460751005</v>
      </c>
      <c r="K342" s="307">
        <f t="shared" ca="1" si="160"/>
        <v>331.47844738725729</v>
      </c>
      <c r="L342" s="304">
        <f t="shared" ca="1" si="145"/>
        <v>339.97310107188235</v>
      </c>
      <c r="M342" s="306">
        <f t="shared" ca="1" si="161"/>
        <v>1.3267044752107855</v>
      </c>
      <c r="N342" s="304">
        <f t="shared" ca="1" si="162"/>
        <v>76.014567090696758</v>
      </c>
      <c r="P342" s="310">
        <f t="shared" ca="1" si="163"/>
        <v>9</v>
      </c>
      <c r="Q342" s="304">
        <f t="shared" ca="1" si="164"/>
        <v>122.59259259260908</v>
      </c>
      <c r="R342" s="306">
        <f t="shared" ca="1" si="165"/>
        <v>6.1523510422404705E-2</v>
      </c>
      <c r="S342" s="307">
        <f t="shared" ca="1" si="166"/>
        <v>9.0792330193308288</v>
      </c>
      <c r="T342" s="304">
        <f t="shared" ca="1" si="146"/>
        <v>89.067275919635435</v>
      </c>
      <c r="U342" s="311">
        <f t="shared" ca="1" si="147"/>
        <v>0</v>
      </c>
      <c r="V342" s="306">
        <f t="shared" ca="1" si="148"/>
        <v>1.1850559202715953</v>
      </c>
      <c r="W342" s="304">
        <f t="shared" ca="1" si="149"/>
        <v>101.79988434799895</v>
      </c>
      <c r="Y342" s="314" t="str">
        <f t="shared" ca="1" si="167"/>
        <v/>
      </c>
      <c r="Z342" s="315" t="str">
        <f t="shared" ca="1" si="168"/>
        <v/>
      </c>
      <c r="AA342" s="316" t="str">
        <f t="shared" ca="1" si="169"/>
        <v/>
      </c>
      <c r="AC342" s="310" t="e">
        <f t="shared" ca="1" si="170"/>
        <v>#N/A</v>
      </c>
      <c r="AD342" s="323" t="e">
        <f t="shared" ca="1" si="171"/>
        <v>#N/A</v>
      </c>
      <c r="AE342" s="324">
        <f t="shared" ca="1" si="150"/>
        <v>331.47844738725729</v>
      </c>
      <c r="AG342" s="306">
        <f t="shared" ca="1" si="172"/>
        <v>-7.2411301126232308</v>
      </c>
      <c r="AH342" s="304">
        <f t="shared" ca="1" si="173"/>
        <v>2.2784177946488411</v>
      </c>
    </row>
    <row r="343" spans="1:34" x14ac:dyDescent="0.2">
      <c r="A343" s="347">
        <f t="shared" ca="1" si="151"/>
        <v>0.01</v>
      </c>
      <c r="B343" s="304">
        <f t="shared" ca="1" si="152"/>
        <v>3.3899999999999717</v>
      </c>
      <c r="D343" s="306">
        <f t="shared" ca="1" si="153"/>
        <v>0.39772824517487837</v>
      </c>
      <c r="E343" s="307">
        <f t="shared" ca="1" si="154"/>
        <v>-8.2130696024863994</v>
      </c>
      <c r="F343" s="304">
        <f t="shared" ca="1" si="155"/>
        <v>8.2226942088524719</v>
      </c>
      <c r="G343" s="306">
        <f t="shared" ca="1" si="156"/>
        <v>39.486541406744763</v>
      </c>
      <c r="H343" s="307">
        <f t="shared" ca="1" si="157"/>
        <v>158.44547599718456</v>
      </c>
      <c r="I343" s="304">
        <f t="shared" ca="1" si="158"/>
        <v>163.29162812661571</v>
      </c>
      <c r="J343" s="306">
        <f t="shared" ca="1" si="159"/>
        <v>75.918009988406197</v>
      </c>
      <c r="K343" s="307">
        <f t="shared" ca="1" si="160"/>
        <v>333.06331280070924</v>
      </c>
      <c r="L343" s="304">
        <f t="shared" ca="1" si="145"/>
        <v>341.60608099737163</v>
      </c>
      <c r="M343" s="306">
        <f t="shared" ca="1" si="161"/>
        <v>1.3265592850555781</v>
      </c>
      <c r="N343" s="304">
        <f t="shared" ca="1" si="162"/>
        <v>76.006248307576527</v>
      </c>
      <c r="P343" s="310">
        <f t="shared" ca="1" si="163"/>
        <v>9</v>
      </c>
      <c r="Q343" s="304">
        <f t="shared" ca="1" si="164"/>
        <v>116.74074074075736</v>
      </c>
      <c r="R343" s="306">
        <f t="shared" ca="1" si="165"/>
        <v>5.8586738625806996E-2</v>
      </c>
      <c r="S343" s="307">
        <f t="shared" ca="1" si="166"/>
        <v>9.0786471519445708</v>
      </c>
      <c r="T343" s="304">
        <f t="shared" ca="1" si="146"/>
        <v>89.061528560576249</v>
      </c>
      <c r="U343" s="311">
        <f t="shared" ca="1" si="147"/>
        <v>0</v>
      </c>
      <c r="V343" s="306">
        <f t="shared" ca="1" si="148"/>
        <v>1.184868067894717</v>
      </c>
      <c r="W343" s="304">
        <f t="shared" ca="1" si="149"/>
        <v>101.68566549079463</v>
      </c>
      <c r="Y343" s="314" t="str">
        <f t="shared" ca="1" si="167"/>
        <v/>
      </c>
      <c r="Z343" s="315" t="str">
        <f t="shared" ca="1" si="168"/>
        <v/>
      </c>
      <c r="AA343" s="316" t="str">
        <f t="shared" ca="1" si="169"/>
        <v/>
      </c>
      <c r="AC343" s="310" t="e">
        <f t="shared" ca="1" si="170"/>
        <v>#N/A</v>
      </c>
      <c r="AD343" s="323" t="e">
        <f t="shared" ca="1" si="171"/>
        <v>#N/A</v>
      </c>
      <c r="AE343" s="324">
        <f t="shared" ca="1" si="150"/>
        <v>333.06331280070924</v>
      </c>
      <c r="AG343" s="306">
        <f t="shared" ca="1" si="172"/>
        <v>-7.8734901878717061</v>
      </c>
      <c r="AH343" s="304">
        <f t="shared" ca="1" si="173"/>
        <v>1.6457139640632688</v>
      </c>
    </row>
    <row r="344" spans="1:34" x14ac:dyDescent="0.2">
      <c r="A344" s="347">
        <f t="shared" ca="1" si="151"/>
        <v>0.01</v>
      </c>
      <c r="B344" s="304">
        <f t="shared" ca="1" si="152"/>
        <v>3.3999999999999715</v>
      </c>
      <c r="D344" s="306">
        <f t="shared" ca="1" si="153"/>
        <v>0.24514928199485078</v>
      </c>
      <c r="E344" s="307">
        <f t="shared" ca="1" si="154"/>
        <v>-8.8263029403885103</v>
      </c>
      <c r="F344" s="304">
        <f t="shared" ca="1" si="155"/>
        <v>8.8297067768965842</v>
      </c>
      <c r="G344" s="306">
        <f t="shared" ca="1" si="156"/>
        <v>39.488992899564714</v>
      </c>
      <c r="H344" s="307">
        <f t="shared" ca="1" si="157"/>
        <v>158.35721296778067</v>
      </c>
      <c r="I344" s="304">
        <f t="shared" ca="1" si="158"/>
        <v>163.20657909270972</v>
      </c>
      <c r="J344" s="306">
        <f t="shared" ca="1" si="159"/>
        <v>76.312887659937743</v>
      </c>
      <c r="K344" s="307">
        <f t="shared" ca="1" si="160"/>
        <v>334.64732624553409</v>
      </c>
      <c r="L344" s="304">
        <f t="shared" ca="1" si="145"/>
        <v>343.23824056518413</v>
      </c>
      <c r="M344" s="306">
        <f t="shared" ca="1" si="161"/>
        <v>1.3264139345576924</v>
      </c>
      <c r="N344" s="304">
        <f t="shared" ca="1" si="162"/>
        <v>75.997920337497547</v>
      </c>
      <c r="P344" s="310">
        <f t="shared" ca="1" si="163"/>
        <v>9</v>
      </c>
      <c r="Q344" s="304">
        <f t="shared" ca="1" si="164"/>
        <v>110.88888888890563</v>
      </c>
      <c r="R344" s="306">
        <f t="shared" ca="1" si="165"/>
        <v>5.564996682920928E-2</v>
      </c>
      <c r="S344" s="307">
        <f t="shared" ca="1" si="166"/>
        <v>9.0780906522762788</v>
      </c>
      <c r="T344" s="304">
        <f t="shared" ca="1" si="146"/>
        <v>89.056069298830295</v>
      </c>
      <c r="U344" s="311">
        <f t="shared" ca="1" si="147"/>
        <v>0</v>
      </c>
      <c r="V344" s="306">
        <f t="shared" ca="1" si="148"/>
        <v>1.1846803457592625</v>
      </c>
      <c r="W344" s="304">
        <f t="shared" ca="1" si="149"/>
        <v>101.56367529297424</v>
      </c>
      <c r="Y344" s="314" t="str">
        <f t="shared" ca="1" si="167"/>
        <v/>
      </c>
      <c r="Z344" s="315" t="str">
        <f t="shared" ca="1" si="168"/>
        <v/>
      </c>
      <c r="AA344" s="316" t="str">
        <f t="shared" ca="1" si="169"/>
        <v/>
      </c>
      <c r="AC344" s="310" t="e">
        <f t="shared" ca="1" si="170"/>
        <v>#N/A</v>
      </c>
      <c r="AD344" s="323" t="e">
        <f t="shared" ca="1" si="171"/>
        <v>#N/A</v>
      </c>
      <c r="AE344" s="324">
        <f t="shared" ca="1" si="150"/>
        <v>334.64732624553409</v>
      </c>
      <c r="AG344" s="306">
        <f t="shared" ca="1" si="172"/>
        <v>-8.5050757919690003</v>
      </c>
      <c r="AH344" s="304">
        <f t="shared" ca="1" si="173"/>
        <v>1.0137840379246861</v>
      </c>
    </row>
    <row r="345" spans="1:34" x14ac:dyDescent="0.2">
      <c r="A345" s="347">
        <f t="shared" ca="1" si="151"/>
        <v>0.01</v>
      </c>
      <c r="B345" s="304">
        <f t="shared" ca="1" si="152"/>
        <v>3.4099999999999713</v>
      </c>
      <c r="D345" s="306">
        <f t="shared" ca="1" si="153"/>
        <v>9.2580413496430383E-2</v>
      </c>
      <c r="E345" s="307">
        <f t="shared" ca="1" si="154"/>
        <v>-9.4387376511731453</v>
      </c>
      <c r="F345" s="304">
        <f t="shared" ca="1" si="155"/>
        <v>9.4391916804690812</v>
      </c>
      <c r="G345" s="306">
        <f t="shared" ca="1" si="156"/>
        <v>39.489918703699679</v>
      </c>
      <c r="H345" s="307">
        <f t="shared" ca="1" si="157"/>
        <v>158.26282559126895</v>
      </c>
      <c r="I345" s="304">
        <f t="shared" ca="1" si="158"/>
        <v>163.11522198543344</v>
      </c>
      <c r="J345" s="306">
        <f t="shared" ca="1" si="159"/>
        <v>76.707782217954062</v>
      </c>
      <c r="K345" s="307">
        <f t="shared" ca="1" si="160"/>
        <v>336.23042643832935</v>
      </c>
      <c r="L345" s="304">
        <f t="shared" ca="1" si="145"/>
        <v>344.86951665187496</v>
      </c>
      <c r="M345" s="306">
        <f t="shared" ca="1" si="161"/>
        <v>1.3262684178321522</v>
      </c>
      <c r="N345" s="304">
        <f t="shared" ca="1" si="162"/>
        <v>75.989582843275528</v>
      </c>
      <c r="P345" s="310">
        <f t="shared" ca="1" si="163"/>
        <v>9</v>
      </c>
      <c r="Q345" s="304">
        <f t="shared" ca="1" si="164"/>
        <v>105.03703703705391</v>
      </c>
      <c r="R345" s="306">
        <f t="shared" ca="1" si="165"/>
        <v>5.2713195032611571E-2</v>
      </c>
      <c r="S345" s="307">
        <f t="shared" ca="1" si="166"/>
        <v>9.0775635203259526</v>
      </c>
      <c r="T345" s="304">
        <f t="shared" ca="1" si="146"/>
        <v>89.050898134397599</v>
      </c>
      <c r="U345" s="311">
        <f t="shared" ca="1" si="147"/>
        <v>0</v>
      </c>
      <c r="V345" s="306">
        <f t="shared" ca="1" si="148"/>
        <v>1.1844927610722307</v>
      </c>
      <c r="W345" s="304">
        <f t="shared" ca="1" si="149"/>
        <v>101.4339400139708</v>
      </c>
      <c r="Y345" s="314" t="str">
        <f t="shared" ca="1" si="167"/>
        <v/>
      </c>
      <c r="Z345" s="315" t="str">
        <f t="shared" ca="1" si="168"/>
        <v/>
      </c>
      <c r="AA345" s="316" t="str">
        <f t="shared" ca="1" si="169"/>
        <v/>
      </c>
      <c r="AC345" s="310" t="e">
        <f t="shared" ca="1" si="170"/>
        <v>#N/A</v>
      </c>
      <c r="AD345" s="323" t="e">
        <f t="shared" ca="1" si="171"/>
        <v>#N/A</v>
      </c>
      <c r="AE345" s="324">
        <f t="shared" ca="1" si="150"/>
        <v>336.23042643832935</v>
      </c>
      <c r="AG345" s="306">
        <f t="shared" ca="1" si="172"/>
        <v>-9.1358834268295706</v>
      </c>
      <c r="AH345" s="304">
        <f t="shared" ca="1" si="173"/>
        <v>0.38263149977439631</v>
      </c>
    </row>
    <row r="346" spans="1:34" x14ac:dyDescent="0.2">
      <c r="A346" s="347">
        <f t="shared" ca="1" si="151"/>
        <v>0.01</v>
      </c>
      <c r="B346" s="304">
        <f t="shared" ca="1" si="152"/>
        <v>3.4199999999999711</v>
      </c>
      <c r="D346" s="306">
        <f t="shared" ca="1" si="153"/>
        <v>-5.9977502226542155E-2</v>
      </c>
      <c r="E346" s="307">
        <f t="shared" ca="1" si="154"/>
        <v>-10.05037043594597</v>
      </c>
      <c r="F346" s="304">
        <f t="shared" ca="1" si="155"/>
        <v>10.050549397943882</v>
      </c>
      <c r="G346" s="306">
        <f t="shared" ca="1" si="156"/>
        <v>39.489318928677413</v>
      </c>
      <c r="H346" s="307">
        <f t="shared" ca="1" si="157"/>
        <v>158.1623218869095</v>
      </c>
      <c r="I346" s="304">
        <f t="shared" ca="1" si="158"/>
        <v>163.01756461838451</v>
      </c>
      <c r="J346" s="306">
        <f t="shared" ca="1" si="159"/>
        <v>77.102678406115942</v>
      </c>
      <c r="K346" s="307">
        <f t="shared" ca="1" si="160"/>
        <v>337.81255217572021</v>
      </c>
      <c r="L346" s="304">
        <f t="shared" ca="1" si="145"/>
        <v>346.49984621190038</v>
      </c>
      <c r="M346" s="306">
        <f t="shared" ca="1" si="161"/>
        <v>1.326122728968349</v>
      </c>
      <c r="N346" s="304">
        <f t="shared" ca="1" si="162"/>
        <v>75.98123548625756</v>
      </c>
      <c r="P346" s="310">
        <f t="shared" ca="1" si="163"/>
        <v>9</v>
      </c>
      <c r="Q346" s="304">
        <f t="shared" ca="1" si="164"/>
        <v>99.185185185202172</v>
      </c>
      <c r="R346" s="306">
        <f t="shared" ca="1" si="165"/>
        <v>4.9776423236013854E-2</v>
      </c>
      <c r="S346" s="307">
        <f t="shared" ca="1" si="166"/>
        <v>9.0770657560935923</v>
      </c>
      <c r="T346" s="304">
        <f t="shared" ca="1" si="146"/>
        <v>89.046015067278148</v>
      </c>
      <c r="U346" s="311">
        <f t="shared" ca="1" si="147"/>
        <v>0</v>
      </c>
      <c r="V346" s="306">
        <f t="shared" ca="1" si="148"/>
        <v>1.1843053210266719</v>
      </c>
      <c r="W346" s="304">
        <f t="shared" ca="1" si="149"/>
        <v>101.296486821193</v>
      </c>
      <c r="Y346" s="314" t="str">
        <f t="shared" ca="1" si="167"/>
        <v/>
      </c>
      <c r="Z346" s="315" t="str">
        <f t="shared" ca="1" si="168"/>
        <v/>
      </c>
      <c r="AA346" s="316" t="str">
        <f t="shared" ca="1" si="169"/>
        <v/>
      </c>
      <c r="AC346" s="310" t="e">
        <f t="shared" ca="1" si="170"/>
        <v>#N/A</v>
      </c>
      <c r="AD346" s="323" t="e">
        <f t="shared" ca="1" si="171"/>
        <v>#N/A</v>
      </c>
      <c r="AE346" s="324">
        <f t="shared" ca="1" si="150"/>
        <v>337.81255217572021</v>
      </c>
      <c r="AG346" s="306">
        <f t="shared" ca="1" si="172"/>
        <v>-9.7659097092789775</v>
      </c>
      <c r="AH346" s="304">
        <f t="shared" ca="1" si="173"/>
        <v>-0.24774028184812882</v>
      </c>
    </row>
    <row r="347" spans="1:34" x14ac:dyDescent="0.2">
      <c r="A347" s="347">
        <f t="shared" ca="1" si="151"/>
        <v>0.01</v>
      </c>
      <c r="B347" s="304">
        <f t="shared" ca="1" si="152"/>
        <v>3.4299999999999708</v>
      </c>
      <c r="D347" s="306">
        <f t="shared" ca="1" si="153"/>
        <v>-0.21252364654422445</v>
      </c>
      <c r="E347" s="307">
        <f t="shared" ca="1" si="154"/>
        <v>-10.661198103821874</v>
      </c>
      <c r="F347" s="304">
        <f t="shared" ca="1" si="155"/>
        <v>10.663316149738579</v>
      </c>
      <c r="G347" s="306">
        <f t="shared" ca="1" si="156"/>
        <v>39.487193692211974</v>
      </c>
      <c r="H347" s="307">
        <f t="shared" ca="1" si="157"/>
        <v>158.05570990587128</v>
      </c>
      <c r="I347" s="304">
        <f t="shared" ca="1" si="158"/>
        <v>162.91361483784959</v>
      </c>
      <c r="J347" s="306">
        <f t="shared" ca="1" si="159"/>
        <v>77.497560969220388</v>
      </c>
      <c r="K347" s="307">
        <f t="shared" ca="1" si="160"/>
        <v>339.3936423346841</v>
      </c>
      <c r="L347" s="304">
        <f t="shared" ca="1" si="145"/>
        <v>348.12916627795136</v>
      </c>
      <c r="M347" s="306">
        <f t="shared" ca="1" si="161"/>
        <v>1.3259768620286585</v>
      </c>
      <c r="N347" s="304">
        <f t="shared" ca="1" si="162"/>
        <v>75.972877926242802</v>
      </c>
      <c r="P347" s="310">
        <f t="shared" ca="1" si="163"/>
        <v>9</v>
      </c>
      <c r="Q347" s="304">
        <f t="shared" ca="1" si="164"/>
        <v>93.333333333350453</v>
      </c>
      <c r="R347" s="306">
        <f t="shared" ca="1" si="165"/>
        <v>4.6839651439416145E-2</v>
      </c>
      <c r="S347" s="307">
        <f t="shared" ca="1" si="166"/>
        <v>9.076597359579198</v>
      </c>
      <c r="T347" s="304">
        <f t="shared" ca="1" si="146"/>
        <v>89.041420097471942</v>
      </c>
      <c r="U347" s="311">
        <f t="shared" ca="1" si="147"/>
        <v>0</v>
      </c>
      <c r="V347" s="306">
        <f t="shared" ca="1" si="148"/>
        <v>1.1841180328016636</v>
      </c>
      <c r="W347" s="304">
        <f t="shared" ca="1" si="149"/>
        <v>101.15134378355528</v>
      </c>
      <c r="Y347" s="314" t="str">
        <f t="shared" ca="1" si="167"/>
        <v/>
      </c>
      <c r="Z347" s="315" t="str">
        <f t="shared" ca="1" si="168"/>
        <v/>
      </c>
      <c r="AA347" s="316" t="str">
        <f t="shared" ca="1" si="169"/>
        <v/>
      </c>
      <c r="AC347" s="310" t="e">
        <f t="shared" ca="1" si="170"/>
        <v>#N/A</v>
      </c>
      <c r="AD347" s="323" t="e">
        <f t="shared" ca="1" si="171"/>
        <v>#N/A</v>
      </c>
      <c r="AE347" s="324">
        <f t="shared" ca="1" si="150"/>
        <v>339.3936423346841</v>
      </c>
      <c r="AG347" s="306">
        <f t="shared" ca="1" si="172"/>
        <v>-10.395151370479651</v>
      </c>
      <c r="AH347" s="304">
        <f t="shared" ca="1" si="173"/>
        <v>-0.8773280528345182</v>
      </c>
    </row>
    <row r="348" spans="1:34" x14ac:dyDescent="0.2">
      <c r="A348" s="347">
        <f t="shared" ca="1" si="151"/>
        <v>0.01</v>
      </c>
      <c r="B348" s="304">
        <f t="shared" ca="1" si="152"/>
        <v>3.4399999999999706</v>
      </c>
      <c r="D348" s="306">
        <f t="shared" ca="1" si="153"/>
        <v>-0.36505724025968067</v>
      </c>
      <c r="E348" s="307">
        <f t="shared" ca="1" si="154"/>
        <v>-11.271217571328753</v>
      </c>
      <c r="F348" s="304">
        <f t="shared" ca="1" si="155"/>
        <v>11.277127840407594</v>
      </c>
      <c r="G348" s="306">
        <f t="shared" ca="1" si="156"/>
        <v>39.483543119809376</v>
      </c>
      <c r="H348" s="307">
        <f t="shared" ca="1" si="157"/>
        <v>157.942997730158</v>
      </c>
      <c r="I348" s="304">
        <f t="shared" ca="1" si="158"/>
        <v>162.8033805216665</v>
      </c>
      <c r="J348" s="306">
        <f t="shared" ca="1" si="159"/>
        <v>77.892414653280497</v>
      </c>
      <c r="K348" s="307">
        <f t="shared" ca="1" si="160"/>
        <v>340.97363587286424</v>
      </c>
      <c r="L348" s="304">
        <f t="shared" ca="1" si="145"/>
        <v>349.75741396127574</v>
      </c>
      <c r="M348" s="306">
        <f t="shared" ca="1" si="161"/>
        <v>1.3258308110470445</v>
      </c>
      <c r="N348" s="304">
        <f t="shared" ca="1" si="162"/>
        <v>75.964509821402572</v>
      </c>
      <c r="P348" s="310">
        <f t="shared" ca="1" si="163"/>
        <v>9</v>
      </c>
      <c r="Q348" s="304">
        <f t="shared" ca="1" si="164"/>
        <v>87.481481481498719</v>
      </c>
      <c r="R348" s="306">
        <f t="shared" ca="1" si="165"/>
        <v>4.3902879642818429E-2</v>
      </c>
      <c r="S348" s="307">
        <f t="shared" ca="1" si="166"/>
        <v>9.0761583307827696</v>
      </c>
      <c r="T348" s="304">
        <f t="shared" ca="1" si="146"/>
        <v>89.037113224978981</v>
      </c>
      <c r="U348" s="311">
        <f t="shared" ca="1" si="147"/>
        <v>0</v>
      </c>
      <c r="V348" s="306">
        <f t="shared" ca="1" si="148"/>
        <v>1.1839309035622929</v>
      </c>
      <c r="W348" s="304">
        <f t="shared" ca="1" si="149"/>
        <v>100.99853986501212</v>
      </c>
      <c r="Y348" s="314" t="str">
        <f t="shared" ca="1" si="167"/>
        <v/>
      </c>
      <c r="Z348" s="315" t="str">
        <f t="shared" ca="1" si="168"/>
        <v/>
      </c>
      <c r="AA348" s="316" t="str">
        <f t="shared" ca="1" si="169"/>
        <v/>
      </c>
      <c r="AC348" s="310" t="e">
        <f t="shared" ca="1" si="170"/>
        <v>#N/A</v>
      </c>
      <c r="AD348" s="323" t="e">
        <f t="shared" ca="1" si="171"/>
        <v>#N/A</v>
      </c>
      <c r="AE348" s="324">
        <f t="shared" ca="1" si="150"/>
        <v>340.97363587286424</v>
      </c>
      <c r="AG348" s="306">
        <f t="shared" ca="1" si="172"/>
        <v>-11.023605255351169</v>
      </c>
      <c r="AH348" s="304">
        <f t="shared" ca="1" si="173"/>
        <v>-1.5061286729313377</v>
      </c>
    </row>
    <row r="349" spans="1:34" x14ac:dyDescent="0.2">
      <c r="A349" s="347">
        <f t="shared" ca="1" si="151"/>
        <v>0.01</v>
      </c>
      <c r="B349" s="304">
        <f t="shared" ca="1" si="152"/>
        <v>3.4499999999999704</v>
      </c>
      <c r="D349" s="306">
        <f t="shared" ca="1" si="153"/>
        <v>-0.51757754358070418</v>
      </c>
      <c r="E349" s="307">
        <f t="shared" ca="1" si="154"/>
        <v>-11.880425861805044</v>
      </c>
      <c r="F349" s="304">
        <f t="shared" ca="1" si="155"/>
        <v>11.891694798112891</v>
      </c>
      <c r="G349" s="306">
        <f t="shared" ca="1" si="156"/>
        <v>39.478367344373567</v>
      </c>
      <c r="H349" s="307">
        <f t="shared" ca="1" si="157"/>
        <v>157.82419347153996</v>
      </c>
      <c r="I349" s="304">
        <f t="shared" ca="1" si="158"/>
        <v>162.6868695780928</v>
      </c>
      <c r="J349" s="306">
        <f t="shared" ca="1" si="159"/>
        <v>78.287224205601404</v>
      </c>
      <c r="K349" s="307">
        <f t="shared" ca="1" si="160"/>
        <v>342.55247182887274</v>
      </c>
      <c r="L349" s="304">
        <f t="shared" ca="1" si="145"/>
        <v>351.38452645198925</v>
      </c>
      <c r="M349" s="306">
        <f t="shared" ca="1" si="161"/>
        <v>1.3256845700276458</v>
      </c>
      <c r="N349" s="304">
        <f t="shared" ca="1" si="162"/>
        <v>75.956130828199335</v>
      </c>
      <c r="P349" s="310">
        <f t="shared" ca="1" si="163"/>
        <v>9</v>
      </c>
      <c r="Q349" s="304">
        <f t="shared" ca="1" si="164"/>
        <v>81.629629629646985</v>
      </c>
      <c r="R349" s="306">
        <f t="shared" ca="1" si="165"/>
        <v>4.0966107846220713E-2</v>
      </c>
      <c r="S349" s="307">
        <f t="shared" ca="1" si="166"/>
        <v>9.075748669704307</v>
      </c>
      <c r="T349" s="304">
        <f t="shared" ca="1" si="146"/>
        <v>89.03309444979925</v>
      </c>
      <c r="U349" s="311">
        <f t="shared" ca="1" si="147"/>
        <v>0</v>
      </c>
      <c r="V349" s="306">
        <f t="shared" ca="1" si="148"/>
        <v>1.1837439404596366</v>
      </c>
      <c r="W349" s="304">
        <f t="shared" ca="1" si="149"/>
        <v>100.83810491809855</v>
      </c>
      <c r="Y349" s="314" t="str">
        <f t="shared" ca="1" si="167"/>
        <v/>
      </c>
      <c r="Z349" s="315" t="str">
        <f t="shared" ca="1" si="168"/>
        <v/>
      </c>
      <c r="AA349" s="316" t="str">
        <f t="shared" ca="1" si="169"/>
        <v/>
      </c>
      <c r="AC349" s="310" t="e">
        <f t="shared" ca="1" si="170"/>
        <v>#N/A</v>
      </c>
      <c r="AD349" s="323" t="e">
        <f t="shared" ca="1" si="171"/>
        <v>#N/A</v>
      </c>
      <c r="AE349" s="324">
        <f t="shared" ca="1" si="150"/>
        <v>342.55247182887274</v>
      </c>
      <c r="AG349" s="306">
        <f t="shared" ca="1" si="172"/>
        <v>-11.651268321985215</v>
      </c>
      <c r="AH349" s="304">
        <f t="shared" ca="1" si="173"/>
        <v>-2.1341391151586602</v>
      </c>
    </row>
    <row r="350" spans="1:34" x14ac:dyDescent="0.2">
      <c r="A350" s="347">
        <f t="shared" ca="1" si="151"/>
        <v>0.01</v>
      </c>
      <c r="B350" s="304">
        <f t="shared" ca="1" si="152"/>
        <v>3.4599999999999702</v>
      </c>
      <c r="D350" s="306">
        <f t="shared" ca="1" si="153"/>
        <v>-0.6700838560946778</v>
      </c>
      <c r="E350" s="307">
        <f t="shared" ca="1" si="154"/>
        <v>-12.488820104791241</v>
      </c>
      <c r="F350" s="304">
        <f t="shared" ca="1" si="155"/>
        <v>12.506783758586243</v>
      </c>
      <c r="G350" s="306">
        <f t="shared" ca="1" si="156"/>
        <v>39.471666505812621</v>
      </c>
      <c r="H350" s="307">
        <f t="shared" ca="1" si="157"/>
        <v>157.69930527049203</v>
      </c>
      <c r="I350" s="304">
        <f t="shared" ca="1" si="158"/>
        <v>162.56408994467975</v>
      </c>
      <c r="J350" s="306">
        <f t="shared" ca="1" si="159"/>
        <v>78.681974374852331</v>
      </c>
      <c r="K350" s="307">
        <f t="shared" ca="1" si="160"/>
        <v>344.13008932258288</v>
      </c>
      <c r="L350" s="304">
        <f t="shared" ca="1" si="145"/>
        <v>353.01044101937521</v>
      </c>
      <c r="M350" s="306">
        <f t="shared" ca="1" si="161"/>
        <v>1.3255381329433515</v>
      </c>
      <c r="N350" s="304">
        <f t="shared" ca="1" si="162"/>
        <v>75.947740601305071</v>
      </c>
      <c r="P350" s="310">
        <f t="shared" ca="1" si="163"/>
        <v>9</v>
      </c>
      <c r="Q350" s="304">
        <f t="shared" ca="1" si="164"/>
        <v>75.777777777795279</v>
      </c>
      <c r="R350" s="306">
        <f t="shared" ca="1" si="165"/>
        <v>3.8029336049623011E-2</v>
      </c>
      <c r="S350" s="307">
        <f t="shared" ca="1" si="166"/>
        <v>9.0753683763438104</v>
      </c>
      <c r="T350" s="304">
        <f t="shared" ca="1" si="146"/>
        <v>89.029363771932779</v>
      </c>
      <c r="U350" s="311">
        <f t="shared" ca="1" si="147"/>
        <v>0</v>
      </c>
      <c r="V350" s="306">
        <f t="shared" ca="1" si="148"/>
        <v>1.1835571506307452</v>
      </c>
      <c r="W350" s="304">
        <f t="shared" ca="1" si="149"/>
        <v>100.6700696774772</v>
      </c>
      <c r="Y350" s="314" t="str">
        <f t="shared" ca="1" si="167"/>
        <v/>
      </c>
      <c r="Z350" s="315" t="str">
        <f t="shared" ca="1" si="168"/>
        <v/>
      </c>
      <c r="AA350" s="316" t="str">
        <f t="shared" ca="1" si="169"/>
        <v/>
      </c>
      <c r="AC350" s="310" t="e">
        <f t="shared" ca="1" si="170"/>
        <v>#N/A</v>
      </c>
      <c r="AD350" s="323" t="e">
        <f t="shared" ca="1" si="171"/>
        <v>#N/A</v>
      </c>
      <c r="AE350" s="324">
        <f t="shared" ca="1" si="150"/>
        <v>344.13008932258288</v>
      </c>
      <c r="AG350" s="306">
        <f t="shared" ca="1" si="172"/>
        <v>-12.278137641055515</v>
      </c>
      <c r="AH350" s="304">
        <f t="shared" ca="1" si="173"/>
        <v>-2.7613564652236535</v>
      </c>
    </row>
    <row r="351" spans="1:34" x14ac:dyDescent="0.2">
      <c r="A351" s="347">
        <f t="shared" ca="1" si="151"/>
        <v>0.01</v>
      </c>
      <c r="B351" s="304">
        <f t="shared" ca="1" si="152"/>
        <v>3.46999999999997</v>
      </c>
      <c r="D351" s="306">
        <f t="shared" ca="1" si="153"/>
        <v>-0.82257551674653739</v>
      </c>
      <c r="E351" s="307">
        <f t="shared" ca="1" si="154"/>
        <v>-13.096397535415495</v>
      </c>
      <c r="F351" s="304">
        <f t="shared" ca="1" si="155"/>
        <v>13.122204802790874</v>
      </c>
      <c r="G351" s="306">
        <f t="shared" ca="1" si="156"/>
        <v>39.463440750645155</v>
      </c>
      <c r="H351" s="307">
        <f t="shared" ca="1" si="157"/>
        <v>157.56834129513788</v>
      </c>
      <c r="I351" s="304">
        <f t="shared" ca="1" si="158"/>
        <v>162.43504958715263</v>
      </c>
      <c r="J351" s="306">
        <f t="shared" ca="1" si="159"/>
        <v>79.076649911134623</v>
      </c>
      <c r="K351" s="307">
        <f t="shared" ca="1" si="160"/>
        <v>345.70642755541104</v>
      </c>
      <c r="L351" s="304">
        <f t="shared" ca="1" si="145"/>
        <v>354.63509501217277</v>
      </c>
      <c r="M351" s="306">
        <f t="shared" ca="1" si="161"/>
        <v>1.3253914937343578</v>
      </c>
      <c r="N351" s="304">
        <f t="shared" ca="1" si="162"/>
        <v>75.939338793518601</v>
      </c>
      <c r="P351" s="310">
        <f t="shared" ca="1" si="163"/>
        <v>9</v>
      </c>
      <c r="Q351" s="304">
        <f t="shared" ca="1" si="164"/>
        <v>69.925925925943545</v>
      </c>
      <c r="R351" s="306">
        <f t="shared" ca="1" si="165"/>
        <v>3.5092564253025295E-2</v>
      </c>
      <c r="S351" s="307">
        <f t="shared" ca="1" si="166"/>
        <v>9.0750174507012797</v>
      </c>
      <c r="T351" s="304">
        <f t="shared" ca="1" si="146"/>
        <v>89.025921191379553</v>
      </c>
      <c r="U351" s="311">
        <f t="shared" ca="1" si="147"/>
        <v>0</v>
      </c>
      <c r="V351" s="306">
        <f t="shared" ca="1" si="148"/>
        <v>1.1833705411986266</v>
      </c>
      <c r="W351" s="304">
        <f t="shared" ca="1" si="149"/>
        <v>100.49446575349448</v>
      </c>
      <c r="Y351" s="314" t="str">
        <f t="shared" ca="1" si="167"/>
        <v/>
      </c>
      <c r="Z351" s="315" t="str">
        <f t="shared" ca="1" si="168"/>
        <v/>
      </c>
      <c r="AA351" s="316" t="str">
        <f t="shared" ca="1" si="169"/>
        <v/>
      </c>
      <c r="AC351" s="310" t="e">
        <f t="shared" ca="1" si="170"/>
        <v>#N/A</v>
      </c>
      <c r="AD351" s="323" t="e">
        <f t="shared" ca="1" si="171"/>
        <v>#N/A</v>
      </c>
      <c r="AE351" s="324">
        <f t="shared" ca="1" si="150"/>
        <v>345.70642755541104</v>
      </c>
      <c r="AG351" s="306">
        <f t="shared" ca="1" si="172"/>
        <v>-12.904210395222817</v>
      </c>
      <c r="AH351" s="304">
        <f t="shared" ca="1" si="173"/>
        <v>-3.3877779209292735</v>
      </c>
    </row>
    <row r="352" spans="1:34" x14ac:dyDescent="0.2">
      <c r="A352" s="347">
        <f t="shared" ca="1" si="151"/>
        <v>0.01</v>
      </c>
      <c r="B352" s="304">
        <f t="shared" ca="1" si="152"/>
        <v>3.4799999999999698</v>
      </c>
      <c r="D352" s="306">
        <f t="shared" ca="1" si="153"/>
        <v>-0.97145756797335125</v>
      </c>
      <c r="E352" s="307">
        <f t="shared" ca="1" si="154"/>
        <v>-13.688804146637095</v>
      </c>
      <c r="F352" s="304">
        <f t="shared" ca="1" si="155"/>
        <v>13.723231717469528</v>
      </c>
      <c r="G352" s="306">
        <f t="shared" ca="1" si="156"/>
        <v>39.453726174965425</v>
      </c>
      <c r="H352" s="307">
        <f t="shared" ca="1" si="157"/>
        <v>157.43145325367152</v>
      </c>
      <c r="I352" s="304">
        <f t="shared" ca="1" si="158"/>
        <v>162.29990444437149</v>
      </c>
      <c r="J352" s="306">
        <f t="shared" ca="1" si="159"/>
        <v>79.471235745762669</v>
      </c>
      <c r="K352" s="307">
        <f t="shared" ca="1" si="160"/>
        <v>347.28142652815507</v>
      </c>
      <c r="L352" s="304">
        <f t="shared" ca="1" si="145"/>
        <v>356.25842659843005</v>
      </c>
      <c r="M352" s="306">
        <f t="shared" ca="1" si="161"/>
        <v>1.3252446464405692</v>
      </c>
      <c r="N352" s="304">
        <f t="shared" ca="1" si="162"/>
        <v>75.930925063351594</v>
      </c>
      <c r="P352" s="310">
        <f t="shared" ca="1" si="163"/>
        <v>10</v>
      </c>
      <c r="Q352" s="304">
        <f t="shared" ca="1" si="164"/>
        <v>64.20833333335024</v>
      </c>
      <c r="R352" s="306">
        <f t="shared" ca="1" si="165"/>
        <v>3.2223170923279483E-2</v>
      </c>
      <c r="S352" s="307">
        <f t="shared" ca="1" si="166"/>
        <v>9.0746952189920478</v>
      </c>
      <c r="T352" s="304">
        <f t="shared" ca="1" si="146"/>
        <v>89.022760098311991</v>
      </c>
      <c r="U352" s="311">
        <f t="shared" ca="1" si="147"/>
        <v>0</v>
      </c>
      <c r="V352" s="306">
        <f t="shared" ca="1" si="148"/>
        <v>1.1831841191873091</v>
      </c>
      <c r="W352" s="304">
        <f t="shared" ca="1" si="149"/>
        <v>100.3115084983481</v>
      </c>
      <c r="Y352" s="314" t="str">
        <f t="shared" ca="1" si="167"/>
        <v/>
      </c>
      <c r="Z352" s="315" t="str">
        <f t="shared" ca="1" si="168"/>
        <v/>
      </c>
      <c r="AA352" s="316" t="str">
        <f t="shared" ca="1" si="169"/>
        <v/>
      </c>
      <c r="AC352" s="310" t="e">
        <f t="shared" ca="1" si="170"/>
        <v>#N/A</v>
      </c>
      <c r="AD352" s="323" t="e">
        <f t="shared" ca="1" si="171"/>
        <v>#N/A</v>
      </c>
      <c r="AE352" s="324">
        <f t="shared" ca="1" si="150"/>
        <v>347.28142652815507</v>
      </c>
      <c r="AG352" s="306">
        <f t="shared" ca="1" si="172"/>
        <v>-13.514689270909193</v>
      </c>
      <c r="AH352" s="304">
        <f t="shared" ca="1" si="173"/>
        <v>-3.9986061839523295</v>
      </c>
    </row>
    <row r="353" spans="1:34" x14ac:dyDescent="0.2">
      <c r="A353" s="347">
        <f t="shared" ca="1" si="151"/>
        <v>0.01</v>
      </c>
      <c r="B353" s="304">
        <f t="shared" ca="1" si="152"/>
        <v>3.4899999999999696</v>
      </c>
      <c r="D353" s="306">
        <f t="shared" ca="1" si="153"/>
        <v>-1.116727771187237</v>
      </c>
      <c r="E353" s="307">
        <f t="shared" ca="1" si="154"/>
        <v>-14.266057588251215</v>
      </c>
      <c r="F353" s="304">
        <f t="shared" ca="1" si="155"/>
        <v>14.309698809766783</v>
      </c>
      <c r="G353" s="306">
        <f t="shared" ca="1" si="156"/>
        <v>39.442558897253555</v>
      </c>
      <c r="H353" s="307">
        <f t="shared" ca="1" si="157"/>
        <v>157.28879267778902</v>
      </c>
      <c r="I353" s="304">
        <f t="shared" ca="1" si="158"/>
        <v>162.15881028917241</v>
      </c>
      <c r="J353" s="306">
        <f t="shared" ca="1" si="159"/>
        <v>79.865717171123762</v>
      </c>
      <c r="K353" s="307">
        <f t="shared" ca="1" si="160"/>
        <v>348.85502775781237</v>
      </c>
      <c r="L353" s="304">
        <f t="shared" ca="1" si="145"/>
        <v>357.88037550438827</v>
      </c>
      <c r="M353" s="306">
        <f t="shared" ca="1" si="161"/>
        <v>1.3250975852012754</v>
      </c>
      <c r="N353" s="304">
        <f t="shared" ca="1" si="162"/>
        <v>75.922499075010094</v>
      </c>
      <c r="P353" s="310">
        <f t="shared" ca="1" si="163"/>
        <v>10</v>
      </c>
      <c r="Q353" s="304">
        <f t="shared" ca="1" si="164"/>
        <v>58.625000000017017</v>
      </c>
      <c r="R353" s="306">
        <f t="shared" ca="1" si="165"/>
        <v>2.9421156060386408E-2</v>
      </c>
      <c r="S353" s="307">
        <f t="shared" ca="1" si="166"/>
        <v>9.0744010074314438</v>
      </c>
      <c r="T353" s="304">
        <f t="shared" ca="1" si="146"/>
        <v>89.019873882902473</v>
      </c>
      <c r="U353" s="311">
        <f t="shared" ca="1" si="147"/>
        <v>0</v>
      </c>
      <c r="V353" s="306">
        <f t="shared" ca="1" si="148"/>
        <v>1.1829978914370982</v>
      </c>
      <c r="W353" s="304">
        <f t="shared" ca="1" si="149"/>
        <v>100.12141312371361</v>
      </c>
      <c r="Y353" s="314" t="str">
        <f t="shared" ca="1" si="167"/>
        <v/>
      </c>
      <c r="Z353" s="315" t="str">
        <f t="shared" ca="1" si="168"/>
        <v/>
      </c>
      <c r="AA353" s="316" t="str">
        <f t="shared" ca="1" si="169"/>
        <v/>
      </c>
      <c r="AC353" s="310" t="e">
        <f t="shared" ca="1" si="170"/>
        <v>#N/A</v>
      </c>
      <c r="AD353" s="323" t="e">
        <f t="shared" ca="1" si="171"/>
        <v>#N/A</v>
      </c>
      <c r="AE353" s="324">
        <f t="shared" ca="1" si="150"/>
        <v>348.85502775781237</v>
      </c>
      <c r="AG353" s="306">
        <f t="shared" ca="1" si="172"/>
        <v>-14.109590870401611</v>
      </c>
      <c r="AH353" s="304">
        <f t="shared" ca="1" si="173"/>
        <v>-4.5938578716316467</v>
      </c>
    </row>
    <row r="354" spans="1:34" x14ac:dyDescent="0.2">
      <c r="A354" s="347">
        <f t="shared" ca="1" si="151"/>
        <v>0.01</v>
      </c>
      <c r="B354" s="304">
        <f t="shared" ca="1" si="152"/>
        <v>3.4999999999999694</v>
      </c>
      <c r="D354" s="306">
        <f t="shared" ca="1" si="153"/>
        <v>-1.2619827577757727</v>
      </c>
      <c r="E354" s="307">
        <f t="shared" ca="1" si="154"/>
        <v>-14.842527044399233</v>
      </c>
      <c r="F354" s="304">
        <f t="shared" ca="1" si="155"/>
        <v>14.896080341641756</v>
      </c>
      <c r="G354" s="306">
        <f t="shared" ca="1" si="156"/>
        <v>39.429939069675797</v>
      </c>
      <c r="H354" s="307">
        <f t="shared" ca="1" si="157"/>
        <v>157.14036740734502</v>
      </c>
      <c r="I354" s="304">
        <f t="shared" ca="1" si="158"/>
        <v>162.01177476947078</v>
      </c>
      <c r="J354" s="306">
        <f t="shared" ca="1" si="159"/>
        <v>80.260079660958411</v>
      </c>
      <c r="K354" s="307">
        <f t="shared" ca="1" si="160"/>
        <v>350.42717355823805</v>
      </c>
      <c r="L354" s="304">
        <f t="shared" ca="1" si="145"/>
        <v>359.50088227318565</v>
      </c>
      <c r="M354" s="306">
        <f t="shared" ca="1" si="161"/>
        <v>1.3249503041204109</v>
      </c>
      <c r="N354" s="304">
        <f t="shared" ca="1" si="162"/>
        <v>75.91406049067443</v>
      </c>
      <c r="P354" s="310">
        <f t="shared" ca="1" si="163"/>
        <v>10</v>
      </c>
      <c r="Q354" s="304">
        <f t="shared" ca="1" si="164"/>
        <v>53.041666666683788</v>
      </c>
      <c r="R354" s="306">
        <f t="shared" ca="1" si="165"/>
        <v>2.661914119749333E-2</v>
      </c>
      <c r="S354" s="307">
        <f t="shared" ca="1" si="166"/>
        <v>9.0741348160194697</v>
      </c>
      <c r="T354" s="304">
        <f t="shared" ca="1" si="146"/>
        <v>89.017262545150999</v>
      </c>
      <c r="U354" s="311">
        <f t="shared" ca="1" si="147"/>
        <v>0</v>
      </c>
      <c r="V354" s="306">
        <f t="shared" ca="1" si="148"/>
        <v>1.1828118646898378</v>
      </c>
      <c r="W354" s="304">
        <f t="shared" ca="1" si="149"/>
        <v>99.924212123667616</v>
      </c>
      <c r="Y354" s="314" t="str">
        <f t="shared" ca="1" si="167"/>
        <v/>
      </c>
      <c r="Z354" s="315" t="str">
        <f t="shared" ca="1" si="168"/>
        <v/>
      </c>
      <c r="AA354" s="316" t="str">
        <f t="shared" ca="1" si="169"/>
        <v/>
      </c>
      <c r="AC354" s="310" t="e">
        <f t="shared" ca="1" si="170"/>
        <v>#N/A</v>
      </c>
      <c r="AD354" s="323" t="e">
        <f t="shared" ca="1" si="171"/>
        <v>#N/A</v>
      </c>
      <c r="AE354" s="324">
        <f t="shared" ca="1" si="150"/>
        <v>350.42717355823805</v>
      </c>
      <c r="AG354" s="306">
        <f t="shared" ca="1" si="172"/>
        <v>-14.703727685840594</v>
      </c>
      <c r="AH354" s="304">
        <f t="shared" ca="1" si="173"/>
        <v>-5.1883454909569204</v>
      </c>
    </row>
    <row r="355" spans="1:34" x14ac:dyDescent="0.2">
      <c r="A355" s="347">
        <f t="shared" ca="1" si="151"/>
        <v>0.01</v>
      </c>
      <c r="B355" s="304">
        <f t="shared" ca="1" si="152"/>
        <v>3.5099999999999691</v>
      </c>
      <c r="D355" s="306">
        <f t="shared" ca="1" si="153"/>
        <v>-1.4072221092569901</v>
      </c>
      <c r="E355" s="307">
        <f t="shared" ca="1" si="154"/>
        <v>-15.418210524536342</v>
      </c>
      <c r="F355" s="304">
        <f t="shared" ca="1" si="155"/>
        <v>15.482296013308391</v>
      </c>
      <c r="G355" s="306">
        <f t="shared" ca="1" si="156"/>
        <v>39.415866848583228</v>
      </c>
      <c r="H355" s="307">
        <f t="shared" ca="1" si="157"/>
        <v>156.98618530209967</v>
      </c>
      <c r="I355" s="304">
        <f t="shared" ca="1" si="158"/>
        <v>161.85880555326739</v>
      </c>
      <c r="J355" s="306">
        <f t="shared" ca="1" si="159"/>
        <v>80.654308690549712</v>
      </c>
      <c r="K355" s="307">
        <f t="shared" ca="1" si="160"/>
        <v>351.99780632178528</v>
      </c>
      <c r="L355" s="304">
        <f t="shared" ca="1" si="145"/>
        <v>361.11988752448895</v>
      </c>
      <c r="M355" s="306">
        <f t="shared" ca="1" si="161"/>
        <v>1.3248027972651713</v>
      </c>
      <c r="N355" s="304">
        <f t="shared" ca="1" si="162"/>
        <v>75.905608970419948</v>
      </c>
      <c r="P355" s="310">
        <f t="shared" ca="1" si="163"/>
        <v>10</v>
      </c>
      <c r="Q355" s="304">
        <f t="shared" ca="1" si="164"/>
        <v>47.458333333350552</v>
      </c>
      <c r="R355" s="306">
        <f t="shared" ca="1" si="165"/>
        <v>2.3817126334600251E-2</v>
      </c>
      <c r="S355" s="307">
        <f t="shared" ca="1" si="166"/>
        <v>9.0738966447561236</v>
      </c>
      <c r="T355" s="304">
        <f t="shared" ca="1" si="146"/>
        <v>89.014926085057581</v>
      </c>
      <c r="U355" s="311">
        <f t="shared" ca="1" si="147"/>
        <v>0</v>
      </c>
      <c r="V355" s="306">
        <f t="shared" ca="1" si="148"/>
        <v>1.1826260456739783</v>
      </c>
      <c r="W355" s="304">
        <f t="shared" ca="1" si="149"/>
        <v>99.719938759158339</v>
      </c>
      <c r="Y355" s="314" t="str">
        <f t="shared" ca="1" si="167"/>
        <v/>
      </c>
      <c r="Z355" s="315" t="str">
        <f t="shared" ca="1" si="168"/>
        <v/>
      </c>
      <c r="AA355" s="316" t="str">
        <f t="shared" ca="1" si="169"/>
        <v/>
      </c>
      <c r="AC355" s="310" t="e">
        <f t="shared" ca="1" si="170"/>
        <v>#N/A</v>
      </c>
      <c r="AD355" s="323" t="e">
        <f t="shared" ca="1" si="171"/>
        <v>#N/A</v>
      </c>
      <c r="AE355" s="324">
        <f t="shared" ca="1" si="150"/>
        <v>351.99780632178528</v>
      </c>
      <c r="AG355" s="306">
        <f t="shared" ca="1" si="172"/>
        <v>-15.297097708739789</v>
      </c>
      <c r="AH355" s="304">
        <f t="shared" ca="1" si="173"/>
        <v>-5.7820670484094077</v>
      </c>
    </row>
    <row r="356" spans="1:34" x14ac:dyDescent="0.2">
      <c r="A356" s="347">
        <f t="shared" ca="1" si="151"/>
        <v>0.01</v>
      </c>
      <c r="B356" s="304">
        <f t="shared" ca="1" si="152"/>
        <v>3.5199999999999689</v>
      </c>
      <c r="D356" s="306">
        <f t="shared" ca="1" si="153"/>
        <v>-1.5524454427882657</v>
      </c>
      <c r="E356" s="307">
        <f t="shared" ca="1" si="154"/>
        <v>-15.993106130563739</v>
      </c>
      <c r="F356" s="304">
        <f t="shared" ca="1" si="155"/>
        <v>16.068277149598504</v>
      </c>
      <c r="G356" s="306">
        <f t="shared" ca="1" si="156"/>
        <v>39.400342394155345</v>
      </c>
      <c r="H356" s="307">
        <f t="shared" ca="1" si="157"/>
        <v>156.82625424079404</v>
      </c>
      <c r="I356" s="304">
        <f t="shared" ca="1" si="158"/>
        <v>161.69991032766484</v>
      </c>
      <c r="J356" s="306">
        <f t="shared" ca="1" si="159"/>
        <v>81.048389736763411</v>
      </c>
      <c r="K356" s="307">
        <f t="shared" ca="1" si="160"/>
        <v>353.56686851949974</v>
      </c>
      <c r="L356" s="304">
        <f t="shared" ca="1" si="145"/>
        <v>362.73733195469077</v>
      </c>
      <c r="M356" s="306">
        <f t="shared" ca="1" si="161"/>
        <v>1.3246550586646075</v>
      </c>
      <c r="N356" s="304">
        <f t="shared" ca="1" si="162"/>
        <v>75.897144172136478</v>
      </c>
      <c r="P356" s="310">
        <f t="shared" ca="1" si="163"/>
        <v>10</v>
      </c>
      <c r="Q356" s="304">
        <f t="shared" ca="1" si="164"/>
        <v>41.875000000017323</v>
      </c>
      <c r="R356" s="306">
        <f t="shared" ca="1" si="165"/>
        <v>2.1015111471707173E-2</v>
      </c>
      <c r="S356" s="307">
        <f t="shared" ca="1" si="166"/>
        <v>9.0736864936414072</v>
      </c>
      <c r="T356" s="304">
        <f t="shared" ca="1" si="146"/>
        <v>89.012864502622207</v>
      </c>
      <c r="U356" s="311">
        <f t="shared" ca="1" si="147"/>
        <v>0</v>
      </c>
      <c r="V356" s="306">
        <f t="shared" ca="1" si="148"/>
        <v>1.1824404411045726</v>
      </c>
      <c r="W356" s="304">
        <f t="shared" ca="1" si="149"/>
        <v>99.508627052243554</v>
      </c>
      <c r="Y356" s="314" t="str">
        <f t="shared" ca="1" si="167"/>
        <v/>
      </c>
      <c r="Z356" s="315" t="str">
        <f t="shared" ca="1" si="168"/>
        <v/>
      </c>
      <c r="AA356" s="316" t="str">
        <f t="shared" ca="1" si="169"/>
        <v/>
      </c>
      <c r="AC356" s="310" t="e">
        <f t="shared" ca="1" si="170"/>
        <v>#N/A</v>
      </c>
      <c r="AD356" s="323" t="e">
        <f t="shared" ca="1" si="171"/>
        <v>#N/A</v>
      </c>
      <c r="AE356" s="324">
        <f t="shared" ca="1" si="150"/>
        <v>353.56686851949974</v>
      </c>
      <c r="AG356" s="306">
        <f t="shared" ca="1" si="172"/>
        <v>-15.889699028979024</v>
      </c>
      <c r="AH356" s="304">
        <f t="shared" ca="1" si="173"/>
        <v>-6.3750206489586319</v>
      </c>
    </row>
    <row r="357" spans="1:34" x14ac:dyDescent="0.2">
      <c r="A357" s="347">
        <f t="shared" ca="1" si="151"/>
        <v>0.01</v>
      </c>
      <c r="B357" s="304">
        <f t="shared" ca="1" si="152"/>
        <v>3.5299999999999687</v>
      </c>
      <c r="D357" s="306">
        <f t="shared" ca="1" si="153"/>
        <v>-1.6976524111639286</v>
      </c>
      <c r="E357" s="307">
        <f t="shared" ca="1" si="154"/>
        <v>-16.567212056237988</v>
      </c>
      <c r="F357" s="304">
        <f t="shared" ca="1" si="155"/>
        <v>16.653964663871726</v>
      </c>
      <c r="G357" s="306">
        <f t="shared" ca="1" si="156"/>
        <v>39.383365870043704</v>
      </c>
      <c r="H357" s="307">
        <f t="shared" ca="1" si="157"/>
        <v>156.66058212023165</v>
      </c>
      <c r="I357" s="304">
        <f t="shared" ca="1" si="158"/>
        <v>161.53509679788962</v>
      </c>
      <c r="J357" s="306">
        <f t="shared" ca="1" si="159"/>
        <v>81.442308278084411</v>
      </c>
      <c r="K357" s="307">
        <f t="shared" ca="1" si="160"/>
        <v>355.13430270130488</v>
      </c>
      <c r="L357" s="304">
        <f t="shared" ca="1" si="145"/>
        <v>364.35315633709638</v>
      </c>
      <c r="M357" s="306">
        <f t="shared" ca="1" si="161"/>
        <v>1.3245070823082048</v>
      </c>
      <c r="N357" s="304">
        <f t="shared" ca="1" si="162"/>
        <v>75.888665751446879</v>
      </c>
      <c r="P357" s="310">
        <f t="shared" ca="1" si="163"/>
        <v>10</v>
      </c>
      <c r="Q357" s="304">
        <f t="shared" ca="1" si="164"/>
        <v>36.291666666684094</v>
      </c>
      <c r="R357" s="306">
        <f t="shared" ca="1" si="165"/>
        <v>1.8213096608814094E-2</v>
      </c>
      <c r="S357" s="307">
        <f t="shared" ca="1" si="166"/>
        <v>9.0735043626753189</v>
      </c>
      <c r="T357" s="304">
        <f t="shared" ca="1" si="146"/>
        <v>89.011077797844877</v>
      </c>
      <c r="U357" s="311">
        <f t="shared" ca="1" si="147"/>
        <v>0</v>
      </c>
      <c r="V357" s="306">
        <f t="shared" ca="1" si="148"/>
        <v>1.1822550576832729</v>
      </c>
      <c r="W357" s="304">
        <f t="shared" ca="1" si="149"/>
        <v>99.290311780344737</v>
      </c>
      <c r="Y357" s="314" t="str">
        <f t="shared" ca="1" si="167"/>
        <v/>
      </c>
      <c r="Z357" s="315" t="str">
        <f t="shared" ca="1" si="168"/>
        <v/>
      </c>
      <c r="AA357" s="316" t="str">
        <f t="shared" ca="1" si="169"/>
        <v/>
      </c>
      <c r="AC357" s="310" t="e">
        <f t="shared" ca="1" si="170"/>
        <v>#N/A</v>
      </c>
      <c r="AD357" s="323" t="e">
        <f t="shared" ca="1" si="171"/>
        <v>#N/A</v>
      </c>
      <c r="AE357" s="324">
        <f t="shared" ca="1" si="150"/>
        <v>355.13430270130488</v>
      </c>
      <c r="AG357" s="306">
        <f t="shared" ca="1" si="172"/>
        <v>-16.481529834236959</v>
      </c>
      <c r="AH357" s="304">
        <f t="shared" ca="1" si="173"/>
        <v>-6.9672044954988008</v>
      </c>
    </row>
    <row r="358" spans="1:34" x14ac:dyDescent="0.2">
      <c r="A358" s="347">
        <f t="shared" ca="1" si="151"/>
        <v>0.01</v>
      </c>
      <c r="B358" s="304">
        <f t="shared" ca="1" si="152"/>
        <v>3.5399999999999685</v>
      </c>
      <c r="D358" s="306">
        <f t="shared" ca="1" si="153"/>
        <v>-1.8428427028163012</v>
      </c>
      <c r="E358" s="307">
        <f t="shared" ca="1" si="154"/>
        <v>-17.140526586576446</v>
      </c>
      <c r="F358" s="304">
        <f t="shared" ca="1" si="155"/>
        <v>17.239307436566506</v>
      </c>
      <c r="G358" s="306">
        <f t="shared" ca="1" si="156"/>
        <v>39.364937443015542</v>
      </c>
      <c r="H358" s="307">
        <f t="shared" ca="1" si="157"/>
        <v>156.48917685436589</v>
      </c>
      <c r="I358" s="304">
        <f t="shared" ca="1" si="158"/>
        <v>161.36437268631988</v>
      </c>
      <c r="J358" s="306">
        <f t="shared" ca="1" si="159"/>
        <v>81.836049794649711</v>
      </c>
      <c r="K358" s="307">
        <f t="shared" ca="1" si="160"/>
        <v>356.70005149617788</v>
      </c>
      <c r="L358" s="304">
        <f t="shared" ca="1" si="145"/>
        <v>365.96730152210091</v>
      </c>
      <c r="M358" s="306">
        <f t="shared" ca="1" si="161"/>
        <v>1.3243588621444371</v>
      </c>
      <c r="N358" s="304">
        <f t="shared" ca="1" si="162"/>
        <v>75.880173361624259</v>
      </c>
      <c r="P358" s="310">
        <f t="shared" ca="1" si="163"/>
        <v>10</v>
      </c>
      <c r="Q358" s="304">
        <f t="shared" ca="1" si="164"/>
        <v>30.708333333350872</v>
      </c>
      <c r="R358" s="306">
        <f t="shared" ca="1" si="165"/>
        <v>1.5411081745921019E-2</v>
      </c>
      <c r="S358" s="307">
        <f t="shared" ca="1" si="166"/>
        <v>9.0733502518578604</v>
      </c>
      <c r="T358" s="304">
        <f t="shared" ca="1" si="146"/>
        <v>89.009565970725617</v>
      </c>
      <c r="U358" s="311">
        <f t="shared" ca="1" si="147"/>
        <v>0</v>
      </c>
      <c r="V358" s="306">
        <f t="shared" ca="1" si="148"/>
        <v>1.1820699020983314</v>
      </c>
      <c r="W358" s="304">
        <f t="shared" ca="1" si="149"/>
        <v>99.065028470519309</v>
      </c>
      <c r="Y358" s="314" t="str">
        <f t="shared" ca="1" si="167"/>
        <v/>
      </c>
      <c r="Z358" s="315" t="str">
        <f t="shared" ca="1" si="168"/>
        <v/>
      </c>
      <c r="AA358" s="316" t="str">
        <f t="shared" ca="1" si="169"/>
        <v/>
      </c>
      <c r="AC358" s="310" t="e">
        <f t="shared" ca="1" si="170"/>
        <v>#N/A</v>
      </c>
      <c r="AD358" s="323" t="e">
        <f t="shared" ca="1" si="171"/>
        <v>#N/A</v>
      </c>
      <c r="AE358" s="324">
        <f t="shared" ca="1" si="150"/>
        <v>356.70005149617788</v>
      </c>
      <c r="AG358" s="306">
        <f t="shared" ca="1" si="172"/>
        <v>-17.072588409420863</v>
      </c>
      <c r="AH358" s="304">
        <f t="shared" ca="1" si="173"/>
        <v>-7.5586168882823648</v>
      </c>
    </row>
    <row r="359" spans="1:34" x14ac:dyDescent="0.2">
      <c r="A359" s="347">
        <f t="shared" ca="1" si="151"/>
        <v>0.01</v>
      </c>
      <c r="B359" s="304">
        <f t="shared" ca="1" si="152"/>
        <v>3.5499999999999683</v>
      </c>
      <c r="D359" s="306">
        <f t="shared" ca="1" si="153"/>
        <v>-1.9880160418203559</v>
      </c>
      <c r="E359" s="307">
        <f t="shared" ca="1" si="154"/>
        <v>-17.713048097258969</v>
      </c>
      <c r="F359" s="304">
        <f t="shared" ca="1" si="155"/>
        <v>17.82426101352717</v>
      </c>
      <c r="G359" s="306">
        <f t="shared" ca="1" si="156"/>
        <v>39.345057282597338</v>
      </c>
      <c r="H359" s="307">
        <f t="shared" ca="1" si="157"/>
        <v>156.31204637339331</v>
      </c>
      <c r="I359" s="304">
        <f t="shared" ca="1" si="158"/>
        <v>161.1877457315187</v>
      </c>
      <c r="J359" s="306">
        <f t="shared" ca="1" si="159"/>
        <v>82.22959976827778</v>
      </c>
      <c r="K359" s="307">
        <f t="shared" ca="1" si="160"/>
        <v>358.26405761231666</v>
      </c>
      <c r="L359" s="304">
        <f t="shared" ca="1" si="145"/>
        <v>367.57970843735717</v>
      </c>
      <c r="M359" s="306">
        <f t="shared" ca="1" si="161"/>
        <v>1.3242103920793027</v>
      </c>
      <c r="N359" s="304">
        <f t="shared" ca="1" si="162"/>
        <v>75.871666653508015</v>
      </c>
      <c r="P359" s="310">
        <f t="shared" ca="1" si="163"/>
        <v>10</v>
      </c>
      <c r="Q359" s="304">
        <f t="shared" ca="1" si="164"/>
        <v>25.125000000017643</v>
      </c>
      <c r="R359" s="306">
        <f t="shared" ca="1" si="165"/>
        <v>1.2609066883027941E-2</v>
      </c>
      <c r="S359" s="307">
        <f t="shared" ca="1" si="166"/>
        <v>9.0732241611890299</v>
      </c>
      <c r="T359" s="304">
        <f t="shared" ca="1" si="146"/>
        <v>89.008329021264387</v>
      </c>
      <c r="U359" s="311">
        <f t="shared" ca="1" si="147"/>
        <v>0</v>
      </c>
      <c r="V359" s="306">
        <f t="shared" ca="1" si="148"/>
        <v>1.1818849810245993</v>
      </c>
      <c r="W359" s="304">
        <f t="shared" ca="1" si="149"/>
        <v>98.832813393750911</v>
      </c>
      <c r="Y359" s="314" t="str">
        <f t="shared" ca="1" si="167"/>
        <v/>
      </c>
      <c r="Z359" s="315" t="str">
        <f t="shared" ca="1" si="168"/>
        <v/>
      </c>
      <c r="AA359" s="316" t="str">
        <f t="shared" ca="1" si="169"/>
        <v/>
      </c>
      <c r="AC359" s="310" t="e">
        <f t="shared" ca="1" si="170"/>
        <v>#N/A</v>
      </c>
      <c r="AD359" s="323" t="e">
        <f t="shared" ca="1" si="171"/>
        <v>#N/A</v>
      </c>
      <c r="AE359" s="324">
        <f t="shared" ca="1" si="150"/>
        <v>358.26405761231666</v>
      </c>
      <c r="AG359" s="306">
        <f t="shared" ca="1" si="172"/>
        <v>-17.662873136093737</v>
      </c>
      <c r="AH359" s="304">
        <f t="shared" ca="1" si="173"/>
        <v>-8.1492562243510083</v>
      </c>
    </row>
    <row r="360" spans="1:34" x14ac:dyDescent="0.2">
      <c r="A360" s="347">
        <f t="shared" ca="1" si="151"/>
        <v>0.01</v>
      </c>
      <c r="B360" s="304">
        <f t="shared" ca="1" si="152"/>
        <v>3.5599999999999681</v>
      </c>
      <c r="D360" s="306">
        <f t="shared" ca="1" si="153"/>
        <v>-2.1331721879020349</v>
      </c>
      <c r="E360" s="307">
        <f t="shared" ca="1" si="154"/>
        <v>-18.284775054025893</v>
      </c>
      <c r="F360" s="304">
        <f t="shared" ca="1" si="155"/>
        <v>18.408786553153533</v>
      </c>
      <c r="G360" s="306">
        <f t="shared" ca="1" si="156"/>
        <v>39.323725560718316</v>
      </c>
      <c r="H360" s="307">
        <f t="shared" ca="1" si="157"/>
        <v>156.12919862285307</v>
      </c>
      <c r="I360" s="304">
        <f t="shared" ca="1" si="158"/>
        <v>161.00522368727357</v>
      </c>
      <c r="J360" s="306">
        <f t="shared" ca="1" si="159"/>
        <v>82.622943682494352</v>
      </c>
      <c r="K360" s="307">
        <f t="shared" ca="1" si="160"/>
        <v>359.82626383729792</v>
      </c>
      <c r="L360" s="304">
        <f t="shared" ca="1" si="145"/>
        <v>369.19031808793329</v>
      </c>
      <c r="M360" s="306">
        <f t="shared" ca="1" si="161"/>
        <v>1.3240616659748388</v>
      </c>
      <c r="N360" s="304">
        <f t="shared" ca="1" si="162"/>
        <v>75.863145275418816</v>
      </c>
      <c r="P360" s="310">
        <f t="shared" ca="1" si="163"/>
        <v>10</v>
      </c>
      <c r="Q360" s="304">
        <f t="shared" ca="1" si="164"/>
        <v>19.541666666684407</v>
      </c>
      <c r="R360" s="306">
        <f t="shared" ca="1" si="165"/>
        <v>9.8070520201348592E-3</v>
      </c>
      <c r="S360" s="307">
        <f t="shared" ca="1" si="166"/>
        <v>9.0731260906688291</v>
      </c>
      <c r="T360" s="304">
        <f t="shared" ca="1" si="146"/>
        <v>89.007366949461215</v>
      </c>
      <c r="U360" s="311">
        <f t="shared" ca="1" si="147"/>
        <v>0</v>
      </c>
      <c r="V360" s="306">
        <f t="shared" ca="1" si="148"/>
        <v>1.181700301123531</v>
      </c>
      <c r="W360" s="304">
        <f t="shared" ca="1" si="149"/>
        <v>98.593703559260291</v>
      </c>
      <c r="Y360" s="314" t="str">
        <f t="shared" ca="1" si="167"/>
        <v/>
      </c>
      <c r="Z360" s="315" t="str">
        <f t="shared" ca="1" si="168"/>
        <v/>
      </c>
      <c r="AA360" s="316" t="str">
        <f t="shared" ca="1" si="169"/>
        <v/>
      </c>
      <c r="AC360" s="310" t="e">
        <f t="shared" ca="1" si="170"/>
        <v>#N/A</v>
      </c>
      <c r="AD360" s="323" t="e">
        <f t="shared" ca="1" si="171"/>
        <v>#N/A</v>
      </c>
      <c r="AE360" s="324">
        <f t="shared" ca="1" si="150"/>
        <v>359.82626383729792</v>
      </c>
      <c r="AG360" s="306">
        <f t="shared" ca="1" si="172"/>
        <v>-18.25238249189881</v>
      </c>
      <c r="AH360" s="304">
        <f t="shared" ca="1" si="173"/>
        <v>-8.739120996964072</v>
      </c>
    </row>
    <row r="361" spans="1:34" x14ac:dyDescent="0.2">
      <c r="A361" s="347">
        <f t="shared" ca="1" si="151"/>
        <v>0.01</v>
      </c>
      <c r="B361" s="304">
        <f t="shared" ca="1" si="152"/>
        <v>3.5699999999999679</v>
      </c>
      <c r="D361" s="306">
        <f t="shared" ca="1" si="153"/>
        <v>-2.2783109364503895</v>
      </c>
      <c r="E361" s="307">
        <f t="shared" ca="1" si="154"/>
        <v>-18.855706012072567</v>
      </c>
      <c r="F361" s="304">
        <f t="shared" ca="1" si="155"/>
        <v>18.992849968787176</v>
      </c>
      <c r="G361" s="306">
        <f t="shared" ca="1" si="156"/>
        <v>39.300942451353812</v>
      </c>
      <c r="H361" s="307">
        <f t="shared" ca="1" si="157"/>
        <v>155.94064156273234</v>
      </c>
      <c r="I361" s="304">
        <f t="shared" ca="1" si="158"/>
        <v>160.81681432164109</v>
      </c>
      <c r="J361" s="306">
        <f t="shared" ca="1" si="159"/>
        <v>83.016067022554708</v>
      </c>
      <c r="K361" s="307">
        <f t="shared" ca="1" si="160"/>
        <v>361.38661303822585</v>
      </c>
      <c r="L361" s="304">
        <f t="shared" ca="1" si="145"/>
        <v>370.79907155646129</v>
      </c>
      <c r="M361" s="306">
        <f t="shared" ca="1" si="161"/>
        <v>1.3239126776476098</v>
      </c>
      <c r="N361" s="304">
        <f t="shared" ca="1" si="162"/>
        <v>75.854608873071882</v>
      </c>
      <c r="P361" s="310">
        <f t="shared" ca="1" si="163"/>
        <v>10</v>
      </c>
      <c r="Q361" s="304">
        <f t="shared" ca="1" si="164"/>
        <v>13.958333333351177</v>
      </c>
      <c r="R361" s="306">
        <f t="shared" ca="1" si="165"/>
        <v>7.0050371572417808E-3</v>
      </c>
      <c r="S361" s="307">
        <f t="shared" ca="1" si="166"/>
        <v>9.0730560402972564</v>
      </c>
      <c r="T361" s="304">
        <f t="shared" ca="1" si="146"/>
        <v>89.006679755316085</v>
      </c>
      <c r="U361" s="311">
        <f t="shared" ca="1" si="147"/>
        <v>0</v>
      </c>
      <c r="V361" s="306">
        <f t="shared" ca="1" si="148"/>
        <v>1.1815158690431868</v>
      </c>
      <c r="W361" s="304">
        <f t="shared" ca="1" si="149"/>
        <v>98.347736708836194</v>
      </c>
      <c r="Y361" s="314" t="str">
        <f t="shared" ca="1" si="167"/>
        <v/>
      </c>
      <c r="Z361" s="315" t="str">
        <f t="shared" ca="1" si="168"/>
        <v/>
      </c>
      <c r="AA361" s="316" t="str">
        <f t="shared" ca="1" si="169"/>
        <v/>
      </c>
      <c r="AC361" s="310" t="e">
        <f t="shared" ca="1" si="170"/>
        <v>#N/A</v>
      </c>
      <c r="AD361" s="323" t="e">
        <f t="shared" ca="1" si="171"/>
        <v>#N/A</v>
      </c>
      <c r="AE361" s="324">
        <f t="shared" ca="1" si="150"/>
        <v>361.38661303822585</v>
      </c>
      <c r="AG361" s="306">
        <f t="shared" ca="1" si="172"/>
        <v>-18.841115049981703</v>
      </c>
      <c r="AH361" s="304">
        <f t="shared" ca="1" si="173"/>
        <v>-9.3282097950247245</v>
      </c>
    </row>
    <row r="362" spans="1:34" x14ac:dyDescent="0.2">
      <c r="A362" s="347">
        <f t="shared" ca="1" si="151"/>
        <v>0.01</v>
      </c>
      <c r="B362" s="304">
        <f t="shared" ca="1" si="152"/>
        <v>3.5799999999999677</v>
      </c>
      <c r="D362" s="306">
        <f t="shared" ca="1" si="153"/>
        <v>-2.4234321185336651</v>
      </c>
      <c r="E362" s="307">
        <f t="shared" ca="1" si="154"/>
        <v>-19.425839615440402</v>
      </c>
      <c r="F362" s="304">
        <f t="shared" ca="1" si="155"/>
        <v>19.576421225493547</v>
      </c>
      <c r="G362" s="306">
        <f t="shared" ca="1" si="156"/>
        <v>39.276708130168473</v>
      </c>
      <c r="H362" s="307">
        <f t="shared" ca="1" si="157"/>
        <v>155.74638316657794</v>
      </c>
      <c r="I362" s="304">
        <f t="shared" ca="1" si="158"/>
        <v>160.6225254159981</v>
      </c>
      <c r="J362" s="306">
        <f t="shared" ca="1" si="159"/>
        <v>83.408955275462318</v>
      </c>
      <c r="K362" s="307">
        <f t="shared" ca="1" si="160"/>
        <v>362.94504816187242</v>
      </c>
      <c r="L362" s="304">
        <f t="shared" ca="1" si="145"/>
        <v>372.40591000327584</v>
      </c>
      <c r="M362" s="306">
        <f t="shared" ca="1" si="161"/>
        <v>1.3237634208671751</v>
      </c>
      <c r="N362" s="304">
        <f t="shared" ca="1" si="162"/>
        <v>75.846057089489264</v>
      </c>
      <c r="P362" s="310">
        <f t="shared" ca="1" si="163"/>
        <v>10</v>
      </c>
      <c r="Q362" s="304">
        <f t="shared" ca="1" si="164"/>
        <v>8.3750000000179483</v>
      </c>
      <c r="R362" s="306">
        <f t="shared" ca="1" si="165"/>
        <v>4.2030222943487032E-3</v>
      </c>
      <c r="S362" s="307">
        <f t="shared" ca="1" si="166"/>
        <v>9.0730140100743135</v>
      </c>
      <c r="T362" s="304">
        <f t="shared" ca="1" si="146"/>
        <v>89.006267438829013</v>
      </c>
      <c r="U362" s="311">
        <f t="shared" ca="1" si="147"/>
        <v>0</v>
      </c>
      <c r="V362" s="306">
        <f t="shared" ca="1" si="148"/>
        <v>1.1813316914182383</v>
      </c>
      <c r="W362" s="304">
        <f t="shared" ca="1" si="149"/>
        <v>98.094951311188808</v>
      </c>
      <c r="Y362" s="314" t="str">
        <f t="shared" ca="1" si="167"/>
        <v/>
      </c>
      <c r="Z362" s="315" t="str">
        <f t="shared" ca="1" si="168"/>
        <v/>
      </c>
      <c r="AA362" s="316" t="str">
        <f t="shared" ca="1" si="169"/>
        <v/>
      </c>
      <c r="AC362" s="310" t="e">
        <f t="shared" ca="1" si="170"/>
        <v>#N/A</v>
      </c>
      <c r="AD362" s="323" t="e">
        <f t="shared" ca="1" si="171"/>
        <v>#N/A</v>
      </c>
      <c r="AE362" s="324">
        <f t="shared" ca="1" si="150"/>
        <v>362.94504816187242</v>
      </c>
      <c r="AG362" s="306">
        <f t="shared" ca="1" si="172"/>
        <v>-19.429069478410291</v>
      </c>
      <c r="AH362" s="304">
        <f t="shared" ca="1" si="173"/>
        <v>-9.9165213025038987</v>
      </c>
    </row>
    <row r="363" spans="1:34" x14ac:dyDescent="0.2">
      <c r="A363" s="347">
        <f t="shared" ca="1" si="151"/>
        <v>0.01</v>
      </c>
      <c r="B363" s="304">
        <f t="shared" ca="1" si="152"/>
        <v>3.5899999999999674</v>
      </c>
      <c r="D363" s="306">
        <f t="shared" ca="1" si="153"/>
        <v>-2.5685356009194278</v>
      </c>
      <c r="E363" s="307">
        <f t="shared" ca="1" si="154"/>
        <v>-19.995174596404702</v>
      </c>
      <c r="F363" s="304">
        <f t="shared" ca="1" si="155"/>
        <v>20.159473759845479</v>
      </c>
      <c r="G363" s="306">
        <f t="shared" ca="1" si="156"/>
        <v>39.251022774159281</v>
      </c>
      <c r="H363" s="307">
        <f t="shared" ca="1" si="157"/>
        <v>155.54643142061389</v>
      </c>
      <c r="I363" s="304">
        <f t="shared" ca="1" si="158"/>
        <v>160.42236476409801</v>
      </c>
      <c r="J363" s="306">
        <f t="shared" ca="1" si="159"/>
        <v>83.801593929983952</v>
      </c>
      <c r="K363" s="307">
        <f t="shared" ca="1" si="160"/>
        <v>364.50151223480839</v>
      </c>
      <c r="L363" s="304">
        <f t="shared" ca="1" si="145"/>
        <v>374.01077466654363</v>
      </c>
      <c r="M363" s="306">
        <f t="shared" ca="1" si="161"/>
        <v>1.3236138893545297</v>
      </c>
      <c r="N363" s="304">
        <f t="shared" ca="1" si="162"/>
        <v>75.83748956491047</v>
      </c>
      <c r="P363" s="310">
        <f t="shared" ca="1" si="163"/>
        <v>10</v>
      </c>
      <c r="Q363" s="304">
        <f t="shared" ca="1" si="164"/>
        <v>2.7916666666847192</v>
      </c>
      <c r="R363" s="306">
        <f t="shared" ca="1" si="165"/>
        <v>1.4010074314556248E-3</v>
      </c>
      <c r="S363" s="307">
        <f t="shared" ca="1" si="166"/>
        <v>9.0729999999999986</v>
      </c>
      <c r="T363" s="304">
        <f t="shared" ca="1" si="146"/>
        <v>89.006129999999985</v>
      </c>
      <c r="U363" s="311">
        <f t="shared" ca="1" si="147"/>
        <v>0</v>
      </c>
      <c r="V363" s="306">
        <f t="shared" ca="1" si="148"/>
        <v>1.1811477748699737</v>
      </c>
      <c r="W363" s="304">
        <f t="shared" ca="1" si="149"/>
        <v>97.835386556325133</v>
      </c>
      <c r="Y363" s="314" t="str">
        <f t="shared" ca="1" si="167"/>
        <v/>
      </c>
      <c r="Z363" s="315" t="str">
        <f t="shared" ca="1" si="168"/>
        <v/>
      </c>
      <c r="AA363" s="316" t="str">
        <f t="shared" ca="1" si="169"/>
        <v/>
      </c>
      <c r="AC363" s="310" t="e">
        <f t="shared" ca="1" si="170"/>
        <v>#N/A</v>
      </c>
      <c r="AD363" s="323" t="e">
        <f t="shared" ca="1" si="171"/>
        <v>#N/A</v>
      </c>
      <c r="AE363" s="324">
        <f t="shared" ca="1" si="150"/>
        <v>364.50151223480839</v>
      </c>
      <c r="AG363" s="306">
        <f t="shared" ca="1" si="172"/>
        <v>-20.016244539592513</v>
      </c>
      <c r="AH363" s="304">
        <f t="shared" ca="1" si="173"/>
        <v>-10.50405429786224</v>
      </c>
    </row>
    <row r="364" spans="1:34" x14ac:dyDescent="0.2">
      <c r="A364" s="347">
        <f t="shared" ca="1" si="151"/>
        <v>0.01</v>
      </c>
      <c r="B364" s="304">
        <f t="shared" ca="1" si="152"/>
        <v>3.5999999999999672</v>
      </c>
      <c r="D364" s="306">
        <f t="shared" ca="1" si="153"/>
        <v>-2.6383421648878036</v>
      </c>
      <c r="E364" s="307">
        <f t="shared" ca="1" si="154"/>
        <v>-20.265388920082092</v>
      </c>
      <c r="F364" s="304">
        <f t="shared" ca="1" si="155"/>
        <v>20.436409602990711</v>
      </c>
      <c r="G364" s="306">
        <f t="shared" ca="1" si="156"/>
        <v>39.224639352510401</v>
      </c>
      <c r="H364" s="307">
        <f t="shared" ca="1" si="157"/>
        <v>155.34377753141305</v>
      </c>
      <c r="I364" s="304">
        <f t="shared" ca="1" si="158"/>
        <v>160.21941689465626</v>
      </c>
      <c r="J364" s="306">
        <f t="shared" ca="1" si="159"/>
        <v>84.193972240617299</v>
      </c>
      <c r="K364" s="307">
        <f t="shared" ca="1" si="160"/>
        <v>366.05596327956852</v>
      </c>
      <c r="L364" s="304">
        <f t="shared" ca="1" si="145"/>
        <v>375.61362224257346</v>
      </c>
      <c r="M364" s="306">
        <f t="shared" ca="1" si="161"/>
        <v>1.3234640796573991</v>
      </c>
      <c r="N364" s="304">
        <f t="shared" ca="1" si="162"/>
        <v>75.828906101534756</v>
      </c>
      <c r="P364" s="310">
        <f t="shared" ca="1" si="163"/>
        <v>23</v>
      </c>
      <c r="Q364" s="304">
        <f t="shared" ca="1" si="164"/>
        <v>0</v>
      </c>
      <c r="R364" s="306">
        <f t="shared" ca="1" si="165"/>
        <v>0</v>
      </c>
      <c r="S364" s="307">
        <f t="shared" ca="1" si="166"/>
        <v>9.0729999999999986</v>
      </c>
      <c r="T364" s="304">
        <f t="shared" ca="1" si="146"/>
        <v>89.006129999999985</v>
      </c>
      <c r="U364" s="311">
        <f t="shared" ca="1" si="147"/>
        <v>0</v>
      </c>
      <c r="V364" s="306">
        <f t="shared" ca="1" si="148"/>
        <v>1.1809641242441853</v>
      </c>
      <c r="W364" s="304">
        <f t="shared" ca="1" si="149"/>
        <v>97.572829587090709</v>
      </c>
      <c r="Y364" s="314" t="str">
        <f t="shared" ca="1" si="167"/>
        <v>Fin de propulsion</v>
      </c>
      <c r="Z364" s="315" t="str">
        <f t="shared" ca="1" si="168"/>
        <v/>
      </c>
      <c r="AA364" s="316" t="str">
        <f t="shared" ca="1" si="169"/>
        <v/>
      </c>
      <c r="AC364" s="310" t="e">
        <f t="shared" ca="1" si="170"/>
        <v>#N/A</v>
      </c>
      <c r="AD364" s="323" t="e">
        <f t="shared" ca="1" si="171"/>
        <v>#N/A</v>
      </c>
      <c r="AE364" s="324">
        <f t="shared" ca="1" si="150"/>
        <v>366.05596327956852</v>
      </c>
      <c r="AG364" s="306">
        <f t="shared" ca="1" si="172"/>
        <v>-20.294966733954315</v>
      </c>
      <c r="AH364" s="304">
        <f t="shared" ca="1" si="173"/>
        <v>-10.783135297732299</v>
      </c>
    </row>
    <row r="365" spans="1:34" x14ac:dyDescent="0.2">
      <c r="A365" s="347">
        <f t="shared" ca="1" si="151"/>
        <v>0.01</v>
      </c>
      <c r="B365" s="304">
        <f t="shared" ca="1" si="152"/>
        <v>3.609999999999967</v>
      </c>
      <c r="D365" s="306">
        <f t="shared" ca="1" si="153"/>
        <v>-2.632823835697629</v>
      </c>
      <c r="E365" s="307">
        <f t="shared" ca="1" si="154"/>
        <v>-20.236935899560748</v>
      </c>
      <c r="F365" s="304">
        <f t="shared" ca="1" si="155"/>
        <v>20.407482352136142</v>
      </c>
      <c r="G365" s="306">
        <f t="shared" ca="1" si="156"/>
        <v>39.198311114153427</v>
      </c>
      <c r="H365" s="307">
        <f t="shared" ca="1" si="157"/>
        <v>155.14140817241744</v>
      </c>
      <c r="I365" s="304">
        <f t="shared" ca="1" si="158"/>
        <v>160.01676200924263</v>
      </c>
      <c r="J365" s="306">
        <f t="shared" ca="1" si="159"/>
        <v>84.586086992950612</v>
      </c>
      <c r="K365" s="307">
        <f t="shared" ca="1" si="160"/>
        <v>367.60838920808766</v>
      </c>
      <c r="L365" s="304">
        <f t="shared" ca="1" si="145"/>
        <v>377.21444024446345</v>
      </c>
      <c r="M365" s="306">
        <f t="shared" ca="1" si="161"/>
        <v>1.3233139911829499</v>
      </c>
      <c r="N365" s="304">
        <f t="shared" ca="1" si="162"/>
        <v>75.820306665395265</v>
      </c>
      <c r="P365" s="310">
        <f t="shared" ca="1" si="163"/>
        <v>23</v>
      </c>
      <c r="Q365" s="304">
        <f t="shared" ca="1" si="164"/>
        <v>0</v>
      </c>
      <c r="R365" s="306">
        <f t="shared" ca="1" si="165"/>
        <v>0</v>
      </c>
      <c r="S365" s="307">
        <f t="shared" ca="1" si="166"/>
        <v>9.0729999999999986</v>
      </c>
      <c r="T365" s="304">
        <f t="shared" ca="1" si="146"/>
        <v>89.006129999999985</v>
      </c>
      <c r="U365" s="311">
        <f t="shared" ca="1" si="147"/>
        <v>0</v>
      </c>
      <c r="V365" s="306">
        <f t="shared" ca="1" si="148"/>
        <v>1.1807807408533533</v>
      </c>
      <c r="W365" s="304">
        <f t="shared" ca="1" si="149"/>
        <v>97.311040976441163</v>
      </c>
      <c r="Y365" s="314" t="str">
        <f t="shared" ca="1" si="167"/>
        <v/>
      </c>
      <c r="Z365" s="315" t="str">
        <f t="shared" ca="1" si="168"/>
        <v/>
      </c>
      <c r="AA365" s="316" t="str">
        <f t="shared" ca="1" si="169"/>
        <v/>
      </c>
      <c r="AC365" s="310" t="e">
        <f t="shared" ca="1" si="170"/>
        <v>#N/A</v>
      </c>
      <c r="AD365" s="323" t="e">
        <f t="shared" ca="1" si="171"/>
        <v>#N/A</v>
      </c>
      <c r="AE365" s="324">
        <f t="shared" ca="1" si="150"/>
        <v>367.60838920808766</v>
      </c>
      <c r="AG365" s="306">
        <f t="shared" ca="1" si="172"/>
        <v>-20.265668772640868</v>
      </c>
      <c r="AH365" s="304">
        <f t="shared" ca="1" si="173"/>
        <v>-10.754197022714727</v>
      </c>
    </row>
    <row r="366" spans="1:34" x14ac:dyDescent="0.2">
      <c r="A366" s="347">
        <f t="shared" ca="1" si="151"/>
        <v>0.01</v>
      </c>
      <c r="B366" s="304">
        <f t="shared" ca="1" si="152"/>
        <v>3.6199999999999668</v>
      </c>
      <c r="D366" s="306">
        <f t="shared" ca="1" si="153"/>
        <v>-2.6273206847339581</v>
      </c>
      <c r="E366" s="307">
        <f t="shared" ca="1" si="154"/>
        <v>-20.208566141360386</v>
      </c>
      <c r="F366" s="304">
        <f t="shared" ca="1" si="155"/>
        <v>20.378639784592306</v>
      </c>
      <c r="G366" s="306">
        <f t="shared" ca="1" si="156"/>
        <v>39.172037907306084</v>
      </c>
      <c r="H366" s="307">
        <f t="shared" ca="1" si="157"/>
        <v>154.93932251100384</v>
      </c>
      <c r="I366" s="304">
        <f t="shared" ca="1" si="158"/>
        <v>159.8143992698414</v>
      </c>
      <c r="J366" s="306">
        <f t="shared" ca="1" si="159"/>
        <v>84.977938738057915</v>
      </c>
      <c r="K366" s="307">
        <f t="shared" ca="1" si="160"/>
        <v>369.15879286150476</v>
      </c>
      <c r="L366" s="304">
        <f t="shared" ca="1" si="145"/>
        <v>378.81323157874584</v>
      </c>
      <c r="M366" s="306">
        <f t="shared" ca="1" si="161"/>
        <v>1.3231636233365058</v>
      </c>
      <c r="N366" s="304">
        <f t="shared" ca="1" si="162"/>
        <v>75.81169122241954</v>
      </c>
      <c r="P366" s="310">
        <f t="shared" ca="1" si="163"/>
        <v>23</v>
      </c>
      <c r="Q366" s="304">
        <f t="shared" ca="1" si="164"/>
        <v>0</v>
      </c>
      <c r="R366" s="306">
        <f t="shared" ca="1" si="165"/>
        <v>0</v>
      </c>
      <c r="S366" s="307">
        <f t="shared" ca="1" si="166"/>
        <v>9.0729999999999986</v>
      </c>
      <c r="T366" s="304">
        <f t="shared" ca="1" si="146"/>
        <v>89.006129999999985</v>
      </c>
      <c r="U366" s="311">
        <f t="shared" ca="1" si="147"/>
        <v>0</v>
      </c>
      <c r="V366" s="306">
        <f t="shared" ca="1" si="148"/>
        <v>1.1805976242461396</v>
      </c>
      <c r="W366" s="304">
        <f t="shared" ca="1" si="149"/>
        <v>97.050017836448319</v>
      </c>
      <c r="Y366" s="314" t="str">
        <f t="shared" ca="1" si="167"/>
        <v/>
      </c>
      <c r="Z366" s="315" t="str">
        <f t="shared" ca="1" si="168"/>
        <v/>
      </c>
      <c r="AA366" s="316" t="str">
        <f t="shared" ca="1" si="169"/>
        <v/>
      </c>
      <c r="AC366" s="310" t="e">
        <f t="shared" ca="1" si="170"/>
        <v>#N/A</v>
      </c>
      <c r="AD366" s="323" t="e">
        <f t="shared" ca="1" si="171"/>
        <v>#N/A</v>
      </c>
      <c r="AE366" s="324">
        <f t="shared" ca="1" si="150"/>
        <v>369.15879286150476</v>
      </c>
      <c r="AG366" s="306">
        <f t="shared" ca="1" si="172"/>
        <v>-20.236454614210359</v>
      </c>
      <c r="AH366" s="304">
        <f t="shared" ca="1" si="173"/>
        <v>-10.725343433973457</v>
      </c>
    </row>
    <row r="367" spans="1:34" x14ac:dyDescent="0.2">
      <c r="A367" s="347">
        <f t="shared" ca="1" si="151"/>
        <v>0.01</v>
      </c>
      <c r="B367" s="304">
        <f t="shared" ca="1" si="152"/>
        <v>3.6299999999999666</v>
      </c>
      <c r="D367" s="306">
        <f t="shared" ca="1" si="153"/>
        <v>-2.6218326538315861</v>
      </c>
      <c r="E367" s="307">
        <f t="shared" ca="1" si="154"/>
        <v>-20.180279332496184</v>
      </c>
      <c r="F367" s="304">
        <f t="shared" ca="1" si="155"/>
        <v>20.349881582020821</v>
      </c>
      <c r="G367" s="306">
        <f t="shared" ca="1" si="156"/>
        <v>39.145819580767771</v>
      </c>
      <c r="H367" s="307">
        <f t="shared" ca="1" si="157"/>
        <v>154.73751971767888</v>
      </c>
      <c r="I367" s="304">
        <f t="shared" ca="1" si="158"/>
        <v>159.61232784164599</v>
      </c>
      <c r="J367" s="306">
        <f t="shared" ca="1" si="159"/>
        <v>85.369528025498283</v>
      </c>
      <c r="K367" s="307">
        <f t="shared" ca="1" si="160"/>
        <v>370.70717707264816</v>
      </c>
      <c r="L367" s="304">
        <f t="shared" ca="1" si="145"/>
        <v>380.40999914364505</v>
      </c>
      <c r="M367" s="306">
        <f t="shared" ca="1" si="161"/>
        <v>1.3230129755215418</v>
      </c>
      <c r="N367" s="304">
        <f t="shared" ca="1" si="162"/>
        <v>75.803059738429241</v>
      </c>
      <c r="P367" s="310">
        <f t="shared" ca="1" si="163"/>
        <v>23</v>
      </c>
      <c r="Q367" s="304">
        <f t="shared" ca="1" si="164"/>
        <v>0</v>
      </c>
      <c r="R367" s="306">
        <f t="shared" ca="1" si="165"/>
        <v>0</v>
      </c>
      <c r="S367" s="307">
        <f t="shared" ca="1" si="166"/>
        <v>9.0729999999999986</v>
      </c>
      <c r="T367" s="304">
        <f t="shared" ca="1" si="146"/>
        <v>89.006129999999985</v>
      </c>
      <c r="U367" s="311">
        <f t="shared" ca="1" si="147"/>
        <v>0</v>
      </c>
      <c r="V367" s="306">
        <f t="shared" ca="1" si="148"/>
        <v>1.1804147739725892</v>
      </c>
      <c r="W367" s="304">
        <f t="shared" ca="1" si="149"/>
        <v>96.789757293046137</v>
      </c>
      <c r="Y367" s="314" t="str">
        <f t="shared" ca="1" si="167"/>
        <v/>
      </c>
      <c r="Z367" s="315" t="str">
        <f t="shared" ca="1" si="168"/>
        <v/>
      </c>
      <c r="AA367" s="316" t="str">
        <f t="shared" ca="1" si="169"/>
        <v/>
      </c>
      <c r="AC367" s="310" t="e">
        <f t="shared" ca="1" si="170"/>
        <v>#N/A</v>
      </c>
      <c r="AD367" s="323" t="e">
        <f t="shared" ca="1" si="171"/>
        <v>#N/A</v>
      </c>
      <c r="AE367" s="324">
        <f t="shared" ca="1" si="150"/>
        <v>370.70717707264816</v>
      </c>
      <c r="AG367" s="306">
        <f t="shared" ca="1" si="172"/>
        <v>-20.207323937747951</v>
      </c>
      <c r="AH367" s="304">
        <f t="shared" ca="1" si="173"/>
        <v>-10.69657421320934</v>
      </c>
    </row>
    <row r="368" spans="1:34" x14ac:dyDescent="0.2">
      <c r="A368" s="347">
        <f t="shared" ca="1" si="151"/>
        <v>0.01</v>
      </c>
      <c r="B368" s="304">
        <f t="shared" ca="1" si="152"/>
        <v>3.6399999999999664</v>
      </c>
      <c r="D368" s="306">
        <f t="shared" ca="1" si="153"/>
        <v>-2.6163596851035518</v>
      </c>
      <c r="E368" s="307">
        <f t="shared" ca="1" si="154"/>
        <v>-20.152075161485502</v>
      </c>
      <c r="F368" s="304">
        <f t="shared" ca="1" si="155"/>
        <v>20.321207427611089</v>
      </c>
      <c r="G368" s="306">
        <f t="shared" ca="1" si="156"/>
        <v>39.119655983916736</v>
      </c>
      <c r="H368" s="307">
        <f t="shared" ca="1" si="157"/>
        <v>154.53599896606403</v>
      </c>
      <c r="I368" s="304">
        <f t="shared" ca="1" si="158"/>
        <v>159.41054689304386</v>
      </c>
      <c r="J368" s="306">
        <f t="shared" ca="1" si="159"/>
        <v>85.760855403321699</v>
      </c>
      <c r="K368" s="307">
        <f t="shared" ca="1" si="160"/>
        <v>372.25354466606689</v>
      </c>
      <c r="L368" s="304">
        <f t="shared" ca="1" si="145"/>
        <v>382.00474582910732</v>
      </c>
      <c r="M368" s="306">
        <f t="shared" ca="1" si="161"/>
        <v>1.3228620471396766</v>
      </c>
      <c r="N368" s="304">
        <f t="shared" ca="1" si="162"/>
        <v>75.794412179139627</v>
      </c>
      <c r="P368" s="310">
        <f t="shared" ca="1" si="163"/>
        <v>23</v>
      </c>
      <c r="Q368" s="304">
        <f t="shared" ca="1" si="164"/>
        <v>0</v>
      </c>
      <c r="R368" s="306">
        <f t="shared" ca="1" si="165"/>
        <v>0</v>
      </c>
      <c r="S368" s="307">
        <f t="shared" ca="1" si="166"/>
        <v>9.0729999999999986</v>
      </c>
      <c r="T368" s="304">
        <f t="shared" ca="1" si="146"/>
        <v>89.006129999999985</v>
      </c>
      <c r="U368" s="311">
        <f t="shared" ca="1" si="147"/>
        <v>0</v>
      </c>
      <c r="V368" s="306">
        <f t="shared" ca="1" si="148"/>
        <v>1.1802321895841197</v>
      </c>
      <c r="W368" s="304">
        <f t="shared" ca="1" si="149"/>
        <v>96.530256485950829</v>
      </c>
      <c r="Y368" s="314" t="str">
        <f t="shared" ca="1" si="167"/>
        <v/>
      </c>
      <c r="Z368" s="315" t="str">
        <f t="shared" ca="1" si="168"/>
        <v/>
      </c>
      <c r="AA368" s="316" t="str">
        <f t="shared" ca="1" si="169"/>
        <v/>
      </c>
      <c r="AC368" s="310" t="e">
        <f t="shared" ca="1" si="170"/>
        <v>#N/A</v>
      </c>
      <c r="AD368" s="323" t="e">
        <f t="shared" ca="1" si="171"/>
        <v>#N/A</v>
      </c>
      <c r="AE368" s="324">
        <f t="shared" ca="1" si="150"/>
        <v>372.25354466606689</v>
      </c>
      <c r="AG368" s="306">
        <f t="shared" ca="1" si="172"/>
        <v>-20.178276423856673</v>
      </c>
      <c r="AH368" s="304">
        <f t="shared" ca="1" si="173"/>
        <v>-10.667889043651069</v>
      </c>
    </row>
    <row r="369" spans="1:34" x14ac:dyDescent="0.2">
      <c r="A369" s="347">
        <f t="shared" ca="1" si="151"/>
        <v>0.01</v>
      </c>
      <c r="B369" s="304">
        <f t="shared" ca="1" si="152"/>
        <v>3.6499999999999662</v>
      </c>
      <c r="D369" s="306">
        <f t="shared" ca="1" si="153"/>
        <v>-2.6109017209395446</v>
      </c>
      <c r="E369" s="307">
        <f t="shared" ca="1" si="154"/>
        <v>-20.123953318339261</v>
      </c>
      <c r="F369" s="304">
        <f t="shared" ca="1" si="155"/>
        <v>20.292617006071513</v>
      </c>
      <c r="G369" s="306">
        <f t="shared" ca="1" si="156"/>
        <v>39.093546966707343</v>
      </c>
      <c r="H369" s="307">
        <f t="shared" ca="1" si="157"/>
        <v>154.33475943288065</v>
      </c>
      <c r="I369" s="304">
        <f t="shared" ca="1" si="158"/>
        <v>159.2090555956014</v>
      </c>
      <c r="J369" s="306">
        <f t="shared" ca="1" si="159"/>
        <v>86.151921418074821</v>
      </c>
      <c r="K369" s="307">
        <f t="shared" ca="1" si="160"/>
        <v>373.79789845806158</v>
      </c>
      <c r="L369" s="304">
        <f t="shared" ca="1" si="145"/>
        <v>383.59747451682927</v>
      </c>
      <c r="M369" s="306">
        <f t="shared" ca="1" si="161"/>
        <v>1.3227108375906667</v>
      </c>
      <c r="N369" s="304">
        <f t="shared" ca="1" si="162"/>
        <v>75.78574851015928</v>
      </c>
      <c r="P369" s="310">
        <f t="shared" ca="1" si="163"/>
        <v>23</v>
      </c>
      <c r="Q369" s="304">
        <f t="shared" ca="1" si="164"/>
        <v>0</v>
      </c>
      <c r="R369" s="306">
        <f t="shared" ca="1" si="165"/>
        <v>0</v>
      </c>
      <c r="S369" s="307">
        <f t="shared" ca="1" si="166"/>
        <v>9.0729999999999986</v>
      </c>
      <c r="T369" s="304">
        <f t="shared" ca="1" si="146"/>
        <v>89.006129999999985</v>
      </c>
      <c r="U369" s="311">
        <f t="shared" ca="1" si="147"/>
        <v>0</v>
      </c>
      <c r="V369" s="306">
        <f t="shared" ca="1" si="148"/>
        <v>1.1800498706335179</v>
      </c>
      <c r="W369" s="304">
        <f t="shared" ca="1" si="149"/>
        <v>96.271512568581556</v>
      </c>
      <c r="Y369" s="314" t="str">
        <f t="shared" ca="1" si="167"/>
        <v/>
      </c>
      <c r="Z369" s="315" t="str">
        <f t="shared" ca="1" si="168"/>
        <v/>
      </c>
      <c r="AA369" s="316" t="str">
        <f t="shared" ca="1" si="169"/>
        <v/>
      </c>
      <c r="AC369" s="310" t="e">
        <f t="shared" ca="1" si="170"/>
        <v>#N/A</v>
      </c>
      <c r="AD369" s="323" t="e">
        <f t="shared" ca="1" si="171"/>
        <v>#N/A</v>
      </c>
      <c r="AE369" s="324">
        <f t="shared" ca="1" si="150"/>
        <v>373.79789845806158</v>
      </c>
      <c r="AG369" s="306">
        <f t="shared" ca="1" si="172"/>
        <v>-20.149311754648586</v>
      </c>
      <c r="AH369" s="304">
        <f t="shared" ca="1" si="173"/>
        <v>-10.639287610046384</v>
      </c>
    </row>
    <row r="370" spans="1:34" x14ac:dyDescent="0.2">
      <c r="A370" s="347">
        <f t="shared" ca="1" si="151"/>
        <v>0.01</v>
      </c>
      <c r="B370" s="304">
        <f t="shared" ca="1" si="152"/>
        <v>3.6599999999999659</v>
      </c>
      <c r="D370" s="306">
        <f t="shared" ca="1" si="153"/>
        <v>-2.6054587040042994</v>
      </c>
      <c r="E370" s="307">
        <f t="shared" ca="1" si="154"/>
        <v>-20.095913494553308</v>
      </c>
      <c r="F370" s="304">
        <f t="shared" ca="1" si="155"/>
        <v>20.264110003620726</v>
      </c>
      <c r="G370" s="306">
        <f t="shared" ca="1" si="156"/>
        <v>39.0674923796673</v>
      </c>
      <c r="H370" s="307">
        <f t="shared" ca="1" si="157"/>
        <v>154.13380029793512</v>
      </c>
      <c r="I370" s="304">
        <f t="shared" ca="1" si="158"/>
        <v>159.00785312404889</v>
      </c>
      <c r="J370" s="306">
        <f t="shared" ca="1" si="159"/>
        <v>86.542726614806696</v>
      </c>
      <c r="K370" s="307">
        <f t="shared" ca="1" si="160"/>
        <v>375.34024125671567</v>
      </c>
      <c r="L370" s="304">
        <f t="shared" ca="1" si="145"/>
        <v>385.1881880802872</v>
      </c>
      <c r="M370" s="306">
        <f t="shared" ca="1" si="161"/>
        <v>1.3225593462723992</v>
      </c>
      <c r="N370" s="304">
        <f t="shared" ca="1" si="162"/>
        <v>75.777068696989687</v>
      </c>
      <c r="P370" s="310">
        <f t="shared" ca="1" si="163"/>
        <v>23</v>
      </c>
      <c r="Q370" s="304">
        <f t="shared" ca="1" si="164"/>
        <v>0</v>
      </c>
      <c r="R370" s="306">
        <f t="shared" ca="1" si="165"/>
        <v>0</v>
      </c>
      <c r="S370" s="307">
        <f t="shared" ca="1" si="166"/>
        <v>9.0729999999999986</v>
      </c>
      <c r="T370" s="304">
        <f t="shared" ca="1" si="146"/>
        <v>89.006129999999985</v>
      </c>
      <c r="U370" s="311">
        <f t="shared" ca="1" si="147"/>
        <v>0</v>
      </c>
      <c r="V370" s="306">
        <f t="shared" ca="1" si="148"/>
        <v>1.1798678166749361</v>
      </c>
      <c r="W370" s="304">
        <f t="shared" ca="1" si="149"/>
        <v>96.01352270798192</v>
      </c>
      <c r="Y370" s="314" t="str">
        <f t="shared" ca="1" si="167"/>
        <v/>
      </c>
      <c r="Z370" s="315" t="str">
        <f t="shared" ca="1" si="168"/>
        <v/>
      </c>
      <c r="AA370" s="316" t="str">
        <f t="shared" ca="1" si="169"/>
        <v/>
      </c>
      <c r="AC370" s="310" t="e">
        <f t="shared" ca="1" si="170"/>
        <v>#N/A</v>
      </c>
      <c r="AD370" s="323" t="e">
        <f t="shared" ca="1" si="171"/>
        <v>#N/A</v>
      </c>
      <c r="AE370" s="324">
        <f t="shared" ca="1" si="150"/>
        <v>375.34024125671567</v>
      </c>
      <c r="AG370" s="306">
        <f t="shared" ca="1" si="172"/>
        <v>-20.120429613735958</v>
      </c>
      <c r="AH370" s="304">
        <f t="shared" ca="1" si="173"/>
        <v>-10.61076959865332</v>
      </c>
    </row>
    <row r="371" spans="1:34" x14ac:dyDescent="0.2">
      <c r="A371" s="347">
        <f t="shared" ca="1" si="151"/>
        <v>0.01</v>
      </c>
      <c r="B371" s="304">
        <f t="shared" ca="1" si="152"/>
        <v>3.6699999999999657</v>
      </c>
      <c r="D371" s="306">
        <f t="shared" ca="1" si="153"/>
        <v>-2.6000305772360304</v>
      </c>
      <c r="E371" s="307">
        <f t="shared" ca="1" si="154"/>
        <v>-20.067955383099921</v>
      </c>
      <c r="F371" s="304">
        <f t="shared" ca="1" si="155"/>
        <v>20.235686107978928</v>
      </c>
      <c r="G371" s="306">
        <f t="shared" ca="1" si="156"/>
        <v>39.041492073894936</v>
      </c>
      <c r="H371" s="307">
        <f t="shared" ca="1" si="157"/>
        <v>153.93312074410412</v>
      </c>
      <c r="I371" s="304">
        <f t="shared" ca="1" si="158"/>
        <v>158.80693865626571</v>
      </c>
      <c r="J371" s="306">
        <f t="shared" ca="1" si="159"/>
        <v>86.933271537074503</v>
      </c>
      <c r="K371" s="307">
        <f t="shared" ca="1" si="160"/>
        <v>376.88057586192588</v>
      </c>
      <c r="L371" s="304">
        <f t="shared" ca="1" si="145"/>
        <v>386.77688938476609</v>
      </c>
      <c r="M371" s="306">
        <f t="shared" ca="1" si="161"/>
        <v>1.3224075725808853</v>
      </c>
      <c r="N371" s="304">
        <f t="shared" ca="1" si="162"/>
        <v>75.768372705024817</v>
      </c>
      <c r="P371" s="310">
        <f t="shared" ca="1" si="163"/>
        <v>23</v>
      </c>
      <c r="Q371" s="304">
        <f t="shared" ca="1" si="164"/>
        <v>0</v>
      </c>
      <c r="R371" s="306">
        <f t="shared" ca="1" si="165"/>
        <v>0</v>
      </c>
      <c r="S371" s="307">
        <f t="shared" ca="1" si="166"/>
        <v>9.0729999999999986</v>
      </c>
      <c r="T371" s="304">
        <f t="shared" ca="1" si="146"/>
        <v>89.006129999999985</v>
      </c>
      <c r="U371" s="311">
        <f t="shared" ca="1" si="147"/>
        <v>0</v>
      </c>
      <c r="V371" s="306">
        <f t="shared" ca="1" si="148"/>
        <v>1.1796860272638829</v>
      </c>
      <c r="W371" s="304">
        <f t="shared" ca="1" si="149"/>
        <v>95.756284084741267</v>
      </c>
      <c r="Y371" s="314" t="str">
        <f t="shared" ca="1" si="167"/>
        <v/>
      </c>
      <c r="Z371" s="315" t="str">
        <f t="shared" ca="1" si="168"/>
        <v/>
      </c>
      <c r="AA371" s="316" t="str">
        <f t="shared" ca="1" si="169"/>
        <v/>
      </c>
      <c r="AC371" s="310" t="e">
        <f t="shared" ca="1" si="170"/>
        <v>#N/A</v>
      </c>
      <c r="AD371" s="323" t="e">
        <f t="shared" ca="1" si="171"/>
        <v>#N/A</v>
      </c>
      <c r="AE371" s="324">
        <f t="shared" ca="1" si="150"/>
        <v>376.88057586192588</v>
      </c>
      <c r="AG371" s="306">
        <f t="shared" ca="1" si="172"/>
        <v>-20.09162968622261</v>
      </c>
      <c r="AH371" s="304">
        <f t="shared" ca="1" si="173"/>
        <v>-10.582334697231559</v>
      </c>
    </row>
    <row r="372" spans="1:34" x14ac:dyDescent="0.2">
      <c r="A372" s="347">
        <f t="shared" ca="1" si="151"/>
        <v>0.01</v>
      </c>
      <c r="B372" s="304">
        <f t="shared" ca="1" si="152"/>
        <v>3.6799999999999655</v>
      </c>
      <c r="D372" s="306">
        <f t="shared" ca="1" si="153"/>
        <v>-2.594617283844848</v>
      </c>
      <c r="E372" s="307">
        <f t="shared" ca="1" si="154"/>
        <v>-20.040078678419295</v>
      </c>
      <c r="F372" s="304">
        <f t="shared" ca="1" si="155"/>
        <v>20.207345008359265</v>
      </c>
      <c r="G372" s="306">
        <f t="shared" ca="1" si="156"/>
        <v>39.015545901056491</v>
      </c>
      <c r="H372" s="307">
        <f t="shared" ca="1" si="157"/>
        <v>153.73271995731992</v>
      </c>
      <c r="I372" s="304">
        <f t="shared" ca="1" si="158"/>
        <v>158.60631137326533</v>
      </c>
      <c r="J372" s="306">
        <f t="shared" ca="1" si="159"/>
        <v>87.323556726949263</v>
      </c>
      <c r="K372" s="307">
        <f t="shared" ca="1" si="160"/>
        <v>378.41890506543302</v>
      </c>
      <c r="L372" s="304">
        <f t="shared" ca="1" si="145"/>
        <v>388.3635812873884</v>
      </c>
      <c r="M372" s="306">
        <f t="shared" ca="1" si="161"/>
        <v>1.3222555159102529</v>
      </c>
      <c r="N372" s="304">
        <f t="shared" ca="1" si="162"/>
        <v>75.759660499550762</v>
      </c>
      <c r="P372" s="310">
        <f t="shared" ca="1" si="163"/>
        <v>23</v>
      </c>
      <c r="Q372" s="304">
        <f t="shared" ca="1" si="164"/>
        <v>0</v>
      </c>
      <c r="R372" s="306">
        <f t="shared" ca="1" si="165"/>
        <v>0</v>
      </c>
      <c r="S372" s="307">
        <f t="shared" ca="1" si="166"/>
        <v>9.0729999999999986</v>
      </c>
      <c r="T372" s="304">
        <f t="shared" ca="1" si="146"/>
        <v>89.006129999999985</v>
      </c>
      <c r="U372" s="311">
        <f t="shared" ca="1" si="147"/>
        <v>0</v>
      </c>
      <c r="V372" s="306">
        <f t="shared" ca="1" si="148"/>
        <v>1.1795045019572226</v>
      </c>
      <c r="W372" s="304">
        <f t="shared" ca="1" si="149"/>
        <v>95.499793892917509</v>
      </c>
      <c r="Y372" s="314" t="str">
        <f t="shared" ca="1" si="167"/>
        <v/>
      </c>
      <c r="Z372" s="315" t="str">
        <f t="shared" ca="1" si="168"/>
        <v/>
      </c>
      <c r="AA372" s="316" t="str">
        <f t="shared" ca="1" si="169"/>
        <v/>
      </c>
      <c r="AC372" s="310" t="e">
        <f t="shared" ca="1" si="170"/>
        <v>#N/A</v>
      </c>
      <c r="AD372" s="323" t="e">
        <f t="shared" ca="1" si="171"/>
        <v>#N/A</v>
      </c>
      <c r="AE372" s="324">
        <f t="shared" ca="1" si="150"/>
        <v>378.41890506543302</v>
      </c>
      <c r="AG372" s="306">
        <f t="shared" ca="1" si="172"/>
        <v>-20.062911658695178</v>
      </c>
      <c r="AH372" s="304">
        <f t="shared" ca="1" si="173"/>
        <v>-10.553982595033757</v>
      </c>
    </row>
    <row r="373" spans="1:34" x14ac:dyDescent="0.2">
      <c r="A373" s="347">
        <f t="shared" ca="1" si="151"/>
        <v>0.01</v>
      </c>
      <c r="B373" s="304">
        <f t="shared" ca="1" si="152"/>
        <v>3.6899999999999653</v>
      </c>
      <c r="D373" s="306">
        <f t="shared" ca="1" si="153"/>
        <v>-2.5892187673112108</v>
      </c>
      <c r="E373" s="307">
        <f t="shared" ca="1" si="154"/>
        <v>-20.012283076411158</v>
      </c>
      <c r="F373" s="304">
        <f t="shared" ca="1" si="155"/>
        <v>20.179086395459262</v>
      </c>
      <c r="G373" s="306">
        <f t="shared" ca="1" si="156"/>
        <v>38.989653713383376</v>
      </c>
      <c r="H373" s="307">
        <f t="shared" ca="1" si="157"/>
        <v>153.5325971265558</v>
      </c>
      <c r="I373" s="304">
        <f t="shared" ca="1" si="158"/>
        <v>158.40597045918074</v>
      </c>
      <c r="J373" s="306">
        <f t="shared" ca="1" si="159"/>
        <v>87.713582725021467</v>
      </c>
      <c r="K373" s="307">
        <f t="shared" ca="1" si="160"/>
        <v>379.9552316508524</v>
      </c>
      <c r="L373" s="304">
        <f t="shared" ca="1" si="145"/>
        <v>389.94826663714264</v>
      </c>
      <c r="M373" s="306">
        <f t="shared" ca="1" si="161"/>
        <v>1.322103175652741</v>
      </c>
      <c r="N373" s="304">
        <f t="shared" ca="1" si="162"/>
        <v>75.750932045745401</v>
      </c>
      <c r="P373" s="310">
        <f t="shared" ca="1" si="163"/>
        <v>23</v>
      </c>
      <c r="Q373" s="304">
        <f t="shared" ca="1" si="164"/>
        <v>0</v>
      </c>
      <c r="R373" s="306">
        <f t="shared" ca="1" si="165"/>
        <v>0</v>
      </c>
      <c r="S373" s="307">
        <f t="shared" ca="1" si="166"/>
        <v>9.0729999999999986</v>
      </c>
      <c r="T373" s="304">
        <f t="shared" ca="1" si="146"/>
        <v>89.006129999999985</v>
      </c>
      <c r="U373" s="311">
        <f t="shared" ca="1" si="147"/>
        <v>0</v>
      </c>
      <c r="V373" s="306">
        <f t="shared" ca="1" si="148"/>
        <v>1.1793232403131642</v>
      </c>
      <c r="W373" s="304">
        <f t="shared" ca="1" si="149"/>
        <v>95.244049339959489</v>
      </c>
      <c r="Y373" s="314" t="str">
        <f t="shared" ca="1" si="167"/>
        <v/>
      </c>
      <c r="Z373" s="315" t="str">
        <f t="shared" ca="1" si="168"/>
        <v/>
      </c>
      <c r="AA373" s="316" t="str">
        <f t="shared" ca="1" si="169"/>
        <v/>
      </c>
      <c r="AC373" s="310" t="e">
        <f t="shared" ca="1" si="170"/>
        <v>#N/A</v>
      </c>
      <c r="AD373" s="323" t="e">
        <f t="shared" ca="1" si="171"/>
        <v>#N/A</v>
      </c>
      <c r="AE373" s="324">
        <f t="shared" ca="1" si="150"/>
        <v>379.9552316508524</v>
      </c>
      <c r="AG373" s="306">
        <f t="shared" ca="1" si="172"/>
        <v>-20.03427521921455</v>
      </c>
      <c r="AH373" s="304">
        <f t="shared" ca="1" si="173"/>
        <v>-10.525712982797037</v>
      </c>
    </row>
    <row r="374" spans="1:34" x14ac:dyDescent="0.2">
      <c r="A374" s="347">
        <f t="shared" ca="1" si="151"/>
        <v>0.01</v>
      </c>
      <c r="B374" s="304">
        <f t="shared" ca="1" si="152"/>
        <v>3.6999999999999651</v>
      </c>
      <c r="D374" s="306">
        <f t="shared" ca="1" si="153"/>
        <v>-2.5838349713843605</v>
      </c>
      <c r="E374" s="307">
        <f t="shared" ca="1" si="154"/>
        <v>-19.984568274426366</v>
      </c>
      <c r="F374" s="304">
        <f t="shared" ca="1" si="155"/>
        <v>20.150909961452303</v>
      </c>
      <c r="G374" s="306">
        <f t="shared" ca="1" si="156"/>
        <v>38.963815363669532</v>
      </c>
      <c r="H374" s="307">
        <f t="shared" ca="1" si="157"/>
        <v>153.33275144381153</v>
      </c>
      <c r="I374" s="304">
        <f t="shared" ca="1" si="158"/>
        <v>158.20591510124967</v>
      </c>
      <c r="J374" s="306">
        <f t="shared" ca="1" si="159"/>
        <v>88.103350070406734</v>
      </c>
      <c r="K374" s="307">
        <f t="shared" ca="1" si="160"/>
        <v>381.48955839370421</v>
      </c>
      <c r="L374" s="304">
        <f t="shared" ca="1" si="145"/>
        <v>391.53094827491236</v>
      </c>
      <c r="M374" s="306">
        <f t="shared" ca="1" si="161"/>
        <v>1.3219505511986918</v>
      </c>
      <c r="N374" s="304">
        <f t="shared" ca="1" si="162"/>
        <v>75.742187308677885</v>
      </c>
      <c r="P374" s="310">
        <f t="shared" ca="1" si="163"/>
        <v>23</v>
      </c>
      <c r="Q374" s="304">
        <f t="shared" ca="1" si="164"/>
        <v>0</v>
      </c>
      <c r="R374" s="306">
        <f t="shared" ca="1" si="165"/>
        <v>0</v>
      </c>
      <c r="S374" s="307">
        <f t="shared" ca="1" si="166"/>
        <v>9.0729999999999986</v>
      </c>
      <c r="T374" s="304">
        <f t="shared" ca="1" si="146"/>
        <v>89.006129999999985</v>
      </c>
      <c r="U374" s="311">
        <f t="shared" ca="1" si="147"/>
        <v>0</v>
      </c>
      <c r="V374" s="306">
        <f t="shared" ca="1" si="148"/>
        <v>1.1791422418912629</v>
      </c>
      <c r="W374" s="304">
        <f t="shared" ca="1" si="149"/>
        <v>94.989047646630738</v>
      </c>
      <c r="Y374" s="314" t="str">
        <f t="shared" ca="1" si="167"/>
        <v/>
      </c>
      <c r="Z374" s="315" t="str">
        <f t="shared" ca="1" si="168"/>
        <v/>
      </c>
      <c r="AA374" s="316" t="str">
        <f t="shared" ca="1" si="169"/>
        <v/>
      </c>
      <c r="AC374" s="310" t="e">
        <f t="shared" ca="1" si="170"/>
        <v>#N/A</v>
      </c>
      <c r="AD374" s="323" t="e">
        <f t="shared" ca="1" si="171"/>
        <v>#N/A</v>
      </c>
      <c r="AE374" s="324">
        <f t="shared" ca="1" si="150"/>
        <v>381.48955839370421</v>
      </c>
      <c r="AG374" s="306">
        <f t="shared" ca="1" si="172"/>
        <v>-20.005720057307286</v>
      </c>
      <c r="AH374" s="304">
        <f t="shared" ca="1" si="173"/>
        <v>-10.497525552734432</v>
      </c>
    </row>
    <row r="375" spans="1:34" x14ac:dyDescent="0.2">
      <c r="A375" s="347">
        <f t="shared" ca="1" si="151"/>
        <v>0.01</v>
      </c>
      <c r="B375" s="304">
        <f t="shared" ca="1" si="152"/>
        <v>3.7099999999999649</v>
      </c>
      <c r="D375" s="306">
        <f t="shared" ca="1" si="153"/>
        <v>-2.5784658400807992</v>
      </c>
      <c r="E375" s="307">
        <f t="shared" ca="1" si="154"/>
        <v>-19.956933971258639</v>
      </c>
      <c r="F375" s="304">
        <f t="shared" ca="1" si="155"/>
        <v>20.122815399979217</v>
      </c>
      <c r="G375" s="306">
        <f t="shared" ca="1" si="156"/>
        <v>38.938030705268723</v>
      </c>
      <c r="H375" s="307">
        <f t="shared" ca="1" si="157"/>
        <v>153.13318210409895</v>
      </c>
      <c r="I375" s="304">
        <f t="shared" ca="1" si="158"/>
        <v>158.00614448980008</v>
      </c>
      <c r="J375" s="306">
        <f t="shared" ca="1" si="159"/>
        <v>88.492859300751419</v>
      </c>
      <c r="K375" s="307">
        <f t="shared" ca="1" si="160"/>
        <v>383.02188806144375</v>
      </c>
      <c r="L375" s="304">
        <f t="shared" ca="1" si="145"/>
        <v>393.11162903350458</v>
      </c>
      <c r="M375" s="306">
        <f t="shared" ca="1" si="161"/>
        <v>1.321797641936544</v>
      </c>
      <c r="N375" s="304">
        <f t="shared" ca="1" si="162"/>
        <v>75.733426253308366</v>
      </c>
      <c r="P375" s="310">
        <f t="shared" ca="1" si="163"/>
        <v>23</v>
      </c>
      <c r="Q375" s="304">
        <f t="shared" ca="1" si="164"/>
        <v>0</v>
      </c>
      <c r="R375" s="306">
        <f t="shared" ca="1" si="165"/>
        <v>0</v>
      </c>
      <c r="S375" s="307">
        <f t="shared" ca="1" si="166"/>
        <v>9.0729999999999986</v>
      </c>
      <c r="T375" s="304">
        <f t="shared" ca="1" si="146"/>
        <v>89.006129999999985</v>
      </c>
      <c r="U375" s="311">
        <f t="shared" ca="1" si="147"/>
        <v>0</v>
      </c>
      <c r="V375" s="306">
        <f t="shared" ca="1" si="148"/>
        <v>1.1789615062524086</v>
      </c>
      <c r="W375" s="304">
        <f t="shared" ca="1" si="149"/>
        <v>94.734786046932882</v>
      </c>
      <c r="Y375" s="314" t="str">
        <f t="shared" ca="1" si="167"/>
        <v/>
      </c>
      <c r="Z375" s="315" t="str">
        <f t="shared" ca="1" si="168"/>
        <v/>
      </c>
      <c r="AA375" s="316" t="str">
        <f t="shared" ca="1" si="169"/>
        <v/>
      </c>
      <c r="AC375" s="310" t="e">
        <f t="shared" ca="1" si="170"/>
        <v>#N/A</v>
      </c>
      <c r="AD375" s="323" t="e">
        <f t="shared" ca="1" si="171"/>
        <v>#N/A</v>
      </c>
      <c r="AE375" s="324">
        <f t="shared" ca="1" si="150"/>
        <v>383.02188806144375</v>
      </c>
      <c r="AG375" s="306">
        <f t="shared" ca="1" si="172"/>
        <v>-19.977245863957155</v>
      </c>
      <c r="AH375" s="304">
        <f t="shared" ca="1" si="173"/>
        <v>-10.46941999852648</v>
      </c>
    </row>
    <row r="376" spans="1:34" x14ac:dyDescent="0.2">
      <c r="A376" s="347">
        <f t="shared" ca="1" si="151"/>
        <v>0.01</v>
      </c>
      <c r="B376" s="304">
        <f t="shared" ca="1" si="152"/>
        <v>3.7199999999999647</v>
      </c>
      <c r="D376" s="306">
        <f t="shared" ca="1" si="153"/>
        <v>-2.5731113176827449</v>
      </c>
      <c r="E376" s="307">
        <f t="shared" ca="1" si="154"/>
        <v>-19.929379867136262</v>
      </c>
      <c r="F376" s="304">
        <f t="shared" ca="1" si="155"/>
        <v>20.094802406139834</v>
      </c>
      <c r="G376" s="306">
        <f t="shared" ca="1" si="156"/>
        <v>38.912299592091898</v>
      </c>
      <c r="H376" s="307">
        <f t="shared" ca="1" si="157"/>
        <v>152.93388830542759</v>
      </c>
      <c r="I376" s="304">
        <f t="shared" ca="1" si="158"/>
        <v>157.80665781823566</v>
      </c>
      <c r="J376" s="306">
        <f t="shared" ca="1" si="159"/>
        <v>88.882110952238222</v>
      </c>
      <c r="K376" s="307">
        <f t="shared" ca="1" si="160"/>
        <v>384.55222341349139</v>
      </c>
      <c r="L376" s="304">
        <f t="shared" ca="1" si="145"/>
        <v>394.69031173767843</v>
      </c>
      <c r="M376" s="306">
        <f t="shared" ca="1" si="161"/>
        <v>1.3216444472528261</v>
      </c>
      <c r="N376" s="304">
        <f t="shared" ca="1" si="162"/>
        <v>75.72464884448749</v>
      </c>
      <c r="P376" s="310">
        <f t="shared" ca="1" si="163"/>
        <v>23</v>
      </c>
      <c r="Q376" s="304">
        <f t="shared" ca="1" si="164"/>
        <v>0</v>
      </c>
      <c r="R376" s="306">
        <f t="shared" ca="1" si="165"/>
        <v>0</v>
      </c>
      <c r="S376" s="307">
        <f t="shared" ca="1" si="166"/>
        <v>9.0729999999999986</v>
      </c>
      <c r="T376" s="304">
        <f t="shared" ca="1" si="146"/>
        <v>89.006129999999985</v>
      </c>
      <c r="U376" s="311">
        <f t="shared" ca="1" si="147"/>
        <v>0</v>
      </c>
      <c r="V376" s="306">
        <f t="shared" ca="1" si="148"/>
        <v>1.1787810329588253</v>
      </c>
      <c r="W376" s="304">
        <f t="shared" ca="1" si="149"/>
        <v>94.48126178803048</v>
      </c>
      <c r="Y376" s="314" t="str">
        <f t="shared" ca="1" si="167"/>
        <v/>
      </c>
      <c r="Z376" s="315" t="str">
        <f t="shared" ca="1" si="168"/>
        <v/>
      </c>
      <c r="AA376" s="316" t="str">
        <f t="shared" ca="1" si="169"/>
        <v/>
      </c>
      <c r="AC376" s="310" t="e">
        <f t="shared" ca="1" si="170"/>
        <v>#N/A</v>
      </c>
      <c r="AD376" s="323" t="e">
        <f t="shared" ca="1" si="171"/>
        <v>#N/A</v>
      </c>
      <c r="AE376" s="324">
        <f t="shared" ca="1" si="150"/>
        <v>384.55222341349139</v>
      </c>
      <c r="AG376" s="306">
        <f t="shared" ca="1" si="172"/>
        <v>-19.948852331596651</v>
      </c>
      <c r="AH376" s="304">
        <f t="shared" ca="1" si="173"/>
        <v>-10.441396015312785</v>
      </c>
    </row>
    <row r="377" spans="1:34" x14ac:dyDescent="0.2">
      <c r="A377" s="347">
        <f t="shared" ca="1" si="151"/>
        <v>0.01</v>
      </c>
      <c r="B377" s="304">
        <f t="shared" ca="1" si="152"/>
        <v>3.7299999999999645</v>
      </c>
      <c r="D377" s="306">
        <f t="shared" ca="1" si="153"/>
        <v>-2.5677713487366329</v>
      </c>
      <c r="E377" s="307">
        <f t="shared" ca="1" si="154"/>
        <v>-19.901905663713926</v>
      </c>
      <c r="F377" s="304">
        <f t="shared" ca="1" si="155"/>
        <v>20.06687067648469</v>
      </c>
      <c r="G377" s="306">
        <f t="shared" ca="1" si="156"/>
        <v>38.886621878604529</v>
      </c>
      <c r="H377" s="307">
        <f t="shared" ca="1" si="157"/>
        <v>152.73486924879046</v>
      </c>
      <c r="I377" s="304">
        <f t="shared" ca="1" si="158"/>
        <v>157.60745428302141</v>
      </c>
      <c r="J377" s="306">
        <f t="shared" ca="1" si="159"/>
        <v>89.271105559591703</v>
      </c>
      <c r="K377" s="307">
        <f t="shared" ca="1" si="160"/>
        <v>386.08056720126245</v>
      </c>
      <c r="L377" s="304">
        <f t="shared" ca="1" si="145"/>
        <v>396.26699920417332</v>
      </c>
      <c r="M377" s="306">
        <f t="shared" ca="1" si="161"/>
        <v>1.3214909665321497</v>
      </c>
      <c r="N377" s="304">
        <f t="shared" ca="1" si="162"/>
        <v>75.715855046956094</v>
      </c>
      <c r="P377" s="310">
        <f t="shared" ca="1" si="163"/>
        <v>23</v>
      </c>
      <c r="Q377" s="304">
        <f t="shared" ca="1" si="164"/>
        <v>0</v>
      </c>
      <c r="R377" s="306">
        <f t="shared" ca="1" si="165"/>
        <v>0</v>
      </c>
      <c r="S377" s="307">
        <f t="shared" ca="1" si="166"/>
        <v>9.0729999999999986</v>
      </c>
      <c r="T377" s="304">
        <f t="shared" ca="1" si="146"/>
        <v>89.006129999999985</v>
      </c>
      <c r="U377" s="311">
        <f t="shared" ca="1" si="147"/>
        <v>0</v>
      </c>
      <c r="V377" s="306">
        <f t="shared" ca="1" si="148"/>
        <v>1.1786008215740635</v>
      </c>
      <c r="W377" s="304">
        <f t="shared" ca="1" si="149"/>
        <v>94.228472130175476</v>
      </c>
      <c r="Y377" s="314" t="str">
        <f t="shared" ca="1" si="167"/>
        <v/>
      </c>
      <c r="Z377" s="315" t="str">
        <f t="shared" ca="1" si="168"/>
        <v/>
      </c>
      <c r="AA377" s="316" t="str">
        <f t="shared" ca="1" si="169"/>
        <v/>
      </c>
      <c r="AC377" s="310" t="e">
        <f t="shared" ca="1" si="170"/>
        <v>#N/A</v>
      </c>
      <c r="AD377" s="323" t="e">
        <f t="shared" ca="1" si="171"/>
        <v>#N/A</v>
      </c>
      <c r="AE377" s="324">
        <f t="shared" ca="1" si="150"/>
        <v>386.08056720126245</v>
      </c>
      <c r="AG377" s="306">
        <f t="shared" ca="1" si="172"/>
        <v>-19.920539154098655</v>
      </c>
      <c r="AH377" s="304">
        <f t="shared" ca="1" si="173"/>
        <v>-10.413453299683731</v>
      </c>
    </row>
    <row r="378" spans="1:34" x14ac:dyDescent="0.2">
      <c r="A378" s="347">
        <f t="shared" ca="1" si="151"/>
        <v>0.01</v>
      </c>
      <c r="B378" s="304">
        <f t="shared" ca="1" si="152"/>
        <v>3.7399999999999642</v>
      </c>
      <c r="D378" s="306">
        <f t="shared" ca="1" si="153"/>
        <v>-2.5624458780515837</v>
      </c>
      <c r="E378" s="307">
        <f t="shared" ca="1" si="154"/>
        <v>-19.874511064064571</v>
      </c>
      <c r="F378" s="304">
        <f t="shared" ca="1" si="155"/>
        <v>20.039019909006743</v>
      </c>
      <c r="G378" s="306">
        <f t="shared" ca="1" si="156"/>
        <v>38.860997419824017</v>
      </c>
      <c r="H378" s="307">
        <f t="shared" ca="1" si="157"/>
        <v>152.5361241381498</v>
      </c>
      <c r="I378" s="304">
        <f t="shared" ca="1" si="158"/>
        <v>157.40853308366931</v>
      </c>
      <c r="J378" s="306">
        <f t="shared" ca="1" si="159"/>
        <v>89.659843656083851</v>
      </c>
      <c r="K378" s="307">
        <f t="shared" ca="1" si="160"/>
        <v>387.60692216819717</v>
      </c>
      <c r="L378" s="304">
        <f t="shared" ca="1" si="145"/>
        <v>397.84169424173763</v>
      </c>
      <c r="M378" s="306">
        <f t="shared" ca="1" si="161"/>
        <v>1.3213371991572016</v>
      </c>
      <c r="N378" s="304">
        <f t="shared" ca="1" si="162"/>
        <v>75.707044825344767</v>
      </c>
      <c r="P378" s="310">
        <f t="shared" ca="1" si="163"/>
        <v>23</v>
      </c>
      <c r="Q378" s="304">
        <f t="shared" ca="1" si="164"/>
        <v>0</v>
      </c>
      <c r="R378" s="306">
        <f t="shared" ca="1" si="165"/>
        <v>0</v>
      </c>
      <c r="S378" s="307">
        <f t="shared" ca="1" si="166"/>
        <v>9.0729999999999986</v>
      </c>
      <c r="T378" s="304">
        <f t="shared" ca="1" si="146"/>
        <v>89.006129999999985</v>
      </c>
      <c r="U378" s="311">
        <f t="shared" ca="1" si="147"/>
        <v>0</v>
      </c>
      <c r="V378" s="306">
        <f t="shared" ca="1" si="148"/>
        <v>1.1784208716629949</v>
      </c>
      <c r="W378" s="304">
        <f t="shared" ca="1" si="149"/>
        <v>93.976414346632723</v>
      </c>
      <c r="Y378" s="314" t="str">
        <f t="shared" ca="1" si="167"/>
        <v/>
      </c>
      <c r="Z378" s="315" t="str">
        <f t="shared" ca="1" si="168"/>
        <v/>
      </c>
      <c r="AA378" s="316" t="str">
        <f t="shared" ca="1" si="169"/>
        <v/>
      </c>
      <c r="AC378" s="310" t="e">
        <f t="shared" ca="1" si="170"/>
        <v>#N/A</v>
      </c>
      <c r="AD378" s="323" t="e">
        <f t="shared" ca="1" si="171"/>
        <v>#N/A</v>
      </c>
      <c r="AE378" s="324">
        <f t="shared" ca="1" si="150"/>
        <v>387.60692216819717</v>
      </c>
      <c r="AG378" s="306">
        <f t="shared" ca="1" si="172"/>
        <v>-19.892306026768086</v>
      </c>
      <c r="AH378" s="304">
        <f t="shared" ca="1" si="173"/>
        <v>-10.385591549672158</v>
      </c>
    </row>
    <row r="379" spans="1:34" x14ac:dyDescent="0.2">
      <c r="A379" s="347">
        <f t="shared" ca="1" si="151"/>
        <v>0.01</v>
      </c>
      <c r="B379" s="304">
        <f t="shared" ca="1" si="152"/>
        <v>3.749999999999964</v>
      </c>
      <c r="D379" s="306">
        <f t="shared" ca="1" si="153"/>
        <v>-2.5571348506979219</v>
      </c>
      <c r="E379" s="307">
        <f t="shared" ca="1" si="154"/>
        <v>-19.847195772671284</v>
      </c>
      <c r="F379" s="304">
        <f t="shared" ca="1" si="155"/>
        <v>20.011249803133108</v>
      </c>
      <c r="G379" s="306">
        <f t="shared" ca="1" si="156"/>
        <v>38.835426071317038</v>
      </c>
      <c r="H379" s="307">
        <f t="shared" ca="1" si="157"/>
        <v>152.33765218042308</v>
      </c>
      <c r="I379" s="304">
        <f t="shared" ca="1" si="158"/>
        <v>157.20989342272418</v>
      </c>
      <c r="J379" s="306">
        <f t="shared" ca="1" si="159"/>
        <v>90.04832577353956</v>
      </c>
      <c r="K379" s="307">
        <f t="shared" ca="1" si="160"/>
        <v>389.13129104979004</v>
      </c>
      <c r="L379" s="304">
        <f t="shared" ca="1" si="145"/>
        <v>399.41439965115666</v>
      </c>
      <c r="M379" s="306">
        <f t="shared" ca="1" si="161"/>
        <v>1.3211831445087385</v>
      </c>
      <c r="N379" s="304">
        <f t="shared" ca="1" si="162"/>
        <v>75.698218144173467</v>
      </c>
      <c r="P379" s="310">
        <f t="shared" ca="1" si="163"/>
        <v>23</v>
      </c>
      <c r="Q379" s="304">
        <f t="shared" ca="1" si="164"/>
        <v>0</v>
      </c>
      <c r="R379" s="306">
        <f t="shared" ca="1" si="165"/>
        <v>0</v>
      </c>
      <c r="S379" s="307">
        <f t="shared" ca="1" si="166"/>
        <v>9.0729999999999986</v>
      </c>
      <c r="T379" s="304">
        <f t="shared" ca="1" si="146"/>
        <v>89.006129999999985</v>
      </c>
      <c r="U379" s="311">
        <f t="shared" ca="1" si="147"/>
        <v>0</v>
      </c>
      <c r="V379" s="306">
        <f t="shared" ca="1" si="148"/>
        <v>1.1782411827918098</v>
      </c>
      <c r="W379" s="304">
        <f t="shared" ca="1" si="149"/>
        <v>93.725085723606114</v>
      </c>
      <c r="Y379" s="314" t="str">
        <f t="shared" ca="1" si="167"/>
        <v/>
      </c>
      <c r="Z379" s="315" t="str">
        <f t="shared" ca="1" si="168"/>
        <v/>
      </c>
      <c r="AA379" s="316" t="str">
        <f t="shared" ca="1" si="169"/>
        <v/>
      </c>
      <c r="AC379" s="310" t="e">
        <f t="shared" ca="1" si="170"/>
        <v>#N/A</v>
      </c>
      <c r="AD379" s="323" t="e">
        <f t="shared" ca="1" si="171"/>
        <v>#N/A</v>
      </c>
      <c r="AE379" s="324">
        <f t="shared" ca="1" si="150"/>
        <v>389.13129104979004</v>
      </c>
      <c r="AG379" s="306">
        <f t="shared" ca="1" si="172"/>
        <v>-19.864152646333618</v>
      </c>
      <c r="AH379" s="304">
        <f t="shared" ca="1" si="173"/>
        <v>-10.35781046474515</v>
      </c>
    </row>
    <row r="380" spans="1:34" x14ac:dyDescent="0.2">
      <c r="A380" s="347">
        <f t="shared" ca="1" si="151"/>
        <v>0.01</v>
      </c>
      <c r="B380" s="304">
        <f t="shared" ca="1" si="152"/>
        <v>3.7599999999999638</v>
      </c>
      <c r="D380" s="306">
        <f t="shared" ca="1" si="153"/>
        <v>-2.5518382120056793</v>
      </c>
      <c r="E380" s="307">
        <f t="shared" ca="1" si="154"/>
        <v>-19.819959495419297</v>
      </c>
      <c r="F380" s="304">
        <f t="shared" ca="1" si="155"/>
        <v>19.983560059716936</v>
      </c>
      <c r="G380" s="306">
        <f t="shared" ca="1" si="156"/>
        <v>38.809907689196983</v>
      </c>
      <c r="H380" s="307">
        <f t="shared" ca="1" si="157"/>
        <v>152.13945258546889</v>
      </c>
      <c r="I380" s="304">
        <f t="shared" ca="1" si="158"/>
        <v>157.01153450574938</v>
      </c>
      <c r="J380" s="306">
        <f t="shared" ca="1" si="159"/>
        <v>90.436552442342133</v>
      </c>
      <c r="K380" s="307">
        <f t="shared" ca="1" si="160"/>
        <v>390.65367657361952</v>
      </c>
      <c r="L380" s="304">
        <f t="shared" ca="1" si="145"/>
        <v>400.98511822528104</v>
      </c>
      <c r="M380" s="306">
        <f t="shared" ca="1" si="161"/>
        <v>1.3210288019655778</v>
      </c>
      <c r="N380" s="304">
        <f t="shared" ca="1" si="162"/>
        <v>75.689374967851037</v>
      </c>
      <c r="P380" s="310">
        <f t="shared" ca="1" si="163"/>
        <v>23</v>
      </c>
      <c r="Q380" s="304">
        <f t="shared" ca="1" si="164"/>
        <v>0</v>
      </c>
      <c r="R380" s="306">
        <f t="shared" ca="1" si="165"/>
        <v>0</v>
      </c>
      <c r="S380" s="307">
        <f t="shared" ca="1" si="166"/>
        <v>9.0729999999999986</v>
      </c>
      <c r="T380" s="304">
        <f t="shared" ca="1" si="146"/>
        <v>89.006129999999985</v>
      </c>
      <c r="U380" s="311">
        <f t="shared" ca="1" si="147"/>
        <v>0</v>
      </c>
      <c r="V380" s="306">
        <f t="shared" ca="1" si="148"/>
        <v>1.178061754528009</v>
      </c>
      <c r="W380" s="304">
        <f t="shared" ca="1" si="149"/>
        <v>93.474483560164487</v>
      </c>
      <c r="Y380" s="314" t="str">
        <f t="shared" ca="1" si="167"/>
        <v/>
      </c>
      <c r="Z380" s="315" t="str">
        <f t="shared" ca="1" si="168"/>
        <v/>
      </c>
      <c r="AA380" s="316" t="str">
        <f t="shared" ca="1" si="169"/>
        <v/>
      </c>
      <c r="AC380" s="310" t="e">
        <f t="shared" ca="1" si="170"/>
        <v>#N/A</v>
      </c>
      <c r="AD380" s="323" t="e">
        <f t="shared" ca="1" si="171"/>
        <v>#N/A</v>
      </c>
      <c r="AE380" s="324">
        <f t="shared" ca="1" si="150"/>
        <v>390.65367657361952</v>
      </c>
      <c r="AG380" s="306">
        <f t="shared" ca="1" si="172"/>
        <v>-19.836078710939503</v>
      </c>
      <c r="AH380" s="304">
        <f t="shared" ca="1" si="173"/>
        <v>-10.330109745795893</v>
      </c>
    </row>
    <row r="381" spans="1:34" x14ac:dyDescent="0.2">
      <c r="A381" s="347">
        <f t="shared" ca="1" si="151"/>
        <v>0.01</v>
      </c>
      <c r="B381" s="304">
        <f t="shared" ca="1" si="152"/>
        <v>3.7699999999999636</v>
      </c>
      <c r="D381" s="306">
        <f t="shared" ca="1" si="153"/>
        <v>-2.5465559075631257</v>
      </c>
      <c r="E381" s="307">
        <f t="shared" ca="1" si="154"/>
        <v>-19.792801939587978</v>
      </c>
      <c r="F381" s="304">
        <f t="shared" ca="1" si="155"/>
        <v>19.955950381029272</v>
      </c>
      <c r="G381" s="306">
        <f t="shared" ca="1" si="156"/>
        <v>38.784442130121349</v>
      </c>
      <c r="H381" s="307">
        <f t="shared" ca="1" si="157"/>
        <v>151.94152456607301</v>
      </c>
      <c r="I381" s="304">
        <f t="shared" ca="1" si="158"/>
        <v>156.81345554131286</v>
      </c>
      <c r="J381" s="306">
        <f t="shared" ca="1" si="159"/>
        <v>90.824524191438726</v>
      </c>
      <c r="K381" s="307">
        <f t="shared" ca="1" si="160"/>
        <v>392.17408145937725</v>
      </c>
      <c r="L381" s="304">
        <f t="shared" ca="1" si="145"/>
        <v>402.55385274905456</v>
      </c>
      <c r="M381" s="306">
        <f t="shared" ca="1" si="161"/>
        <v>1.3208741709045924</v>
      </c>
      <c r="N381" s="304">
        <f t="shared" ca="1" si="162"/>
        <v>75.680515260674937</v>
      </c>
      <c r="P381" s="310">
        <f t="shared" ca="1" si="163"/>
        <v>23</v>
      </c>
      <c r="Q381" s="304">
        <f t="shared" ca="1" si="164"/>
        <v>0</v>
      </c>
      <c r="R381" s="306">
        <f t="shared" ca="1" si="165"/>
        <v>0</v>
      </c>
      <c r="S381" s="307">
        <f t="shared" ca="1" si="166"/>
        <v>9.0729999999999986</v>
      </c>
      <c r="T381" s="304">
        <f t="shared" ca="1" si="146"/>
        <v>89.006129999999985</v>
      </c>
      <c r="U381" s="311">
        <f t="shared" ca="1" si="147"/>
        <v>0</v>
      </c>
      <c r="V381" s="306">
        <f t="shared" ca="1" si="148"/>
        <v>1.1778825864404006</v>
      </c>
      <c r="W381" s="304">
        <f t="shared" ca="1" si="149"/>
        <v>93.224605168168836</v>
      </c>
      <c r="Y381" s="314" t="str">
        <f t="shared" ca="1" si="167"/>
        <v/>
      </c>
      <c r="Z381" s="315" t="str">
        <f t="shared" ca="1" si="168"/>
        <v/>
      </c>
      <c r="AA381" s="316" t="str">
        <f t="shared" ca="1" si="169"/>
        <v/>
      </c>
      <c r="AC381" s="310" t="e">
        <f t="shared" ca="1" si="170"/>
        <v>#N/A</v>
      </c>
      <c r="AD381" s="323" t="e">
        <f t="shared" ca="1" si="171"/>
        <v>#N/A</v>
      </c>
      <c r="AE381" s="324">
        <f t="shared" ca="1" si="150"/>
        <v>392.17408145937725</v>
      </c>
      <c r="AG381" s="306">
        <f t="shared" ca="1" si="172"/>
        <v>-19.808083920137356</v>
      </c>
      <c r="AH381" s="304">
        <f t="shared" ca="1" si="173"/>
        <v>-10.302489095135511</v>
      </c>
    </row>
    <row r="382" spans="1:34" x14ac:dyDescent="0.2">
      <c r="A382" s="347">
        <f t="shared" ca="1" si="151"/>
        <v>0.01</v>
      </c>
      <c r="B382" s="304">
        <f t="shared" ca="1" si="152"/>
        <v>3.7799999999999634</v>
      </c>
      <c r="D382" s="306">
        <f t="shared" ca="1" si="153"/>
        <v>-2.5412878832152894</v>
      </c>
      <c r="E382" s="307">
        <f t="shared" ca="1" si="154"/>
        <v>-19.765722813842924</v>
      </c>
      <c r="F382" s="304">
        <f t="shared" ca="1" si="155"/>
        <v>19.928420470751</v>
      </c>
      <c r="G382" s="306">
        <f t="shared" ca="1" si="156"/>
        <v>38.759029251289199</v>
      </c>
      <c r="H382" s="307">
        <f t="shared" ca="1" si="157"/>
        <v>151.74386733793457</v>
      </c>
      <c r="I382" s="304">
        <f t="shared" ca="1" si="158"/>
        <v>156.61565574097304</v>
      </c>
      <c r="J382" s="306">
        <f t="shared" ca="1" si="159"/>
        <v>91.212241548345773</v>
      </c>
      <c r="K382" s="307">
        <f t="shared" ca="1" si="160"/>
        <v>393.69250841889726</v>
      </c>
      <c r="L382" s="304">
        <f t="shared" ca="1" si="145"/>
        <v>404.12060599954225</v>
      </c>
      <c r="M382" s="306">
        <f t="shared" ca="1" si="161"/>
        <v>1.3207192507007024</v>
      </c>
      <c r="N382" s="304">
        <f t="shared" ca="1" si="162"/>
        <v>75.671638986830743</v>
      </c>
      <c r="P382" s="310">
        <f t="shared" ca="1" si="163"/>
        <v>23</v>
      </c>
      <c r="Q382" s="304">
        <f t="shared" ca="1" si="164"/>
        <v>0</v>
      </c>
      <c r="R382" s="306">
        <f t="shared" ca="1" si="165"/>
        <v>0</v>
      </c>
      <c r="S382" s="307">
        <f t="shared" ca="1" si="166"/>
        <v>9.0729999999999986</v>
      </c>
      <c r="T382" s="304">
        <f t="shared" ca="1" si="146"/>
        <v>89.006129999999985</v>
      </c>
      <c r="U382" s="311">
        <f t="shared" ca="1" si="147"/>
        <v>0</v>
      </c>
      <c r="V382" s="306">
        <f t="shared" ca="1" si="148"/>
        <v>1.1777036780990926</v>
      </c>
      <c r="W382" s="304">
        <f t="shared" ca="1" si="149"/>
        <v>92.975447872199297</v>
      </c>
      <c r="Y382" s="314" t="str">
        <f t="shared" ca="1" si="167"/>
        <v/>
      </c>
      <c r="Z382" s="315" t="str">
        <f t="shared" ca="1" si="168"/>
        <v/>
      </c>
      <c r="AA382" s="316" t="str">
        <f t="shared" ca="1" si="169"/>
        <v/>
      </c>
      <c r="AC382" s="310" t="e">
        <f t="shared" ca="1" si="170"/>
        <v>#N/A</v>
      </c>
      <c r="AD382" s="323" t="e">
        <f t="shared" ca="1" si="171"/>
        <v>#N/A</v>
      </c>
      <c r="AE382" s="324">
        <f t="shared" ca="1" si="150"/>
        <v>393.69250841889726</v>
      </c>
      <c r="AG382" s="306">
        <f t="shared" ca="1" si="172"/>
        <v>-19.780167974878093</v>
      </c>
      <c r="AH382" s="304">
        <f t="shared" ca="1" si="173"/>
        <v>-10.274948216485049</v>
      </c>
    </row>
    <row r="383" spans="1:34" x14ac:dyDescent="0.2">
      <c r="A383" s="347">
        <f t="shared" ca="1" si="151"/>
        <v>0.01</v>
      </c>
      <c r="B383" s="304">
        <f t="shared" ca="1" si="152"/>
        <v>3.7899999999999632</v>
      </c>
      <c r="D383" s="306">
        <f t="shared" ca="1" si="153"/>
        <v>-2.5360340850625005</v>
      </c>
      <c r="E383" s="307">
        <f t="shared" ca="1" si="154"/>
        <v>-19.738721828228048</v>
      </c>
      <c r="F383" s="304">
        <f t="shared" ca="1" si="155"/>
        <v>19.900970033964807</v>
      </c>
      <c r="G383" s="306">
        <f t="shared" ca="1" si="156"/>
        <v>38.733668910438574</v>
      </c>
      <c r="H383" s="307">
        <f t="shared" ca="1" si="157"/>
        <v>151.5464801196523</v>
      </c>
      <c r="I383" s="304">
        <f t="shared" ca="1" si="158"/>
        <v>156.41813431926505</v>
      </c>
      <c r="J383" s="306">
        <f t="shared" ca="1" si="159"/>
        <v>91.599705039154415</v>
      </c>
      <c r="K383" s="307">
        <f t="shared" ca="1" si="160"/>
        <v>395.20896015618519</v>
      </c>
      <c r="L383" s="304">
        <f t="shared" ca="1" si="145"/>
        <v>405.68538074595841</v>
      </c>
      <c r="M383" s="306">
        <f t="shared" ca="1" si="161"/>
        <v>1.3205640407268688</v>
      </c>
      <c r="N383" s="304">
        <f t="shared" ca="1" si="162"/>
        <v>75.662746110391737</v>
      </c>
      <c r="P383" s="310">
        <f t="shared" ca="1" si="163"/>
        <v>23</v>
      </c>
      <c r="Q383" s="304">
        <f t="shared" ca="1" si="164"/>
        <v>0</v>
      </c>
      <c r="R383" s="306">
        <f t="shared" ca="1" si="165"/>
        <v>0</v>
      </c>
      <c r="S383" s="307">
        <f t="shared" ca="1" si="166"/>
        <v>9.0729999999999986</v>
      </c>
      <c r="T383" s="304">
        <f t="shared" ca="1" si="146"/>
        <v>89.006129999999985</v>
      </c>
      <c r="U383" s="311">
        <f t="shared" ca="1" si="147"/>
        <v>0</v>
      </c>
      <c r="V383" s="306">
        <f t="shared" ca="1" si="148"/>
        <v>1.1775250290754933</v>
      </c>
      <c r="W383" s="304">
        <f t="shared" ca="1" si="149"/>
        <v>92.727009009483538</v>
      </c>
      <c r="Y383" s="314" t="str">
        <f t="shared" ca="1" si="167"/>
        <v/>
      </c>
      <c r="Z383" s="315" t="str">
        <f t="shared" ca="1" si="168"/>
        <v/>
      </c>
      <c r="AA383" s="316" t="str">
        <f t="shared" ca="1" si="169"/>
        <v/>
      </c>
      <c r="AC383" s="310" t="e">
        <f t="shared" ca="1" si="170"/>
        <v>#N/A</v>
      </c>
      <c r="AD383" s="323" t="e">
        <f t="shared" ca="1" si="171"/>
        <v>#N/A</v>
      </c>
      <c r="AE383" s="324">
        <f t="shared" ca="1" si="150"/>
        <v>395.20896015618519</v>
      </c>
      <c r="AG383" s="306">
        <f t="shared" ca="1" si="172"/>
        <v>-19.752330577503827</v>
      </c>
      <c r="AH383" s="304">
        <f t="shared" ca="1" si="173"/>
        <v>-10.247486814967409</v>
      </c>
    </row>
    <row r="384" spans="1:34" x14ac:dyDescent="0.2">
      <c r="A384" s="347">
        <f t="shared" ca="1" si="151"/>
        <v>0.01</v>
      </c>
      <c r="B384" s="304">
        <f t="shared" ca="1" si="152"/>
        <v>3.799999999999963</v>
      </c>
      <c r="D384" s="306">
        <f t="shared" ca="1" si="153"/>
        <v>-2.5307944594589529</v>
      </c>
      <c r="E384" s="307">
        <f t="shared" ca="1" si="154"/>
        <v>-19.711798694157832</v>
      </c>
      <c r="F384" s="304">
        <f t="shared" ca="1" si="155"/>
        <v>19.873598777147297</v>
      </c>
      <c r="G384" s="306">
        <f t="shared" ca="1" si="156"/>
        <v>38.708360965843987</v>
      </c>
      <c r="H384" s="307">
        <f t="shared" ca="1" si="157"/>
        <v>151.34936213271072</v>
      </c>
      <c r="I384" s="304">
        <f t="shared" ca="1" si="158"/>
        <v>156.2208904936868</v>
      </c>
      <c r="J384" s="306">
        <f t="shared" ca="1" si="159"/>
        <v>91.986915188535832</v>
      </c>
      <c r="K384" s="307">
        <f t="shared" ca="1" si="160"/>
        <v>396.72343936744699</v>
      </c>
      <c r="L384" s="304">
        <f t="shared" ca="1" si="145"/>
        <v>407.24817974969426</v>
      </c>
      <c r="M384" s="306">
        <f t="shared" ca="1" si="161"/>
        <v>1.3204085403540859</v>
      </c>
      <c r="N384" s="304">
        <f t="shared" ca="1" si="162"/>
        <v>75.653836595318566</v>
      </c>
      <c r="P384" s="310">
        <f t="shared" ca="1" si="163"/>
        <v>23</v>
      </c>
      <c r="Q384" s="304">
        <f t="shared" ca="1" si="164"/>
        <v>0</v>
      </c>
      <c r="R384" s="306">
        <f t="shared" ca="1" si="165"/>
        <v>0</v>
      </c>
      <c r="S384" s="307">
        <f t="shared" ca="1" si="166"/>
        <v>9.0729999999999986</v>
      </c>
      <c r="T384" s="304">
        <f t="shared" ca="1" si="146"/>
        <v>89.006129999999985</v>
      </c>
      <c r="U384" s="311">
        <f t="shared" ca="1" si="147"/>
        <v>0</v>
      </c>
      <c r="V384" s="306">
        <f t="shared" ca="1" si="148"/>
        <v>1.1773466389422993</v>
      </c>
      <c r="W384" s="304">
        <f t="shared" ca="1" si="149"/>
        <v>92.479285929824485</v>
      </c>
      <c r="Y384" s="314" t="str">
        <f t="shared" ca="1" si="167"/>
        <v/>
      </c>
      <c r="Z384" s="315" t="str">
        <f t="shared" ca="1" si="168"/>
        <v/>
      </c>
      <c r="AA384" s="316" t="str">
        <f t="shared" ca="1" si="169"/>
        <v/>
      </c>
      <c r="AC384" s="310" t="e">
        <f t="shared" ca="1" si="170"/>
        <v>#N/A</v>
      </c>
      <c r="AD384" s="323" t="e">
        <f t="shared" ca="1" si="171"/>
        <v>#N/A</v>
      </c>
      <c r="AE384" s="324">
        <f t="shared" ca="1" si="150"/>
        <v>396.72343936744699</v>
      </c>
      <c r="AG384" s="306">
        <f t="shared" ca="1" si="172"/>
        <v>-19.724571431739921</v>
      </c>
      <c r="AH384" s="304">
        <f t="shared" ca="1" si="173"/>
        <v>-10.220104597099477</v>
      </c>
    </row>
    <row r="385" spans="1:34" x14ac:dyDescent="0.2">
      <c r="A385" s="347">
        <f t="shared" ca="1" si="151"/>
        <v>0.01</v>
      </c>
      <c r="B385" s="304">
        <f t="shared" ca="1" si="152"/>
        <v>3.8099999999999627</v>
      </c>
      <c r="D385" s="306">
        <f t="shared" ca="1" si="153"/>
        <v>-2.5255689530112502</v>
      </c>
      <c r="E385" s="307">
        <f t="shared" ca="1" si="154"/>
        <v>-19.684953124409475</v>
      </c>
      <c r="F385" s="304">
        <f t="shared" ca="1" si="155"/>
        <v>19.846306408161009</v>
      </c>
      <c r="G385" s="306">
        <f t="shared" ca="1" si="156"/>
        <v>38.683105276313874</v>
      </c>
      <c r="H385" s="307">
        <f t="shared" ca="1" si="157"/>
        <v>151.15251260146664</v>
      </c>
      <c r="I385" s="304">
        <f t="shared" ca="1" si="158"/>
        <v>156.02392348468524</v>
      </c>
      <c r="J385" s="306">
        <f t="shared" ca="1" si="159"/>
        <v>92.373872519746627</v>
      </c>
      <c r="K385" s="307">
        <f t="shared" ca="1" si="160"/>
        <v>398.23594874111785</v>
      </c>
      <c r="L385" s="304">
        <f t="shared" ca="1" si="145"/>
        <v>408.8090057643455</v>
      </c>
      <c r="M385" s="306">
        <f t="shared" ca="1" si="161"/>
        <v>1.3202527489513742</v>
      </c>
      <c r="N385" s="304">
        <f t="shared" ca="1" si="162"/>
        <v>75.644910405458774</v>
      </c>
      <c r="P385" s="310">
        <f t="shared" ca="1" si="163"/>
        <v>23</v>
      </c>
      <c r="Q385" s="304">
        <f t="shared" ca="1" si="164"/>
        <v>0</v>
      </c>
      <c r="R385" s="306">
        <f t="shared" ca="1" si="165"/>
        <v>0</v>
      </c>
      <c r="S385" s="307">
        <f t="shared" ca="1" si="166"/>
        <v>9.0729999999999986</v>
      </c>
      <c r="T385" s="304">
        <f t="shared" ca="1" si="146"/>
        <v>89.006129999999985</v>
      </c>
      <c r="U385" s="311">
        <f t="shared" ca="1" si="147"/>
        <v>0</v>
      </c>
      <c r="V385" s="306">
        <f t="shared" ca="1" si="148"/>
        <v>1.1771685072734952</v>
      </c>
      <c r="W385" s="304">
        <f t="shared" ca="1" si="149"/>
        <v>92.23227599552942</v>
      </c>
      <c r="Y385" s="314" t="str">
        <f t="shared" ca="1" si="167"/>
        <v/>
      </c>
      <c r="Z385" s="315" t="str">
        <f t="shared" ca="1" si="168"/>
        <v/>
      </c>
      <c r="AA385" s="316" t="str">
        <f t="shared" ca="1" si="169"/>
        <v/>
      </c>
      <c r="AC385" s="310" t="e">
        <f t="shared" ca="1" si="170"/>
        <v>#N/A</v>
      </c>
      <c r="AD385" s="323" t="e">
        <f t="shared" ca="1" si="171"/>
        <v>#N/A</v>
      </c>
      <c r="AE385" s="324">
        <f t="shared" ca="1" si="150"/>
        <v>398.23594874111785</v>
      </c>
      <c r="AG385" s="306">
        <f t="shared" ca="1" si="172"/>
        <v>-19.69689024268699</v>
      </c>
      <c r="AH385" s="304">
        <f t="shared" ca="1" si="173"/>
        <v>-10.192801270784139</v>
      </c>
    </row>
    <row r="386" spans="1:34" x14ac:dyDescent="0.2">
      <c r="A386" s="347">
        <f t="shared" ca="1" si="151"/>
        <v>0.01</v>
      </c>
      <c r="B386" s="304">
        <f t="shared" ca="1" si="152"/>
        <v>3.8199999999999625</v>
      </c>
      <c r="D386" s="306">
        <f t="shared" ca="1" si="153"/>
        <v>-2.520357512576985</v>
      </c>
      <c r="E386" s="307">
        <f t="shared" ca="1" si="154"/>
        <v>-19.658184833115225</v>
      </c>
      <c r="F386" s="304">
        <f t="shared" ca="1" si="155"/>
        <v>19.819092636246612</v>
      </c>
      <c r="G386" s="306">
        <f t="shared" ca="1" si="156"/>
        <v>38.657901701188102</v>
      </c>
      <c r="H386" s="307">
        <f t="shared" ca="1" si="157"/>
        <v>150.95593075313548</v>
      </c>
      <c r="I386" s="304">
        <f t="shared" ca="1" si="158"/>
        <v>155.82723251564263</v>
      </c>
      <c r="J386" s="306">
        <f t="shared" ca="1" si="159"/>
        <v>92.760577554634139</v>
      </c>
      <c r="K386" s="307">
        <f t="shared" ca="1" si="160"/>
        <v>399.74649095789084</v>
      </c>
      <c r="L386" s="304">
        <f t="shared" ca="1" si="145"/>
        <v>410.36786153574013</v>
      </c>
      <c r="M386" s="306">
        <f t="shared" ca="1" si="161"/>
        <v>1.3200966658857731</v>
      </c>
      <c r="N386" s="304">
        <f t="shared" ca="1" si="162"/>
        <v>75.635967504546358</v>
      </c>
      <c r="P386" s="310">
        <f t="shared" ca="1" si="163"/>
        <v>23</v>
      </c>
      <c r="Q386" s="304">
        <f t="shared" ca="1" si="164"/>
        <v>0</v>
      </c>
      <c r="R386" s="306">
        <f t="shared" ca="1" si="165"/>
        <v>0</v>
      </c>
      <c r="S386" s="307">
        <f t="shared" ca="1" si="166"/>
        <v>9.0729999999999986</v>
      </c>
      <c r="T386" s="304">
        <f t="shared" ca="1" si="146"/>
        <v>89.006129999999985</v>
      </c>
      <c r="U386" s="311">
        <f t="shared" ca="1" si="147"/>
        <v>0</v>
      </c>
      <c r="V386" s="306">
        <f t="shared" ca="1" si="148"/>
        <v>1.1769906336443476</v>
      </c>
      <c r="W386" s="304">
        <f t="shared" ca="1" si="149"/>
        <v>91.985976581339088</v>
      </c>
      <c r="Y386" s="314" t="str">
        <f t="shared" ca="1" si="167"/>
        <v/>
      </c>
      <c r="Z386" s="315" t="str">
        <f t="shared" ca="1" si="168"/>
        <v/>
      </c>
      <c r="AA386" s="316" t="str">
        <f t="shared" ca="1" si="169"/>
        <v/>
      </c>
      <c r="AC386" s="310" t="e">
        <f t="shared" ca="1" si="170"/>
        <v>#N/A</v>
      </c>
      <c r="AD386" s="323" t="e">
        <f t="shared" ca="1" si="171"/>
        <v>#N/A</v>
      </c>
      <c r="AE386" s="324">
        <f t="shared" ca="1" si="150"/>
        <v>399.74649095789084</v>
      </c>
      <c r="AG386" s="306">
        <f t="shared" ca="1" si="172"/>
        <v>-19.669286716813041</v>
      </c>
      <c r="AH386" s="304">
        <f t="shared" ca="1" si="173"/>
        <v>-10.165576545302484</v>
      </c>
    </row>
    <row r="387" spans="1:34" x14ac:dyDescent="0.2">
      <c r="A387" s="347">
        <f t="shared" ca="1" si="151"/>
        <v>0.01</v>
      </c>
      <c r="B387" s="304">
        <f t="shared" ca="1" si="152"/>
        <v>3.8299999999999623</v>
      </c>
      <c r="D387" s="306">
        <f t="shared" ca="1" si="153"/>
        <v>-2.5151600852633136</v>
      </c>
      <c r="E387" s="307">
        <f t="shared" ca="1" si="154"/>
        <v>-19.631493535754686</v>
      </c>
      <c r="F387" s="304">
        <f t="shared" ca="1" si="155"/>
        <v>19.791957172015096</v>
      </c>
      <c r="G387" s="306">
        <f t="shared" ca="1" si="156"/>
        <v>38.632750100335471</v>
      </c>
      <c r="H387" s="307">
        <f t="shared" ca="1" si="157"/>
        <v>150.75961581777793</v>
      </c>
      <c r="I387" s="304">
        <f t="shared" ca="1" si="158"/>
        <v>155.63081681286315</v>
      </c>
      <c r="J387" s="306">
        <f t="shared" ca="1" si="159"/>
        <v>93.147030813641763</v>
      </c>
      <c r="K387" s="307">
        <f t="shared" ca="1" si="160"/>
        <v>401.25506869074542</v>
      </c>
      <c r="L387" s="304">
        <f t="shared" ca="1" si="145"/>
        <v>411.92474980196607</v>
      </c>
      <c r="M387" s="306">
        <f t="shared" ca="1" si="161"/>
        <v>1.3199402905223339</v>
      </c>
      <c r="N387" s="304">
        <f t="shared" ca="1" si="162"/>
        <v>75.627007856201459</v>
      </c>
      <c r="P387" s="310">
        <f t="shared" ca="1" si="163"/>
        <v>23</v>
      </c>
      <c r="Q387" s="304">
        <f t="shared" ca="1" si="164"/>
        <v>0</v>
      </c>
      <c r="R387" s="306">
        <f t="shared" ca="1" si="165"/>
        <v>0</v>
      </c>
      <c r="S387" s="307">
        <f t="shared" ca="1" si="166"/>
        <v>9.0729999999999986</v>
      </c>
      <c r="T387" s="304">
        <f t="shared" ca="1" si="146"/>
        <v>89.006129999999985</v>
      </c>
      <c r="U387" s="311">
        <f t="shared" ca="1" si="147"/>
        <v>0</v>
      </c>
      <c r="V387" s="306">
        <f t="shared" ca="1" si="148"/>
        <v>1.1768130176313993</v>
      </c>
      <c r="W387" s="304">
        <f t="shared" ca="1" si="149"/>
        <v>91.74038507435759</v>
      </c>
      <c r="Y387" s="314" t="str">
        <f t="shared" ca="1" si="167"/>
        <v/>
      </c>
      <c r="Z387" s="315" t="str">
        <f t="shared" ca="1" si="168"/>
        <v/>
      </c>
      <c r="AA387" s="316" t="str">
        <f t="shared" ca="1" si="169"/>
        <v/>
      </c>
      <c r="AC387" s="310" t="e">
        <f t="shared" ca="1" si="170"/>
        <v>#N/A</v>
      </c>
      <c r="AD387" s="323" t="e">
        <f t="shared" ca="1" si="171"/>
        <v>#N/A</v>
      </c>
      <c r="AE387" s="324">
        <f t="shared" ca="1" si="150"/>
        <v>401.25506869074542</v>
      </c>
      <c r="AG387" s="306">
        <f t="shared" ca="1" si="172"/>
        <v>-19.641760561945574</v>
      </c>
      <c r="AH387" s="304">
        <f t="shared" ca="1" si="173"/>
        <v>-10.138430131305974</v>
      </c>
    </row>
    <row r="388" spans="1:34" x14ac:dyDescent="0.2">
      <c r="A388" s="347">
        <f t="shared" ca="1" si="151"/>
        <v>0.01</v>
      </c>
      <c r="B388" s="304">
        <f t="shared" ca="1" si="152"/>
        <v>3.8399999999999621</v>
      </c>
      <c r="D388" s="306">
        <f t="shared" ca="1" si="153"/>
        <v>-2.5099766184255512</v>
      </c>
      <c r="E388" s="307">
        <f t="shared" ca="1" si="154"/>
        <v>-19.604878949147235</v>
      </c>
      <c r="F388" s="304">
        <f t="shared" ca="1" si="155"/>
        <v>19.764899727440039</v>
      </c>
      <c r="G388" s="306">
        <f t="shared" ca="1" si="156"/>
        <v>38.607650334151216</v>
      </c>
      <c r="H388" s="307">
        <f t="shared" ca="1" si="157"/>
        <v>150.56356702828646</v>
      </c>
      <c r="I388" s="304">
        <f t="shared" ca="1" si="158"/>
        <v>155.43467560555911</v>
      </c>
      <c r="J388" s="306">
        <f t="shared" ca="1" si="159"/>
        <v>93.533232815814202</v>
      </c>
      <c r="K388" s="307">
        <f t="shared" ca="1" si="160"/>
        <v>402.76168460497576</v>
      </c>
      <c r="L388" s="304">
        <f t="shared" ref="L388:L451" ca="1" si="174">SQRT(pos_x^2+pos_z^2)</f>
        <v>413.47967329339815</v>
      </c>
      <c r="M388" s="306">
        <f t="shared" ca="1" si="161"/>
        <v>1.3197836222241122</v>
      </c>
      <c r="N388" s="304">
        <f t="shared" ca="1" si="162"/>
        <v>75.618031423929864</v>
      </c>
      <c r="P388" s="310">
        <f t="shared" ca="1" si="163"/>
        <v>23</v>
      </c>
      <c r="Q388" s="304">
        <f t="shared" ca="1" si="164"/>
        <v>0</v>
      </c>
      <c r="R388" s="306">
        <f t="shared" ca="1" si="165"/>
        <v>0</v>
      </c>
      <c r="S388" s="307">
        <f t="shared" ca="1" si="166"/>
        <v>9.0729999999999986</v>
      </c>
      <c r="T388" s="304">
        <f t="shared" ref="T388:T451" ca="1" si="175">m*g</f>
        <v>89.006129999999985</v>
      </c>
      <c r="U388" s="311">
        <f t="shared" ref="U388:U451" ca="1" si="176">IF(pos_xz&lt;L_rampe,Poids*COS(Beta),0)</f>
        <v>0</v>
      </c>
      <c r="V388" s="306">
        <f t="shared" ref="V388:V451" ca="1" si="177">Rho_moyen*(20000-Alt_rampe-pos_z)/(20000+Alt_rampe+pos_z)</f>
        <v>1.1766356588124658</v>
      </c>
      <c r="W388" s="304">
        <f t="shared" ref="W388:W451" ca="1" si="178">1/2*Rho*Sref*Cx*vit_xz^2</f>
        <v>91.495498873982413</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402.76168460497576</v>
      </c>
      <c r="AG388" s="306">
        <f t="shared" ca="1" si="172"/>
        <v>-19.614311487263855</v>
      </c>
      <c r="AH388" s="304">
        <f t="shared" ca="1" si="173"/>
        <v>-10.11136174080873</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-2.5048070596657639</v>
      </c>
      <c r="E389" s="307">
        <f t="shared" ref="E389:E452" ca="1" si="183">IF(AND(L388&lt;L_rampe,Poussee&lt;Poids*SIN(M388)),0,(-W388+Poussee)/m*SIN(M388)+U388/m*COS(M388)-Poids/m)</f>
        <v>-19.578340791444404</v>
      </c>
      <c r="F389" s="304">
        <f t="shared" ref="F389:F452" ca="1" si="184">SQRT(acc_x^2+acc_z^2)</f>
        <v>19.73792001584988</v>
      </c>
      <c r="G389" s="306">
        <f t="shared" ref="G389:G452" ca="1" si="185">G388+acc_x*pas</f>
        <v>38.582602263554556</v>
      </c>
      <c r="H389" s="307">
        <f t="shared" ref="H389:H452" ca="1" si="186">H388+acc_z*pas</f>
        <v>150.36778362037202</v>
      </c>
      <c r="I389" s="304">
        <f t="shared" ref="I389:I452" ca="1" si="187">SQRT(vit_x^2+vit_z^2)</f>
        <v>155.23880812583775</v>
      </c>
      <c r="J389" s="306">
        <f t="shared" ref="J389:J452" ca="1" si="188">J388+0.5*(vit_x+G388)*pas*(K388&gt;=0)</f>
        <v>93.919184078802729</v>
      </c>
      <c r="K389" s="307">
        <f t="shared" ref="K389:K452" ca="1" si="189">K388+0.5*(vit_z+H388)*pas</f>
        <v>404.26634135821905</v>
      </c>
      <c r="L389" s="304">
        <f t="shared" ca="1" si="174"/>
        <v>415.03263473272568</v>
      </c>
      <c r="M389" s="306">
        <f t="shared" ref="M389:M452" ca="1" si="190">IF(AND(L388&gt;L_rampe,G389&gt;0),ATAN2(G389,H389),$M$4)</f>
        <v>1.3196266603521607</v>
      </c>
      <c r="N389" s="304">
        <f t="shared" ref="N389:N452" ca="1" si="191">DEGREES(Beta)</f>
        <v>75.609038171122577</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9.0729999999999986</v>
      </c>
      <c r="T389" s="304">
        <f t="shared" ca="1" si="175"/>
        <v>89.006129999999985</v>
      </c>
      <c r="U389" s="311">
        <f t="shared" ca="1" si="176"/>
        <v>0</v>
      </c>
      <c r="V389" s="306">
        <f t="shared" ca="1" si="177"/>
        <v>1.1764585567666284</v>
      </c>
      <c r="W389" s="304">
        <f t="shared" ca="1" si="178"/>
        <v>91.251315391835163</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404.26634135821905</v>
      </c>
      <c r="AG389" s="306">
        <f t="shared" ref="AG389:AG452" ca="1" si="201">IF(AND(L388&lt;L_rampe,Poussee&lt;Poids*SIN(M388)),0,(-W388+Poussee)/m-Poids*SIN(M388)/m)</f>
        <v>-19.586939203291116</v>
      </c>
      <c r="AH389" s="304">
        <f t="shared" ref="AH389:AH452" ca="1" si="202">IF(AND(L388&lt;L_rampe,Poussee&lt;Poids*SIN(M388)), g*SIN(M388), (-W388+Poussee)/m)</f>
        <v>-10.084371087179811</v>
      </c>
    </row>
    <row r="390" spans="1:34" x14ac:dyDescent="0.2">
      <c r="A390" s="347">
        <f t="shared" ca="1" si="180"/>
        <v>0.01</v>
      </c>
      <c r="B390" s="304">
        <f t="shared" ca="1" si="181"/>
        <v>3.8599999999999617</v>
      </c>
      <c r="D390" s="306">
        <f t="shared" ca="1" si="182"/>
        <v>-2.4996513568313818</v>
      </c>
      <c r="E390" s="307">
        <f t="shared" ca="1" si="183"/>
        <v>-19.551878782122422</v>
      </c>
      <c r="F390" s="304">
        <f t="shared" ca="1" si="184"/>
        <v>19.71101775192032</v>
      </c>
      <c r="G390" s="306">
        <f t="shared" ca="1" si="185"/>
        <v>38.557605749986244</v>
      </c>
      <c r="H390" s="307">
        <f t="shared" ca="1" si="186"/>
        <v>150.17226483255081</v>
      </c>
      <c r="I390" s="304">
        <f t="shared" ca="1" si="187"/>
        <v>155.04321360868767</v>
      </c>
      <c r="J390" s="306">
        <f t="shared" ca="1" si="188"/>
        <v>94.30488511887043</v>
      </c>
      <c r="K390" s="307">
        <f t="shared" ca="1" si="189"/>
        <v>405.76904160048366</v>
      </c>
      <c r="L390" s="304">
        <f t="shared" ca="1" si="174"/>
        <v>416.58363683497987</v>
      </c>
      <c r="M390" s="306">
        <f t="shared" ca="1" si="190"/>
        <v>1.3194694042655222</v>
      </c>
      <c r="N390" s="304">
        <f t="shared" ca="1" si="191"/>
        <v>75.60002806105544</v>
      </c>
      <c r="P390" s="310">
        <f t="shared" ca="1" si="192"/>
        <v>23</v>
      </c>
      <c r="Q390" s="304">
        <f t="shared" ca="1" si="193"/>
        <v>0</v>
      </c>
      <c r="R390" s="306">
        <f t="shared" ca="1" si="194"/>
        <v>0</v>
      </c>
      <c r="S390" s="307">
        <f t="shared" ca="1" si="195"/>
        <v>9.0729999999999986</v>
      </c>
      <c r="T390" s="304">
        <f t="shared" ca="1" si="175"/>
        <v>89.006129999999985</v>
      </c>
      <c r="U390" s="311">
        <f t="shared" ca="1" si="176"/>
        <v>0</v>
      </c>
      <c r="V390" s="306">
        <f t="shared" ca="1" si="177"/>
        <v>1.1762817110742319</v>
      </c>
      <c r="W390" s="304">
        <f t="shared" ca="1" si="178"/>
        <v>91.007832051692546</v>
      </c>
      <c r="Y390" s="314" t="str">
        <f t="shared" ca="1" si="196"/>
        <v/>
      </c>
      <c r="Z390" s="315" t="str">
        <f t="shared" ca="1" si="197"/>
        <v/>
      </c>
      <c r="AA390" s="316" t="str">
        <f t="shared" ca="1" si="198"/>
        <v/>
      </c>
      <c r="AC390" s="310" t="e">
        <f t="shared" ca="1" si="199"/>
        <v>#N/A</v>
      </c>
      <c r="AD390" s="323" t="e">
        <f t="shared" ca="1" si="200"/>
        <v>#N/A</v>
      </c>
      <c r="AE390" s="324">
        <f t="shared" ca="1" si="179"/>
        <v>405.76904160048366</v>
      </c>
      <c r="AG390" s="306">
        <f t="shared" ca="1" si="201"/>
        <v>-19.559643421886911</v>
      </c>
      <c r="AH390" s="304">
        <f t="shared" ca="1" si="202"/>
        <v>-10.057457885135587</v>
      </c>
    </row>
    <row r="391" spans="1:34" x14ac:dyDescent="0.2">
      <c r="A391" s="347">
        <f t="shared" ca="1" si="180"/>
        <v>0.01</v>
      </c>
      <c r="B391" s="304">
        <f t="shared" ca="1" si="181"/>
        <v>3.8699999999999615</v>
      </c>
      <c r="D391" s="306">
        <f t="shared" ca="1" si="182"/>
        <v>-2.4945094580138076</v>
      </c>
      <c r="E391" s="307">
        <f t="shared" ca="1" si="183"/>
        <v>-19.525492641974694</v>
      </c>
      <c r="F391" s="304">
        <f t="shared" ca="1" si="184"/>
        <v>19.684192651666674</v>
      </c>
      <c r="G391" s="306">
        <f t="shared" ca="1" si="185"/>
        <v>38.532660655406104</v>
      </c>
      <c r="H391" s="307">
        <f t="shared" ca="1" si="186"/>
        <v>149.97700990613106</v>
      </c>
      <c r="I391" s="304">
        <f t="shared" ca="1" si="187"/>
        <v>154.84789129196568</v>
      </c>
      <c r="J391" s="306">
        <f t="shared" ca="1" si="188"/>
        <v>94.690336450897391</v>
      </c>
      <c r="K391" s="307">
        <f t="shared" ca="1" si="189"/>
        <v>407.26978797417706</v>
      </c>
      <c r="L391" s="304">
        <f t="shared" ca="1" si="174"/>
        <v>418.13268230756046</v>
      </c>
      <c r="M391" s="306">
        <f t="shared" ca="1" si="190"/>
        <v>1.3193118533212216</v>
      </c>
      <c r="N391" s="304">
        <f t="shared" ca="1" si="191"/>
        <v>75.591001056888715</v>
      </c>
      <c r="P391" s="310">
        <f t="shared" ca="1" si="192"/>
        <v>23</v>
      </c>
      <c r="Q391" s="304">
        <f t="shared" ca="1" si="193"/>
        <v>0</v>
      </c>
      <c r="R391" s="306">
        <f t="shared" ca="1" si="194"/>
        <v>0</v>
      </c>
      <c r="S391" s="307">
        <f t="shared" ca="1" si="195"/>
        <v>9.0729999999999986</v>
      </c>
      <c r="T391" s="304">
        <f t="shared" ca="1" si="175"/>
        <v>89.006129999999985</v>
      </c>
      <c r="U391" s="311">
        <f t="shared" ca="1" si="176"/>
        <v>0</v>
      </c>
      <c r="V391" s="306">
        <f t="shared" ca="1" si="177"/>
        <v>1.1761051213168785</v>
      </c>
      <c r="W391" s="304">
        <f t="shared" ca="1" si="178"/>
        <v>90.765046289418208</v>
      </c>
      <c r="Y391" s="314" t="str">
        <f t="shared" ca="1" si="196"/>
        <v/>
      </c>
      <c r="Z391" s="315" t="str">
        <f t="shared" ca="1" si="197"/>
        <v/>
      </c>
      <c r="AA391" s="316" t="str">
        <f t="shared" ca="1" si="198"/>
        <v/>
      </c>
      <c r="AC391" s="310" t="e">
        <f t="shared" ca="1" si="199"/>
        <v>#N/A</v>
      </c>
      <c r="AD391" s="323" t="e">
        <f t="shared" ca="1" si="200"/>
        <v>#N/A</v>
      </c>
      <c r="AE391" s="324">
        <f t="shared" ca="1" si="179"/>
        <v>407.26978797417706</v>
      </c>
      <c r="AG391" s="306">
        <f t="shared" ca="1" si="201"/>
        <v>-19.532423856239411</v>
      </c>
      <c r="AH391" s="304">
        <f t="shared" ca="1" si="202"/>
        <v>-10.030621850732123</v>
      </c>
    </row>
    <row r="392" spans="1:34" x14ac:dyDescent="0.2">
      <c r="A392" s="347">
        <f t="shared" ca="1" si="180"/>
        <v>0.01</v>
      </c>
      <c r="B392" s="304">
        <f t="shared" ca="1" si="181"/>
        <v>3.8799999999999613</v>
      </c>
      <c r="D392" s="306">
        <f t="shared" ca="1" si="182"/>
        <v>-2.4893813115470582</v>
      </c>
      <c r="E392" s="307">
        <f t="shared" ca="1" si="183"/>
        <v>-19.499182093104434</v>
      </c>
      <c r="F392" s="304">
        <f t="shared" ca="1" si="184"/>
        <v>19.657444432436389</v>
      </c>
      <c r="G392" s="306">
        <f t="shared" ca="1" si="185"/>
        <v>38.507766842290636</v>
      </c>
      <c r="H392" s="307">
        <f t="shared" ca="1" si="186"/>
        <v>149.78201808520001</v>
      </c>
      <c r="I392" s="304">
        <f t="shared" ca="1" si="187"/>
        <v>154.65284041638358</v>
      </c>
      <c r="J392" s="306">
        <f t="shared" ca="1" si="188"/>
        <v>95.075538588385868</v>
      </c>
      <c r="K392" s="307">
        <f t="shared" ca="1" si="189"/>
        <v>408.76858311413372</v>
      </c>
      <c r="L392" s="304">
        <f t="shared" ca="1" si="174"/>
        <v>419.67977385026325</v>
      </c>
      <c r="M392" s="306">
        <f t="shared" ca="1" si="190"/>
        <v>1.3191540068742593</v>
      </c>
      <c r="N392" s="304">
        <f t="shared" ca="1" si="191"/>
        <v>75.581957121666647</v>
      </c>
      <c r="P392" s="310">
        <f t="shared" ca="1" si="192"/>
        <v>23</v>
      </c>
      <c r="Q392" s="304">
        <f t="shared" ca="1" si="193"/>
        <v>0</v>
      </c>
      <c r="R392" s="306">
        <f t="shared" ca="1" si="194"/>
        <v>0</v>
      </c>
      <c r="S392" s="307">
        <f t="shared" ca="1" si="195"/>
        <v>9.0729999999999986</v>
      </c>
      <c r="T392" s="304">
        <f t="shared" ca="1" si="175"/>
        <v>89.006129999999985</v>
      </c>
      <c r="U392" s="311">
        <f t="shared" ca="1" si="176"/>
        <v>0</v>
      </c>
      <c r="V392" s="306">
        <f t="shared" ca="1" si="177"/>
        <v>1.1759287870774213</v>
      </c>
      <c r="W392" s="304">
        <f t="shared" ca="1" si="178"/>
        <v>90.522955552894359</v>
      </c>
      <c r="Y392" s="314" t="str">
        <f t="shared" ca="1" si="196"/>
        <v/>
      </c>
      <c r="Z392" s="315" t="str">
        <f t="shared" ca="1" si="197"/>
        <v/>
      </c>
      <c r="AA392" s="316" t="str">
        <f t="shared" ca="1" si="198"/>
        <v/>
      </c>
      <c r="AC392" s="310" t="e">
        <f t="shared" ca="1" si="199"/>
        <v>#N/A</v>
      </c>
      <c r="AD392" s="323" t="e">
        <f t="shared" ca="1" si="200"/>
        <v>#N/A</v>
      </c>
      <c r="AE392" s="324">
        <f t="shared" ca="1" si="179"/>
        <v>408.76858311413372</v>
      </c>
      <c r="AG392" s="306">
        <f t="shared" ca="1" si="201"/>
        <v>-19.505280220857884</v>
      </c>
      <c r="AH392" s="304">
        <f t="shared" ca="1" si="202"/>
        <v>-10.003862701357679</v>
      </c>
    </row>
    <row r="393" spans="1:34" x14ac:dyDescent="0.2">
      <c r="A393" s="347">
        <f t="shared" ca="1" si="180"/>
        <v>0.01</v>
      </c>
      <c r="B393" s="304">
        <f t="shared" ca="1" si="181"/>
        <v>3.889999999999961</v>
      </c>
      <c r="D393" s="306">
        <f t="shared" ca="1" si="182"/>
        <v>-2.4842668660063758</v>
      </c>
      <c r="E393" s="307">
        <f t="shared" ca="1" si="183"/>
        <v>-19.472946858917254</v>
      </c>
      <c r="F393" s="304">
        <f t="shared" ca="1" si="184"/>
        <v>19.630772812901498</v>
      </c>
      <c r="G393" s="306">
        <f t="shared" ca="1" si="185"/>
        <v>38.482924173630572</v>
      </c>
      <c r="H393" s="307">
        <f t="shared" ca="1" si="186"/>
        <v>149.58728861661083</v>
      </c>
      <c r="I393" s="304">
        <f t="shared" ca="1" si="187"/>
        <v>154.45806022549496</v>
      </c>
      <c r="J393" s="306">
        <f t="shared" ca="1" si="188"/>
        <v>95.460492043465479</v>
      </c>
      <c r="K393" s="307">
        <f t="shared" ca="1" si="189"/>
        <v>410.26542964764275</v>
      </c>
      <c r="L393" s="304">
        <f t="shared" ca="1" si="174"/>
        <v>421.22491415530664</v>
      </c>
      <c r="M393" s="306">
        <f t="shared" ca="1" si="190"/>
        <v>1.3189958642776027</v>
      </c>
      <c r="N393" s="304">
        <f t="shared" ca="1" si="191"/>
        <v>75.572896218316984</v>
      </c>
      <c r="P393" s="310">
        <f t="shared" ca="1" si="192"/>
        <v>23</v>
      </c>
      <c r="Q393" s="304">
        <f t="shared" ca="1" si="193"/>
        <v>0</v>
      </c>
      <c r="R393" s="306">
        <f t="shared" ca="1" si="194"/>
        <v>0</v>
      </c>
      <c r="S393" s="307">
        <f t="shared" ca="1" si="195"/>
        <v>9.0729999999999986</v>
      </c>
      <c r="T393" s="304">
        <f t="shared" ca="1" si="175"/>
        <v>89.006129999999985</v>
      </c>
      <c r="U393" s="311">
        <f t="shared" ca="1" si="176"/>
        <v>0</v>
      </c>
      <c r="V393" s="306">
        <f t="shared" ca="1" si="177"/>
        <v>1.1757527079399634</v>
      </c>
      <c r="W393" s="304">
        <f t="shared" ca="1" si="178"/>
        <v>90.281557301954606</v>
      </c>
      <c r="Y393" s="314" t="str">
        <f t="shared" ca="1" si="196"/>
        <v/>
      </c>
      <c r="Z393" s="315" t="str">
        <f t="shared" ca="1" si="197"/>
        <v/>
      </c>
      <c r="AA393" s="316" t="str">
        <f t="shared" ca="1" si="198"/>
        <v/>
      </c>
      <c r="AC393" s="310" t="e">
        <f t="shared" ca="1" si="199"/>
        <v>#N/A</v>
      </c>
      <c r="AD393" s="323" t="e">
        <f t="shared" ca="1" si="200"/>
        <v>#N/A</v>
      </c>
      <c r="AE393" s="324">
        <f t="shared" ca="1" si="179"/>
        <v>410.26542964764275</v>
      </c>
      <c r="AG393" s="306">
        <f t="shared" ca="1" si="201"/>
        <v>-19.478212231565074</v>
      </c>
      <c r="AH393" s="304">
        <f t="shared" ca="1" si="202"/>
        <v>-9.9771801557251596</v>
      </c>
    </row>
    <row r="394" spans="1:34" x14ac:dyDescent="0.2">
      <c r="A394" s="347">
        <f t="shared" ca="1" si="180"/>
        <v>0.01</v>
      </c>
      <c r="B394" s="304">
        <f t="shared" ca="1" si="181"/>
        <v>3.8999999999999608</v>
      </c>
      <c r="D394" s="306">
        <f t="shared" ca="1" si="182"/>
        <v>-2.4791660702068987</v>
      </c>
      <c r="E394" s="307">
        <f t="shared" ca="1" si="183"/>
        <v>-19.446786664113869</v>
      </c>
      <c r="F394" s="304">
        <f t="shared" ca="1" si="184"/>
        <v>19.604177513051194</v>
      </c>
      <c r="G394" s="306">
        <f t="shared" ca="1" si="185"/>
        <v>38.458132512928501</v>
      </c>
      <c r="H394" s="307">
        <f t="shared" ca="1" si="186"/>
        <v>149.3928207499697</v>
      </c>
      <c r="I394" s="304">
        <f t="shared" ca="1" si="187"/>
        <v>154.26354996568224</v>
      </c>
      <c r="J394" s="306">
        <f t="shared" ca="1" si="188"/>
        <v>95.845197326898273</v>
      </c>
      <c r="K394" s="307">
        <f t="shared" ca="1" si="189"/>
        <v>411.76033019447567</v>
      </c>
      <c r="L394" s="304">
        <f t="shared" ca="1" si="174"/>
        <v>422.76810590735874</v>
      </c>
      <c r="M394" s="306">
        <f t="shared" ca="1" si="190"/>
        <v>1.3188374248821797</v>
      </c>
      <c r="N394" s="304">
        <f t="shared" ca="1" si="191"/>
        <v>75.563818309650642</v>
      </c>
      <c r="P394" s="310">
        <f t="shared" ca="1" si="192"/>
        <v>23</v>
      </c>
      <c r="Q394" s="304">
        <f t="shared" ca="1" si="193"/>
        <v>0</v>
      </c>
      <c r="R394" s="306">
        <f t="shared" ca="1" si="194"/>
        <v>0</v>
      </c>
      <c r="S394" s="307">
        <f t="shared" ca="1" si="195"/>
        <v>9.0729999999999986</v>
      </c>
      <c r="T394" s="304">
        <f t="shared" ca="1" si="175"/>
        <v>89.006129999999985</v>
      </c>
      <c r="U394" s="311">
        <f t="shared" ca="1" si="176"/>
        <v>0</v>
      </c>
      <c r="V394" s="306">
        <f t="shared" ca="1" si="177"/>
        <v>1.1755768834898497</v>
      </c>
      <c r="W394" s="304">
        <f t="shared" ca="1" si="178"/>
        <v>90.04084900831667</v>
      </c>
      <c r="Y394" s="314" t="str">
        <f t="shared" ca="1" si="196"/>
        <v/>
      </c>
      <c r="Z394" s="315" t="str">
        <f t="shared" ca="1" si="197"/>
        <v/>
      </c>
      <c r="AA394" s="316" t="str">
        <f t="shared" ca="1" si="198"/>
        <v/>
      </c>
      <c r="AC394" s="310" t="e">
        <f t="shared" ca="1" si="199"/>
        <v>#N/A</v>
      </c>
      <c r="AD394" s="323" t="e">
        <f t="shared" ca="1" si="200"/>
        <v>#N/A</v>
      </c>
      <c r="AE394" s="324">
        <f t="shared" ca="1" si="179"/>
        <v>411.76033019447567</v>
      </c>
      <c r="AG394" s="306">
        <f t="shared" ca="1" si="201"/>
        <v>-19.451219605489783</v>
      </c>
      <c r="AH394" s="304">
        <f t="shared" ca="1" si="202"/>
        <v>-9.950573933864721</v>
      </c>
    </row>
    <row r="395" spans="1:34" x14ac:dyDescent="0.2">
      <c r="A395" s="347">
        <f t="shared" ca="1" si="180"/>
        <v>0.01</v>
      </c>
      <c r="B395" s="304">
        <f t="shared" ca="1" si="181"/>
        <v>3.9099999999999606</v>
      </c>
      <c r="D395" s="306">
        <f t="shared" ca="1" si="182"/>
        <v>-2.4740788732022976</v>
      </c>
      <c r="E395" s="307">
        <f t="shared" ca="1" si="183"/>
        <v>-19.420701234682834</v>
      </c>
      <c r="F395" s="304">
        <f t="shared" ca="1" si="184"/>
        <v>19.57765825418447</v>
      </c>
      <c r="G395" s="306">
        <f t="shared" ca="1" si="185"/>
        <v>38.433391724196476</v>
      </c>
      <c r="H395" s="307">
        <f t="shared" ca="1" si="186"/>
        <v>149.19861373762288</v>
      </c>
      <c r="I395" s="304">
        <f t="shared" ca="1" si="187"/>
        <v>154.06930888614357</v>
      </c>
      <c r="J395" s="306">
        <f t="shared" ca="1" si="188"/>
        <v>96.229654948083891</v>
      </c>
      <c r="K395" s="307">
        <f t="shared" ca="1" si="189"/>
        <v>413.25328736691364</v>
      </c>
      <c r="L395" s="304">
        <f t="shared" ca="1" si="174"/>
        <v>424.3093517835639</v>
      </c>
      <c r="M395" s="306">
        <f t="shared" ca="1" si="190"/>
        <v>1.3186786880368706</v>
      </c>
      <c r="N395" s="304">
        <f t="shared" ca="1" si="191"/>
        <v>75.554723358361201</v>
      </c>
      <c r="P395" s="310">
        <f t="shared" ca="1" si="192"/>
        <v>23</v>
      </c>
      <c r="Q395" s="304">
        <f t="shared" ca="1" si="193"/>
        <v>0</v>
      </c>
      <c r="R395" s="306">
        <f t="shared" ca="1" si="194"/>
        <v>0</v>
      </c>
      <c r="S395" s="307">
        <f t="shared" ca="1" si="195"/>
        <v>9.0729999999999986</v>
      </c>
      <c r="T395" s="304">
        <f t="shared" ca="1" si="175"/>
        <v>89.006129999999985</v>
      </c>
      <c r="U395" s="311">
        <f t="shared" ca="1" si="176"/>
        <v>0</v>
      </c>
      <c r="V395" s="306">
        <f t="shared" ca="1" si="177"/>
        <v>1.1754013133136636</v>
      </c>
      <c r="W395" s="304">
        <f t="shared" ca="1" si="178"/>
        <v>89.800828155515717</v>
      </c>
      <c r="Y395" s="314" t="str">
        <f t="shared" ca="1" si="196"/>
        <v/>
      </c>
      <c r="Z395" s="315" t="str">
        <f t="shared" ca="1" si="197"/>
        <v/>
      </c>
      <c r="AA395" s="316" t="str">
        <f t="shared" ca="1" si="198"/>
        <v/>
      </c>
      <c r="AC395" s="310" t="e">
        <f t="shared" ca="1" si="199"/>
        <v>#N/A</v>
      </c>
      <c r="AD395" s="323" t="e">
        <f t="shared" ca="1" si="200"/>
        <v>#N/A</v>
      </c>
      <c r="AE395" s="324">
        <f t="shared" ca="1" si="179"/>
        <v>413.25328736691364</v>
      </c>
      <c r="AG395" s="306">
        <f t="shared" ca="1" si="201"/>
        <v>-19.424302061059379</v>
      </c>
      <c r="AH395" s="304">
        <f t="shared" ca="1" si="202"/>
        <v>-9.9240437571163547</v>
      </c>
    </row>
    <row r="396" spans="1:34" x14ac:dyDescent="0.2">
      <c r="A396" s="347">
        <f t="shared" ca="1" si="180"/>
        <v>0.01</v>
      </c>
      <c r="B396" s="304">
        <f t="shared" ca="1" si="181"/>
        <v>3.9199999999999604</v>
      </c>
      <c r="D396" s="306">
        <f t="shared" ca="1" si="182"/>
        <v>-2.4690052242834404</v>
      </c>
      <c r="E396" s="307">
        <f t="shared" ca="1" si="183"/>
        <v>-19.394690297893284</v>
      </c>
      <c r="F396" s="304">
        <f t="shared" ca="1" si="184"/>
        <v>19.551214758902699</v>
      </c>
      <c r="G396" s="306">
        <f t="shared" ca="1" si="185"/>
        <v>38.408701671953644</v>
      </c>
      <c r="H396" s="307">
        <f t="shared" ca="1" si="186"/>
        <v>149.00466683464396</v>
      </c>
      <c r="I396" s="304">
        <f t="shared" ca="1" si="187"/>
        <v>153.87533623888001</v>
      </c>
      <c r="J396" s="306">
        <f t="shared" ca="1" si="188"/>
        <v>96.613865415064637</v>
      </c>
      <c r="K396" s="307">
        <f t="shared" ca="1" si="189"/>
        <v>414.744303769775</v>
      </c>
      <c r="L396" s="304">
        <f t="shared" ca="1" si="174"/>
        <v>425.84865445356951</v>
      </c>
      <c r="M396" s="306">
        <f t="shared" ca="1" si="190"/>
        <v>1.3185196530885006</v>
      </c>
      <c r="N396" s="304">
        <f t="shared" ca="1" si="191"/>
        <v>75.545611327024531</v>
      </c>
      <c r="P396" s="310">
        <f t="shared" ca="1" si="192"/>
        <v>23</v>
      </c>
      <c r="Q396" s="304">
        <f t="shared" ca="1" si="193"/>
        <v>0</v>
      </c>
      <c r="R396" s="306">
        <f t="shared" ca="1" si="194"/>
        <v>0</v>
      </c>
      <c r="S396" s="307">
        <f t="shared" ca="1" si="195"/>
        <v>9.0729999999999986</v>
      </c>
      <c r="T396" s="304">
        <f t="shared" ca="1" si="175"/>
        <v>89.006129999999985</v>
      </c>
      <c r="U396" s="311">
        <f t="shared" ca="1" si="176"/>
        <v>0</v>
      </c>
      <c r="V396" s="306">
        <f t="shared" ca="1" si="177"/>
        <v>1.1752259969992225</v>
      </c>
      <c r="W396" s="304">
        <f t="shared" ca="1" si="178"/>
        <v>89.561492238838269</v>
      </c>
      <c r="Y396" s="314" t="str">
        <f t="shared" ca="1" si="196"/>
        <v/>
      </c>
      <c r="Z396" s="315" t="str">
        <f t="shared" ca="1" si="197"/>
        <v/>
      </c>
      <c r="AA396" s="316" t="str">
        <f t="shared" ca="1" si="198"/>
        <v/>
      </c>
      <c r="AC396" s="310" t="e">
        <f t="shared" ca="1" si="199"/>
        <v>#N/A</v>
      </c>
      <c r="AD396" s="323" t="e">
        <f t="shared" ca="1" si="200"/>
        <v>#N/A</v>
      </c>
      <c r="AE396" s="324">
        <f t="shared" ca="1" si="179"/>
        <v>414.744303769775</v>
      </c>
      <c r="AG396" s="306">
        <f t="shared" ca="1" si="201"/>
        <v>-19.3974593179924</v>
      </c>
      <c r="AH396" s="304">
        <f t="shared" ca="1" si="202"/>
        <v>-9.8975893481225317</v>
      </c>
    </row>
    <row r="397" spans="1:34" x14ac:dyDescent="0.2">
      <c r="A397" s="347">
        <f t="shared" ca="1" si="180"/>
        <v>0.01</v>
      </c>
      <c r="B397" s="304">
        <f t="shared" ca="1" si="181"/>
        <v>3.9299999999999602</v>
      </c>
      <c r="D397" s="306">
        <f t="shared" ca="1" si="182"/>
        <v>-2.4639450729770687</v>
      </c>
      <c r="E397" s="307">
        <f t="shared" ca="1" si="183"/>
        <v>-19.368753582287802</v>
      </c>
      <c r="F397" s="304">
        <f t="shared" ca="1" si="184"/>
        <v>19.524846751102416</v>
      </c>
      <c r="G397" s="306">
        <f t="shared" ca="1" si="185"/>
        <v>38.384062221223871</v>
      </c>
      <c r="H397" s="307">
        <f t="shared" ca="1" si="186"/>
        <v>148.81097929882108</v>
      </c>
      <c r="I397" s="304">
        <f t="shared" ca="1" si="187"/>
        <v>153.68163127868257</v>
      </c>
      <c r="J397" s="306">
        <f t="shared" ca="1" si="188"/>
        <v>96.997829234530528</v>
      </c>
      <c r="K397" s="307">
        <f t="shared" ca="1" si="189"/>
        <v>416.2333820004423</v>
      </c>
      <c r="L397" s="304">
        <f t="shared" ca="1" si="174"/>
        <v>427.38601657955218</v>
      </c>
      <c r="M397" s="306">
        <f t="shared" ca="1" si="190"/>
        <v>1.3183603193818332</v>
      </c>
      <c r="N397" s="304">
        <f t="shared" ca="1" si="191"/>
        <v>75.536482178098311</v>
      </c>
      <c r="P397" s="310">
        <f t="shared" ca="1" si="192"/>
        <v>23</v>
      </c>
      <c r="Q397" s="304">
        <f t="shared" ca="1" si="193"/>
        <v>0</v>
      </c>
      <c r="R397" s="306">
        <f t="shared" ca="1" si="194"/>
        <v>0</v>
      </c>
      <c r="S397" s="307">
        <f t="shared" ca="1" si="195"/>
        <v>9.0729999999999986</v>
      </c>
      <c r="T397" s="304">
        <f t="shared" ca="1" si="175"/>
        <v>89.006129999999985</v>
      </c>
      <c r="U397" s="311">
        <f t="shared" ca="1" si="176"/>
        <v>0</v>
      </c>
      <c r="V397" s="306">
        <f t="shared" ca="1" si="177"/>
        <v>1.1750509341355715</v>
      </c>
      <c r="W397" s="304">
        <f t="shared" ca="1" si="178"/>
        <v>89.322838765256137</v>
      </c>
      <c r="Y397" s="314" t="str">
        <f t="shared" ca="1" si="196"/>
        <v/>
      </c>
      <c r="Z397" s="315" t="str">
        <f t="shared" ca="1" si="197"/>
        <v/>
      </c>
      <c r="AA397" s="316" t="str">
        <f t="shared" ca="1" si="198"/>
        <v/>
      </c>
      <c r="AC397" s="310" t="e">
        <f t="shared" ca="1" si="199"/>
        <v>#N/A</v>
      </c>
      <c r="AD397" s="323" t="e">
        <f t="shared" ca="1" si="200"/>
        <v>#N/A</v>
      </c>
      <c r="AE397" s="324">
        <f t="shared" ca="1" si="179"/>
        <v>416.2333820004423</v>
      </c>
      <c r="AG397" s="306">
        <f t="shared" ca="1" si="201"/>
        <v>-19.370691097291228</v>
      </c>
      <c r="AH397" s="304">
        <f t="shared" ca="1" si="202"/>
        <v>-9.8712104308209287</v>
      </c>
    </row>
    <row r="398" spans="1:34" x14ac:dyDescent="0.2">
      <c r="A398" s="347">
        <f t="shared" ca="1" si="180"/>
        <v>0.01</v>
      </c>
      <c r="B398" s="304">
        <f t="shared" ca="1" si="181"/>
        <v>3.93999999999996</v>
      </c>
      <c r="D398" s="306">
        <f t="shared" ca="1" si="182"/>
        <v>-2.4588983690444604</v>
      </c>
      <c r="E398" s="307">
        <f t="shared" ca="1" si="183"/>
        <v>-19.342890817675244</v>
      </c>
      <c r="F398" s="304">
        <f t="shared" ca="1" si="184"/>
        <v>19.498553955967985</v>
      </c>
      <c r="G398" s="306">
        <f t="shared" ca="1" si="185"/>
        <v>38.359473237533429</v>
      </c>
      <c r="H398" s="307">
        <f t="shared" ca="1" si="186"/>
        <v>148.61755039064434</v>
      </c>
      <c r="I398" s="304">
        <f t="shared" ca="1" si="187"/>
        <v>153.4881932631196</v>
      </c>
      <c r="J398" s="306">
        <f t="shared" ca="1" si="188"/>
        <v>97.381546911824316</v>
      </c>
      <c r="K398" s="307">
        <f t="shared" ca="1" si="189"/>
        <v>417.72052464888964</v>
      </c>
      <c r="L398" s="304">
        <f t="shared" ca="1" si="174"/>
        <v>428.92144081624491</v>
      </c>
      <c r="M398" s="306">
        <f t="shared" ca="1" si="190"/>
        <v>1.3182006862595603</v>
      </c>
      <c r="N398" s="304">
        <f t="shared" ca="1" si="191"/>
        <v>75.527335873921572</v>
      </c>
      <c r="P398" s="310">
        <f t="shared" ca="1" si="192"/>
        <v>23</v>
      </c>
      <c r="Q398" s="304">
        <f t="shared" ca="1" si="193"/>
        <v>0</v>
      </c>
      <c r="R398" s="306">
        <f t="shared" ca="1" si="194"/>
        <v>0</v>
      </c>
      <c r="S398" s="307">
        <f t="shared" ca="1" si="195"/>
        <v>9.0729999999999986</v>
      </c>
      <c r="T398" s="304">
        <f t="shared" ca="1" si="175"/>
        <v>89.006129999999985</v>
      </c>
      <c r="U398" s="311">
        <f t="shared" ca="1" si="176"/>
        <v>0</v>
      </c>
      <c r="V398" s="306">
        <f t="shared" ca="1" si="177"/>
        <v>1.1748761243129819</v>
      </c>
      <c r="W398" s="304">
        <f t="shared" ca="1" si="178"/>
        <v>89.0848652533615</v>
      </c>
      <c r="Y398" s="314" t="str">
        <f t="shared" ca="1" si="196"/>
        <v/>
      </c>
      <c r="Z398" s="315" t="str">
        <f t="shared" ca="1" si="197"/>
        <v/>
      </c>
      <c r="AA398" s="316" t="str">
        <f t="shared" ca="1" si="198"/>
        <v/>
      </c>
      <c r="AC398" s="310" t="e">
        <f t="shared" ca="1" si="199"/>
        <v>#N/A</v>
      </c>
      <c r="AD398" s="323" t="e">
        <f t="shared" ca="1" si="200"/>
        <v>#N/A</v>
      </c>
      <c r="AE398" s="324">
        <f t="shared" ca="1" si="179"/>
        <v>417.72052464888964</v>
      </c>
      <c r="AG398" s="306">
        <f t="shared" ca="1" si="201"/>
        <v>-19.34399712123475</v>
      </c>
      <c r="AH398" s="304">
        <f t="shared" ca="1" si="202"/>
        <v>-9.8449067304371383</v>
      </c>
    </row>
    <row r="399" spans="1:34" x14ac:dyDescent="0.2">
      <c r="A399" s="347">
        <f t="shared" ca="1" si="180"/>
        <v>0.01</v>
      </c>
      <c r="B399" s="304">
        <f t="shared" ca="1" si="181"/>
        <v>3.9499999999999598</v>
      </c>
      <c r="D399" s="306">
        <f t="shared" ca="1" si="182"/>
        <v>-2.4538650624801468</v>
      </c>
      <c r="E399" s="307">
        <f t="shared" ca="1" si="183"/>
        <v>-19.317101735123689</v>
      </c>
      <c r="F399" s="304">
        <f t="shared" ca="1" si="184"/>
        <v>19.472336099964465</v>
      </c>
      <c r="G399" s="306">
        <f t="shared" ca="1" si="185"/>
        <v>38.334934586908631</v>
      </c>
      <c r="H399" s="307">
        <f t="shared" ca="1" si="186"/>
        <v>148.42437937329311</v>
      </c>
      <c r="I399" s="304">
        <f t="shared" ca="1" si="187"/>
        <v>153.29502145252403</v>
      </c>
      <c r="J399" s="306">
        <f t="shared" ca="1" si="188"/>
        <v>97.765018950946526</v>
      </c>
      <c r="K399" s="307">
        <f t="shared" ca="1" si="189"/>
        <v>419.20573429770934</v>
      </c>
      <c r="L399" s="304">
        <f t="shared" ca="1" si="174"/>
        <v>430.45492981096243</v>
      </c>
      <c r="M399" s="306">
        <f t="shared" ca="1" si="190"/>
        <v>1.3180407530622975</v>
      </c>
      <c r="N399" s="304">
        <f t="shared" ca="1" si="191"/>
        <v>75.518172376714389</v>
      </c>
      <c r="P399" s="310">
        <f t="shared" ca="1" si="192"/>
        <v>23</v>
      </c>
      <c r="Q399" s="304">
        <f t="shared" ca="1" si="193"/>
        <v>0</v>
      </c>
      <c r="R399" s="306">
        <f t="shared" ca="1" si="194"/>
        <v>0</v>
      </c>
      <c r="S399" s="307">
        <f t="shared" ca="1" si="195"/>
        <v>9.0729999999999986</v>
      </c>
      <c r="T399" s="304">
        <f t="shared" ca="1" si="175"/>
        <v>89.006129999999985</v>
      </c>
      <c r="U399" s="311">
        <f t="shared" ca="1" si="176"/>
        <v>0</v>
      </c>
      <c r="V399" s="306">
        <f t="shared" ca="1" si="177"/>
        <v>1.1747015671229433</v>
      </c>
      <c r="W399" s="304">
        <f t="shared" ca="1" si="178"/>
        <v>88.847569233301712</v>
      </c>
      <c r="Y399" s="314" t="str">
        <f t="shared" ca="1" si="196"/>
        <v/>
      </c>
      <c r="Z399" s="315" t="str">
        <f t="shared" ca="1" si="197"/>
        <v/>
      </c>
      <c r="AA399" s="316" t="str">
        <f t="shared" ca="1" si="198"/>
        <v/>
      </c>
      <c r="AC399" s="310" t="e">
        <f t="shared" ca="1" si="199"/>
        <v>#N/A</v>
      </c>
      <c r="AD399" s="323" t="e">
        <f t="shared" ca="1" si="200"/>
        <v>#N/A</v>
      </c>
      <c r="AE399" s="324">
        <f t="shared" ca="1" si="179"/>
        <v>419.20573429770934</v>
      </c>
      <c r="AG399" s="306">
        <f t="shared" ca="1" si="201"/>
        <v>-19.317377113371144</v>
      </c>
      <c r="AH399" s="304">
        <f t="shared" ca="1" si="202"/>
        <v>-9.8186779734775165</v>
      </c>
    </row>
    <row r="400" spans="1:34" x14ac:dyDescent="0.2">
      <c r="A400" s="347">
        <f t="shared" ca="1" si="180"/>
        <v>0.01</v>
      </c>
      <c r="B400" s="304">
        <f t="shared" ca="1" si="181"/>
        <v>3.9599999999999596</v>
      </c>
      <c r="D400" s="306">
        <f t="shared" ca="1" si="182"/>
        <v>-2.4488451035105827</v>
      </c>
      <c r="E400" s="307">
        <f t="shared" ca="1" si="183"/>
        <v>-19.291386066953411</v>
      </c>
      <c r="F400" s="304">
        <f t="shared" ca="1" si="184"/>
        <v>19.446192910830437</v>
      </c>
      <c r="G400" s="306">
        <f t="shared" ca="1" si="185"/>
        <v>38.310446135873526</v>
      </c>
      <c r="H400" s="307">
        <f t="shared" ca="1" si="186"/>
        <v>148.23146551262357</v>
      </c>
      <c r="I400" s="304">
        <f t="shared" ca="1" si="187"/>
        <v>153.1021151099807</v>
      </c>
      <c r="J400" s="306">
        <f t="shared" ca="1" si="188"/>
        <v>98.148245854560443</v>
      </c>
      <c r="K400" s="307">
        <f t="shared" ca="1" si="189"/>
        <v>420.68901352213891</v>
      </c>
      <c r="L400" s="304">
        <f t="shared" ca="1" si="174"/>
        <v>431.98648620362837</v>
      </c>
      <c r="M400" s="306">
        <f t="shared" ca="1" si="190"/>
        <v>1.3178805191285741</v>
      </c>
      <c r="N400" s="304">
        <f t="shared" ca="1" si="191"/>
        <v>75.508991648577251</v>
      </c>
      <c r="P400" s="310">
        <f t="shared" ca="1" si="192"/>
        <v>23</v>
      </c>
      <c r="Q400" s="304">
        <f t="shared" ca="1" si="193"/>
        <v>0</v>
      </c>
      <c r="R400" s="306">
        <f t="shared" ca="1" si="194"/>
        <v>0</v>
      </c>
      <c r="S400" s="307">
        <f t="shared" ca="1" si="195"/>
        <v>9.0729999999999986</v>
      </c>
      <c r="T400" s="304">
        <f t="shared" ca="1" si="175"/>
        <v>89.006129999999985</v>
      </c>
      <c r="U400" s="311">
        <f t="shared" ca="1" si="176"/>
        <v>0</v>
      </c>
      <c r="V400" s="306">
        <f t="shared" ca="1" si="177"/>
        <v>1.1745272621581602</v>
      </c>
      <c r="W400" s="304">
        <f t="shared" ca="1" si="178"/>
        <v>88.610948246714756</v>
      </c>
      <c r="Y400" s="314" t="str">
        <f t="shared" ca="1" si="196"/>
        <v/>
      </c>
      <c r="Z400" s="315" t="str">
        <f t="shared" ca="1" si="197"/>
        <v/>
      </c>
      <c r="AA400" s="316" t="str">
        <f t="shared" ca="1" si="198"/>
        <v/>
      </c>
      <c r="AC400" s="310" t="e">
        <f t="shared" ca="1" si="199"/>
        <v>#N/A</v>
      </c>
      <c r="AD400" s="323" t="e">
        <f t="shared" ca="1" si="200"/>
        <v>#N/A</v>
      </c>
      <c r="AE400" s="324">
        <f t="shared" ca="1" si="179"/>
        <v>420.68901352213891</v>
      </c>
      <c r="AG400" s="306">
        <f t="shared" ca="1" si="201"/>
        <v>-19.290830798510665</v>
      </c>
      <c r="AH400" s="304">
        <f t="shared" ca="1" si="202"/>
        <v>-9.7925238877220018</v>
      </c>
    </row>
    <row r="401" spans="1:34" x14ac:dyDescent="0.2">
      <c r="A401" s="347">
        <f t="shared" ca="1" si="180"/>
        <v>0.01</v>
      </c>
      <c r="B401" s="304">
        <f t="shared" ca="1" si="181"/>
        <v>3.9699999999999593</v>
      </c>
      <c r="D401" s="306">
        <f t="shared" ca="1" si="182"/>
        <v>-2.4438384425928632</v>
      </c>
      <c r="E401" s="307">
        <f t="shared" ca="1" si="183"/>
        <v>-19.265743546729851</v>
      </c>
      <c r="F401" s="304">
        <f t="shared" ca="1" si="184"/>
        <v>19.420124117570868</v>
      </c>
      <c r="G401" s="306">
        <f t="shared" ca="1" si="185"/>
        <v>38.286007751447599</v>
      </c>
      <c r="H401" s="307">
        <f t="shared" ca="1" si="186"/>
        <v>148.03880807715626</v>
      </c>
      <c r="I401" s="304">
        <f t="shared" ca="1" si="187"/>
        <v>152.9094735013139</v>
      </c>
      <c r="J401" s="306">
        <f t="shared" ca="1" si="188"/>
        <v>98.531228123997053</v>
      </c>
      <c r="K401" s="307">
        <f t="shared" ca="1" si="189"/>
        <v>422.1703648900878</v>
      </c>
      <c r="L401" s="304">
        <f t="shared" ca="1" si="174"/>
        <v>433.5161126268008</v>
      </c>
      <c r="M401" s="306">
        <f t="shared" ca="1" si="190"/>
        <v>1.3177199837948266</v>
      </c>
      <c r="N401" s="304">
        <f t="shared" ca="1" si="191"/>
        <v>75.499793651490791</v>
      </c>
      <c r="P401" s="310">
        <f t="shared" ca="1" si="192"/>
        <v>23</v>
      </c>
      <c r="Q401" s="304">
        <f t="shared" ca="1" si="193"/>
        <v>0</v>
      </c>
      <c r="R401" s="306">
        <f t="shared" ca="1" si="194"/>
        <v>0</v>
      </c>
      <c r="S401" s="307">
        <f t="shared" ca="1" si="195"/>
        <v>9.0729999999999986</v>
      </c>
      <c r="T401" s="304">
        <f t="shared" ca="1" si="175"/>
        <v>89.006129999999985</v>
      </c>
      <c r="U401" s="311">
        <f t="shared" ca="1" si="176"/>
        <v>0</v>
      </c>
      <c r="V401" s="306">
        <f t="shared" ca="1" si="177"/>
        <v>1.1743532090125486</v>
      </c>
      <c r="W401" s="304">
        <f t="shared" ca="1" si="178"/>
        <v>88.374999846665403</v>
      </c>
      <c r="Y401" s="314" t="str">
        <f t="shared" ca="1" si="196"/>
        <v/>
      </c>
      <c r="Z401" s="315" t="str">
        <f t="shared" ca="1" si="197"/>
        <v/>
      </c>
      <c r="AA401" s="316" t="str">
        <f t="shared" ca="1" si="198"/>
        <v/>
      </c>
      <c r="AC401" s="310" t="e">
        <f t="shared" ca="1" si="199"/>
        <v>#N/A</v>
      </c>
      <c r="AD401" s="323" t="e">
        <f t="shared" ca="1" si="200"/>
        <v>#N/A</v>
      </c>
      <c r="AE401" s="324">
        <f t="shared" ca="1" si="179"/>
        <v>422.1703648900878</v>
      </c>
      <c r="AG401" s="306">
        <f t="shared" ca="1" si="201"/>
        <v>-19.264357902718451</v>
      </c>
      <c r="AH401" s="304">
        <f t="shared" ca="1" si="202"/>
        <v>-9.7664442022169915</v>
      </c>
    </row>
    <row r="402" spans="1:34" x14ac:dyDescent="0.2">
      <c r="A402" s="347">
        <f t="shared" ca="1" si="180"/>
        <v>0.01</v>
      </c>
      <c r="B402" s="304">
        <f t="shared" ca="1" si="181"/>
        <v>3.9799999999999591</v>
      </c>
      <c r="D402" s="306">
        <f t="shared" ca="1" si="182"/>
        <v>-2.4388450304134364</v>
      </c>
      <c r="E402" s="307">
        <f t="shared" ca="1" si="183"/>
        <v>-19.240173909256704</v>
      </c>
      <c r="F402" s="304">
        <f t="shared" ca="1" si="184"/>
        <v>19.39412945045007</v>
      </c>
      <c r="G402" s="306">
        <f t="shared" ca="1" si="185"/>
        <v>38.261619301143462</v>
      </c>
      <c r="H402" s="307">
        <f t="shared" ca="1" si="186"/>
        <v>147.8464063380637</v>
      </c>
      <c r="I402" s="304">
        <f t="shared" ca="1" si="187"/>
        <v>152.71709589507481</v>
      </c>
      <c r="J402" s="306">
        <f t="shared" ca="1" si="188"/>
        <v>98.913966259260008</v>
      </c>
      <c r="K402" s="307">
        <f t="shared" ca="1" si="189"/>
        <v>423.64979096216388</v>
      </c>
      <c r="L402" s="304">
        <f t="shared" ca="1" si="174"/>
        <v>435.04381170569843</v>
      </c>
      <c r="M402" s="306">
        <f t="shared" ca="1" si="190"/>
        <v>1.3175591463953902</v>
      </c>
      <c r="N402" s="304">
        <f t="shared" ca="1" si="191"/>
        <v>75.490578347315235</v>
      </c>
      <c r="P402" s="310">
        <f t="shared" ca="1" si="192"/>
        <v>23</v>
      </c>
      <c r="Q402" s="304">
        <f t="shared" ca="1" si="193"/>
        <v>0</v>
      </c>
      <c r="R402" s="306">
        <f t="shared" ca="1" si="194"/>
        <v>0</v>
      </c>
      <c r="S402" s="307">
        <f t="shared" ca="1" si="195"/>
        <v>9.0729999999999986</v>
      </c>
      <c r="T402" s="304">
        <f t="shared" ca="1" si="175"/>
        <v>89.006129999999985</v>
      </c>
      <c r="U402" s="311">
        <f t="shared" ca="1" si="176"/>
        <v>0</v>
      </c>
      <c r="V402" s="306">
        <f t="shared" ca="1" si="177"/>
        <v>1.1741794072812288</v>
      </c>
      <c r="W402" s="304">
        <f t="shared" ca="1" si="178"/>
        <v>88.139721597581271</v>
      </c>
      <c r="Y402" s="314" t="str">
        <f t="shared" ca="1" si="196"/>
        <v/>
      </c>
      <c r="Z402" s="315" t="str">
        <f t="shared" ca="1" si="197"/>
        <v/>
      </c>
      <c r="AA402" s="316" t="str">
        <f t="shared" ca="1" si="198"/>
        <v/>
      </c>
      <c r="AC402" s="310" t="e">
        <f t="shared" ca="1" si="199"/>
        <v>#N/A</v>
      </c>
      <c r="AD402" s="323" t="e">
        <f t="shared" ca="1" si="200"/>
        <v>#N/A</v>
      </c>
      <c r="AE402" s="324">
        <f t="shared" ca="1" si="179"/>
        <v>423.64979096216388</v>
      </c>
      <c r="AG402" s="306">
        <f t="shared" ca="1" si="201"/>
        <v>-19.237958153307453</v>
      </c>
      <c r="AH402" s="304">
        <f t="shared" ca="1" si="202"/>
        <v>-9.7404386472683147</v>
      </c>
    </row>
    <row r="403" spans="1:34" x14ac:dyDescent="0.2">
      <c r="A403" s="347">
        <f t="shared" ca="1" si="180"/>
        <v>0.01</v>
      </c>
      <c r="B403" s="304">
        <f t="shared" ca="1" si="181"/>
        <v>3.9899999999999589</v>
      </c>
      <c r="D403" s="306">
        <f t="shared" ca="1" si="182"/>
        <v>-2.4338648178868243</v>
      </c>
      <c r="E403" s="307">
        <f t="shared" ca="1" si="183"/>
        <v>-19.214676890569006</v>
      </c>
      <c r="F403" s="304">
        <f t="shared" ca="1" si="184"/>
        <v>19.368208640984687</v>
      </c>
      <c r="G403" s="306">
        <f t="shared" ca="1" si="185"/>
        <v>38.237280652964593</v>
      </c>
      <c r="H403" s="307">
        <f t="shared" ca="1" si="186"/>
        <v>147.654259569158</v>
      </c>
      <c r="I403" s="304">
        <f t="shared" ca="1" si="187"/>
        <v>152.52498156252918</v>
      </c>
      <c r="J403" s="306">
        <f t="shared" ca="1" si="188"/>
        <v>99.296460759030552</v>
      </c>
      <c r="K403" s="307">
        <f t="shared" ca="1" si="189"/>
        <v>425.12729429169997</v>
      </c>
      <c r="L403" s="304">
        <f t="shared" ca="1" si="174"/>
        <v>436.56958605822666</v>
      </c>
      <c r="M403" s="306">
        <f t="shared" ca="1" si="190"/>
        <v>1.3173980062624915</v>
      </c>
      <c r="N403" s="304">
        <f t="shared" ca="1" si="191"/>
        <v>75.481345697789962</v>
      </c>
      <c r="P403" s="310">
        <f t="shared" ca="1" si="192"/>
        <v>23</v>
      </c>
      <c r="Q403" s="304">
        <f t="shared" ca="1" si="193"/>
        <v>0</v>
      </c>
      <c r="R403" s="306">
        <f t="shared" ca="1" si="194"/>
        <v>0</v>
      </c>
      <c r="S403" s="307">
        <f t="shared" ca="1" si="195"/>
        <v>9.0729999999999986</v>
      </c>
      <c r="T403" s="304">
        <f t="shared" ca="1" si="175"/>
        <v>89.006129999999985</v>
      </c>
      <c r="U403" s="311">
        <f t="shared" ca="1" si="176"/>
        <v>0</v>
      </c>
      <c r="V403" s="306">
        <f t="shared" ca="1" si="177"/>
        <v>1.1740058565605243</v>
      </c>
      <c r="W403" s="304">
        <f t="shared" ca="1" si="178"/>
        <v>87.905111075189936</v>
      </c>
      <c r="Y403" s="314" t="str">
        <f t="shared" ca="1" si="196"/>
        <v/>
      </c>
      <c r="Z403" s="315" t="str">
        <f t="shared" ca="1" si="197"/>
        <v/>
      </c>
      <c r="AA403" s="316" t="str">
        <f t="shared" ca="1" si="198"/>
        <v/>
      </c>
      <c r="AC403" s="310" t="e">
        <f t="shared" ca="1" si="199"/>
        <v>#N/A</v>
      </c>
      <c r="AD403" s="323" t="e">
        <f t="shared" ca="1" si="200"/>
        <v>#N/A</v>
      </c>
      <c r="AE403" s="324">
        <f t="shared" ca="1" si="179"/>
        <v>425.12729429169997</v>
      </c>
      <c r="AG403" s="306">
        <f t="shared" ca="1" si="201"/>
        <v>-19.211631278831312</v>
      </c>
      <c r="AH403" s="304">
        <f t="shared" ca="1" si="202"/>
        <v>-9.7145069544341762</v>
      </c>
    </row>
    <row r="404" spans="1:34" x14ac:dyDescent="0.2">
      <c r="A404" s="347">
        <f t="shared" ca="1" si="180"/>
        <v>0.01</v>
      </c>
      <c r="B404" s="304">
        <f t="shared" ca="1" si="181"/>
        <v>3.9999999999999587</v>
      </c>
      <c r="D404" s="306">
        <f t="shared" ca="1" si="182"/>
        <v>-2.4288977561543601</v>
      </c>
      <c r="E404" s="307">
        <f t="shared" ca="1" si="183"/>
        <v>-19.189252227926296</v>
      </c>
      <c r="F404" s="304">
        <f t="shared" ca="1" si="184"/>
        <v>19.342361421936722</v>
      </c>
      <c r="G404" s="306">
        <f t="shared" ca="1" si="185"/>
        <v>38.212991675403046</v>
      </c>
      <c r="H404" s="307">
        <f t="shared" ca="1" si="186"/>
        <v>147.46236704687874</v>
      </c>
      <c r="I404" s="304">
        <f t="shared" ca="1" si="187"/>
        <v>152.33312977764493</v>
      </c>
      <c r="J404" s="306">
        <f t="shared" ca="1" si="188"/>
        <v>99.678712120672387</v>
      </c>
      <c r="K404" s="307">
        <f t="shared" ca="1" si="189"/>
        <v>426.60287742478016</v>
      </c>
      <c r="L404" s="304">
        <f t="shared" ca="1" si="174"/>
        <v>438.0934382950033</v>
      </c>
      <c r="M404" s="306">
        <f t="shared" ca="1" si="190"/>
        <v>1.3172365627262412</v>
      </c>
      <c r="N404" s="304">
        <f t="shared" ca="1" si="191"/>
        <v>75.472095664533157</v>
      </c>
      <c r="P404" s="310">
        <f t="shared" ca="1" si="192"/>
        <v>23</v>
      </c>
      <c r="Q404" s="304">
        <f t="shared" ca="1" si="193"/>
        <v>0</v>
      </c>
      <c r="R404" s="306">
        <f t="shared" ca="1" si="194"/>
        <v>0</v>
      </c>
      <c r="S404" s="307">
        <f t="shared" ca="1" si="195"/>
        <v>9.0729999999999986</v>
      </c>
      <c r="T404" s="304">
        <f t="shared" ca="1" si="175"/>
        <v>89.006129999999985</v>
      </c>
      <c r="U404" s="311">
        <f t="shared" ca="1" si="176"/>
        <v>0</v>
      </c>
      <c r="V404" s="306">
        <f t="shared" ca="1" si="177"/>
        <v>1.1738325564479533</v>
      </c>
      <c r="W404" s="304">
        <f t="shared" ca="1" si="178"/>
        <v>87.671165866455738</v>
      </c>
      <c r="Y404" s="314" t="str">
        <f t="shared" ca="1" si="196"/>
        <v/>
      </c>
      <c r="Z404" s="315" t="str">
        <f t="shared" ca="1" si="197"/>
        <v/>
      </c>
      <c r="AA404" s="316" t="str">
        <f t="shared" ca="1" si="198"/>
        <v/>
      </c>
      <c r="AC404" s="310">
        <f t="shared" ca="1" si="199"/>
        <v>3.9999999999999587</v>
      </c>
      <c r="AD404" s="323">
        <f t="shared" ca="1" si="200"/>
        <v>99.678712120672387</v>
      </c>
      <c r="AE404" s="324">
        <f t="shared" ca="1" si="179"/>
        <v>426.60287742478016</v>
      </c>
      <c r="AG404" s="306">
        <f t="shared" ca="1" si="201"/>
        <v>-19.18537700907741</v>
      </c>
      <c r="AH404" s="304">
        <f t="shared" ca="1" si="202"/>
        <v>-9.6886488565182347</v>
      </c>
    </row>
    <row r="405" spans="1:34" x14ac:dyDescent="0.2">
      <c r="A405" s="347">
        <f t="shared" ca="1" si="180"/>
        <v>0.1</v>
      </c>
      <c r="B405" s="304">
        <f t="shared" ca="1" si="181"/>
        <v>4.0999999999999588</v>
      </c>
      <c r="D405" s="306">
        <f t="shared" ca="1" si="182"/>
        <v>-2.4239437965829098</v>
      </c>
      <c r="E405" s="307">
        <f t="shared" ca="1" si="183"/>
        <v>-19.163899659805789</v>
      </c>
      <c r="F405" s="304">
        <f t="shared" ca="1" si="184"/>
        <v>19.316587527306609</v>
      </c>
      <c r="G405" s="306">
        <f t="shared" ca="1" si="185"/>
        <v>37.970597295744753</v>
      </c>
      <c r="H405" s="307">
        <f t="shared" ca="1" si="186"/>
        <v>145.54597708089815</v>
      </c>
      <c r="I405" s="304">
        <f t="shared" ca="1" si="187"/>
        <v>150.41741157003383</v>
      </c>
      <c r="J405" s="306">
        <f t="shared" ca="1" si="188"/>
        <v>103.48789156922977</v>
      </c>
      <c r="K405" s="307">
        <f t="shared" ca="1" si="189"/>
        <v>441.25329463116901</v>
      </c>
      <c r="L405" s="304">
        <f t="shared" ca="1" si="174"/>
        <v>453.22644861515516</v>
      </c>
      <c r="M405" s="306">
        <f t="shared" ca="1" si="190"/>
        <v>1.3156005459043478</v>
      </c>
      <c r="N405" s="304">
        <f t="shared" ca="1" si="191"/>
        <v>75.378358805426259</v>
      </c>
      <c r="P405" s="310">
        <f t="shared" ca="1" si="192"/>
        <v>23</v>
      </c>
      <c r="Q405" s="304">
        <f t="shared" ca="1" si="193"/>
        <v>0</v>
      </c>
      <c r="R405" s="306">
        <f t="shared" ca="1" si="194"/>
        <v>0</v>
      </c>
      <c r="S405" s="307">
        <f t="shared" ca="1" si="195"/>
        <v>9.0729999999999986</v>
      </c>
      <c r="T405" s="304">
        <f t="shared" ca="1" si="175"/>
        <v>89.006129999999985</v>
      </c>
      <c r="U405" s="311">
        <f t="shared" ca="1" si="176"/>
        <v>0</v>
      </c>
      <c r="V405" s="306">
        <f t="shared" ca="1" si="177"/>
        <v>1.1721132930909719</v>
      </c>
      <c r="W405" s="304">
        <f t="shared" ca="1" si="178"/>
        <v>85.354753904265166</v>
      </c>
      <c r="Y405" s="314" t="str">
        <f t="shared" ca="1" si="196"/>
        <v/>
      </c>
      <c r="Z405" s="315" t="str">
        <f t="shared" ca="1" si="197"/>
        <v/>
      </c>
      <c r="AA405" s="316" t="str">
        <f t="shared" ca="1" si="198"/>
        <v/>
      </c>
      <c r="AC405" s="310" t="e">
        <f t="shared" ca="1" si="199"/>
        <v>#N/A</v>
      </c>
      <c r="AD405" s="323" t="e">
        <f t="shared" ca="1" si="200"/>
        <v>#N/A</v>
      </c>
      <c r="AE405" s="324">
        <f t="shared" ca="1" si="179"/>
        <v>441.25329463116901</v>
      </c>
      <c r="AG405" s="306">
        <f t="shared" ca="1" si="201"/>
        <v>-19.15919507505982</v>
      </c>
      <c r="AH405" s="304">
        <f t="shared" ca="1" si="202"/>
        <v>-9.6628640875626317</v>
      </c>
    </row>
    <row r="406" spans="1:34" x14ac:dyDescent="0.2">
      <c r="A406" s="347">
        <f t="shared" ca="1" si="180"/>
        <v>0.1</v>
      </c>
      <c r="B406" s="304">
        <f t="shared" ca="1" si="181"/>
        <v>4.1999999999999584</v>
      </c>
      <c r="D406" s="306">
        <f t="shared" ca="1" si="182"/>
        <v>-2.374794976447284</v>
      </c>
      <c r="E406" s="307">
        <f t="shared" ca="1" si="183"/>
        <v>-18.9128816987444</v>
      </c>
      <c r="F406" s="304">
        <f t="shared" ca="1" si="184"/>
        <v>19.061394107747212</v>
      </c>
      <c r="G406" s="306">
        <f t="shared" ca="1" si="185"/>
        <v>37.733117798100025</v>
      </c>
      <c r="H406" s="307">
        <f t="shared" ca="1" si="186"/>
        <v>143.65468891102373</v>
      </c>
      <c r="I406" s="304">
        <f t="shared" ca="1" si="187"/>
        <v>148.52763320301139</v>
      </c>
      <c r="J406" s="306">
        <f t="shared" ca="1" si="188"/>
        <v>107.27307732392201</v>
      </c>
      <c r="K406" s="307">
        <f t="shared" ca="1" si="189"/>
        <v>455.7133279307651</v>
      </c>
      <c r="L406" s="304">
        <f t="shared" ca="1" si="174"/>
        <v>468.16893358303605</v>
      </c>
      <c r="M406" s="306">
        <f t="shared" ca="1" si="190"/>
        <v>1.3139332554416114</v>
      </c>
      <c r="N406" s="304">
        <f t="shared" ca="1" si="191"/>
        <v>75.282830098689047</v>
      </c>
      <c r="P406" s="310">
        <f t="shared" ca="1" si="192"/>
        <v>23</v>
      </c>
      <c r="Q406" s="304">
        <f t="shared" ca="1" si="193"/>
        <v>0</v>
      </c>
      <c r="R406" s="306">
        <f t="shared" ca="1" si="194"/>
        <v>0</v>
      </c>
      <c r="S406" s="307">
        <f t="shared" ca="1" si="195"/>
        <v>9.0729999999999986</v>
      </c>
      <c r="T406" s="304">
        <f t="shared" ca="1" si="175"/>
        <v>89.006129999999985</v>
      </c>
      <c r="U406" s="311">
        <f t="shared" ca="1" si="176"/>
        <v>0</v>
      </c>
      <c r="V406" s="306">
        <f t="shared" ca="1" si="177"/>
        <v>1.1704187866474511</v>
      </c>
      <c r="W406" s="304">
        <f t="shared" ca="1" si="178"/>
        <v>83.103192234858128</v>
      </c>
      <c r="Y406" s="314" t="str">
        <f t="shared" ca="1" si="196"/>
        <v/>
      </c>
      <c r="Z406" s="315" t="str">
        <f t="shared" ca="1" si="197"/>
        <v/>
      </c>
      <c r="AA406" s="316" t="str">
        <f t="shared" ca="1" si="198"/>
        <v/>
      </c>
      <c r="AC406" s="310" t="e">
        <f t="shared" ca="1" si="199"/>
        <v>#N/A</v>
      </c>
      <c r="AD406" s="323" t="e">
        <f t="shared" ca="1" si="200"/>
        <v>#N/A</v>
      </c>
      <c r="AE406" s="324">
        <f t="shared" ca="1" si="179"/>
        <v>455.7133279307651</v>
      </c>
      <c r="AG406" s="306">
        <f t="shared" ca="1" si="201"/>
        <v>-18.899848098012239</v>
      </c>
      <c r="AH406" s="304">
        <f t="shared" ca="1" si="202"/>
        <v>-9.4075558144235849</v>
      </c>
    </row>
    <row r="407" spans="1:34" x14ac:dyDescent="0.2">
      <c r="A407" s="347">
        <f t="shared" ca="1" si="180"/>
        <v>0.1</v>
      </c>
      <c r="B407" s="304">
        <f t="shared" ca="1" si="181"/>
        <v>4.2999999999999581</v>
      </c>
      <c r="D407" s="306">
        <f t="shared" ca="1" si="182"/>
        <v>-2.3269241478029645</v>
      </c>
      <c r="E407" s="307">
        <f t="shared" ca="1" si="183"/>
        <v>-18.66889065305427</v>
      </c>
      <c r="F407" s="304">
        <f t="shared" ca="1" si="184"/>
        <v>18.813347767086153</v>
      </c>
      <c r="G407" s="306">
        <f t="shared" ca="1" si="185"/>
        <v>37.50042538331973</v>
      </c>
      <c r="H407" s="307">
        <f t="shared" ca="1" si="186"/>
        <v>141.7877998457183</v>
      </c>
      <c r="I407" s="304">
        <f t="shared" ca="1" si="187"/>
        <v>146.66309041138948</v>
      </c>
      <c r="J407" s="306">
        <f t="shared" ca="1" si="188"/>
        <v>111.03475448299299</v>
      </c>
      <c r="K407" s="307">
        <f t="shared" ca="1" si="189"/>
        <v>469.98545236860218</v>
      </c>
      <c r="L407" s="304">
        <f t="shared" ca="1" si="174"/>
        <v>482.92343300073787</v>
      </c>
      <c r="M407" s="306">
        <f t="shared" ca="1" si="190"/>
        <v>1.3122339798658336</v>
      </c>
      <c r="N407" s="304">
        <f t="shared" ca="1" si="191"/>
        <v>75.185468779967309</v>
      </c>
      <c r="P407" s="310">
        <f t="shared" ca="1" si="192"/>
        <v>23</v>
      </c>
      <c r="Q407" s="304">
        <f t="shared" ca="1" si="193"/>
        <v>0</v>
      </c>
      <c r="R407" s="306">
        <f t="shared" ca="1" si="194"/>
        <v>0</v>
      </c>
      <c r="S407" s="307">
        <f t="shared" ca="1" si="195"/>
        <v>9.0729999999999986</v>
      </c>
      <c r="T407" s="304">
        <f t="shared" ca="1" si="175"/>
        <v>89.006129999999985</v>
      </c>
      <c r="U407" s="311">
        <f t="shared" ca="1" si="176"/>
        <v>0</v>
      </c>
      <c r="V407" s="306">
        <f t="shared" ca="1" si="177"/>
        <v>1.1687486479420124</v>
      </c>
      <c r="W407" s="304">
        <f t="shared" ca="1" si="178"/>
        <v>80.914189219926001</v>
      </c>
      <c r="Y407" s="314" t="str">
        <f t="shared" ca="1" si="196"/>
        <v/>
      </c>
      <c r="Z407" s="315" t="str">
        <f t="shared" ca="1" si="197"/>
        <v/>
      </c>
      <c r="AA407" s="316" t="str">
        <f t="shared" ca="1" si="198"/>
        <v/>
      </c>
      <c r="AC407" s="310" t="e">
        <f t="shared" ca="1" si="199"/>
        <v>#N/A</v>
      </c>
      <c r="AD407" s="323" t="e">
        <f t="shared" ca="1" si="200"/>
        <v>#N/A</v>
      </c>
      <c r="AE407" s="324">
        <f t="shared" ca="1" si="179"/>
        <v>469.98545236860218</v>
      </c>
      <c r="AG407" s="306">
        <f t="shared" ca="1" si="201"/>
        <v>-18.647545391563987</v>
      </c>
      <c r="AH407" s="304">
        <f t="shared" ca="1" si="202"/>
        <v>-9.1593951542883438</v>
      </c>
    </row>
    <row r="408" spans="1:34" x14ac:dyDescent="0.2">
      <c r="A408" s="347">
        <f t="shared" ca="1" si="180"/>
        <v>0.1</v>
      </c>
      <c r="B408" s="304">
        <f t="shared" ca="1" si="181"/>
        <v>4.3999999999999577</v>
      </c>
      <c r="D408" s="306">
        <f t="shared" ca="1" si="182"/>
        <v>-2.2802850399281529</v>
      </c>
      <c r="E408" s="307">
        <f t="shared" ca="1" si="183"/>
        <v>-18.431678168385012</v>
      </c>
      <c r="F408" s="304">
        <f t="shared" ca="1" si="184"/>
        <v>18.572195884338523</v>
      </c>
      <c r="G408" s="306">
        <f t="shared" ca="1" si="185"/>
        <v>37.272396879326912</v>
      </c>
      <c r="H408" s="307">
        <f t="shared" ca="1" si="186"/>
        <v>139.94463202887979</v>
      </c>
      <c r="I408" s="304">
        <f t="shared" ca="1" si="187"/>
        <v>144.82310452006138</v>
      </c>
      <c r="J408" s="306">
        <f t="shared" ca="1" si="188"/>
        <v>114.77339559612533</v>
      </c>
      <c r="K408" s="307">
        <f t="shared" ca="1" si="189"/>
        <v>484.07207396233207</v>
      </c>
      <c r="L408" s="304">
        <f t="shared" ca="1" si="174"/>
        <v>497.49241715513432</v>
      </c>
      <c r="M408" s="306">
        <f t="shared" ca="1" si="190"/>
        <v>1.3105019844683636</v>
      </c>
      <c r="N408" s="304">
        <f t="shared" ca="1" si="191"/>
        <v>75.086232753556203</v>
      </c>
      <c r="P408" s="310">
        <f t="shared" ca="1" si="192"/>
        <v>23</v>
      </c>
      <c r="Q408" s="304">
        <f t="shared" ca="1" si="193"/>
        <v>0</v>
      </c>
      <c r="R408" s="306">
        <f t="shared" ca="1" si="194"/>
        <v>0</v>
      </c>
      <c r="S408" s="307">
        <f t="shared" ca="1" si="195"/>
        <v>9.0729999999999986</v>
      </c>
      <c r="T408" s="304">
        <f t="shared" ca="1" si="175"/>
        <v>89.006129999999985</v>
      </c>
      <c r="U408" s="311">
        <f t="shared" ca="1" si="176"/>
        <v>0</v>
      </c>
      <c r="V408" s="306">
        <f t="shared" ca="1" si="177"/>
        <v>1.1671024991063554</v>
      </c>
      <c r="W408" s="304">
        <f t="shared" ca="1" si="178"/>
        <v>78.785556396185427</v>
      </c>
      <c r="Y408" s="314" t="str">
        <f t="shared" ca="1" si="196"/>
        <v/>
      </c>
      <c r="Z408" s="315" t="str">
        <f t="shared" ca="1" si="197"/>
        <v/>
      </c>
      <c r="AA408" s="316" t="str">
        <f t="shared" ca="1" si="198"/>
        <v/>
      </c>
      <c r="AC408" s="310" t="e">
        <f t="shared" ca="1" si="199"/>
        <v>#N/A</v>
      </c>
      <c r="AD408" s="323" t="e">
        <f t="shared" ca="1" si="200"/>
        <v>#N/A</v>
      </c>
      <c r="AE408" s="324">
        <f t="shared" ca="1" si="179"/>
        <v>484.07207396233207</v>
      </c>
      <c r="AG408" s="306">
        <f t="shared" ca="1" si="201"/>
        <v>-18.402031120316593</v>
      </c>
      <c r="AH408" s="304">
        <f t="shared" ca="1" si="202"/>
        <v>-8.9181295293647107</v>
      </c>
    </row>
    <row r="409" spans="1:34" x14ac:dyDescent="0.2">
      <c r="A409" s="347">
        <f t="shared" ca="1" si="180"/>
        <v>0.1</v>
      </c>
      <c r="B409" s="304">
        <f t="shared" ca="1" si="181"/>
        <v>4.4999999999999574</v>
      </c>
      <c r="D409" s="306">
        <f t="shared" ca="1" si="182"/>
        <v>-2.2348334566148336</v>
      </c>
      <c r="E409" s="307">
        <f t="shared" ca="1" si="183"/>
        <v>-18.201007070040632</v>
      </c>
      <c r="F409" s="304">
        <f t="shared" ca="1" si="184"/>
        <v>18.337697209368304</v>
      </c>
      <c r="G409" s="306">
        <f t="shared" ca="1" si="185"/>
        <v>37.048913533665427</v>
      </c>
      <c r="H409" s="307">
        <f t="shared" ca="1" si="186"/>
        <v>138.12453132187574</v>
      </c>
      <c r="I409" s="304">
        <f t="shared" ca="1" si="187"/>
        <v>143.00702132032833</v>
      </c>
      <c r="J409" s="306">
        <f t="shared" ca="1" si="188"/>
        <v>118.48946111677495</v>
      </c>
      <c r="K409" s="307">
        <f t="shared" ca="1" si="189"/>
        <v>497.97553212986986</v>
      </c>
      <c r="L409" s="304">
        <f t="shared" ca="1" si="174"/>
        <v>511.87828924049006</v>
      </c>
      <c r="M409" s="306">
        <f t="shared" ca="1" si="190"/>
        <v>1.3087365104081572</v>
      </c>
      <c r="N409" s="304">
        <f t="shared" ca="1" si="191"/>
        <v>74.985078541066542</v>
      </c>
      <c r="P409" s="310">
        <f t="shared" ca="1" si="192"/>
        <v>23</v>
      </c>
      <c r="Q409" s="304">
        <f t="shared" ca="1" si="193"/>
        <v>0</v>
      </c>
      <c r="R409" s="306">
        <f t="shared" ca="1" si="194"/>
        <v>0</v>
      </c>
      <c r="S409" s="307">
        <f t="shared" ca="1" si="195"/>
        <v>9.0729999999999986</v>
      </c>
      <c r="T409" s="304">
        <f t="shared" ca="1" si="175"/>
        <v>89.006129999999985</v>
      </c>
      <c r="U409" s="311">
        <f t="shared" ca="1" si="176"/>
        <v>0</v>
      </c>
      <c r="V409" s="306">
        <f t="shared" ca="1" si="177"/>
        <v>1.1654799731658472</v>
      </c>
      <c r="W409" s="304">
        <f t="shared" ca="1" si="178"/>
        <v>76.715202951263549</v>
      </c>
      <c r="Y409" s="314" t="str">
        <f t="shared" ca="1" si="196"/>
        <v/>
      </c>
      <c r="Z409" s="315" t="str">
        <f t="shared" ca="1" si="197"/>
        <v/>
      </c>
      <c r="AA409" s="316" t="str">
        <f t="shared" ca="1" si="198"/>
        <v/>
      </c>
      <c r="AC409" s="310" t="e">
        <f t="shared" ca="1" si="199"/>
        <v>#N/A</v>
      </c>
      <c r="AD409" s="323" t="e">
        <f t="shared" ca="1" si="200"/>
        <v>#N/A</v>
      </c>
      <c r="AE409" s="324">
        <f t="shared" ca="1" si="179"/>
        <v>497.97553212986986</v>
      </c>
      <c r="AG409" s="306">
        <f t="shared" ca="1" si="201"/>
        <v>-18.163060688715213</v>
      </c>
      <c r="AH409" s="304">
        <f t="shared" ca="1" si="202"/>
        <v>-8.6835177335154246</v>
      </c>
    </row>
    <row r="410" spans="1:34" x14ac:dyDescent="0.2">
      <c r="A410" s="347">
        <f t="shared" ca="1" si="180"/>
        <v>0.1</v>
      </c>
      <c r="B410" s="304">
        <f t="shared" ca="1" si="181"/>
        <v>4.599999999999957</v>
      </c>
      <c r="D410" s="306">
        <f t="shared" ca="1" si="182"/>
        <v>-2.1905271650952747</v>
      </c>
      <c r="E410" s="307">
        <f t="shared" ca="1" si="183"/>
        <v>-17.976650764311572</v>
      </c>
      <c r="F410" s="304">
        <f t="shared" ca="1" si="184"/>
        <v>18.109621253992149</v>
      </c>
      <c r="G410" s="306">
        <f t="shared" ca="1" si="185"/>
        <v>36.829860817155897</v>
      </c>
      <c r="H410" s="307">
        <f t="shared" ca="1" si="186"/>
        <v>136.32686624544459</v>
      </c>
      <c r="I410" s="304">
        <f t="shared" ca="1" si="187"/>
        <v>141.2142100077553</v>
      </c>
      <c r="J410" s="306">
        <f t="shared" ca="1" si="188"/>
        <v>122.18339983431602</v>
      </c>
      <c r="K410" s="307">
        <f t="shared" ca="1" si="189"/>
        <v>511.69810200823588</v>
      </c>
      <c r="L410" s="304">
        <f t="shared" ca="1" si="174"/>
        <v>526.08338768098668</v>
      </c>
      <c r="M410" s="306">
        <f t="shared" ca="1" si="190"/>
        <v>1.30693677377416</v>
      </c>
      <c r="N410" s="304">
        <f t="shared" ca="1" si="191"/>
        <v>74.881961227703414</v>
      </c>
      <c r="P410" s="310">
        <f t="shared" ca="1" si="192"/>
        <v>23</v>
      </c>
      <c r="Q410" s="304">
        <f t="shared" ca="1" si="193"/>
        <v>0</v>
      </c>
      <c r="R410" s="306">
        <f t="shared" ca="1" si="194"/>
        <v>0</v>
      </c>
      <c r="S410" s="307">
        <f t="shared" ca="1" si="195"/>
        <v>9.0729999999999986</v>
      </c>
      <c r="T410" s="304">
        <f t="shared" ca="1" si="175"/>
        <v>89.006129999999985</v>
      </c>
      <c r="U410" s="311">
        <f t="shared" ca="1" si="176"/>
        <v>0</v>
      </c>
      <c r="V410" s="306">
        <f t="shared" ca="1" si="177"/>
        <v>1.1638807136451841</v>
      </c>
      <c r="W410" s="304">
        <f t="shared" ca="1" si="178"/>
        <v>74.701130543674495</v>
      </c>
      <c r="Y410" s="314" t="str">
        <f t="shared" ca="1" si="196"/>
        <v/>
      </c>
      <c r="Z410" s="315" t="str">
        <f t="shared" ca="1" si="197"/>
        <v/>
      </c>
      <c r="AA410" s="316" t="str">
        <f t="shared" ca="1" si="198"/>
        <v>Satellite</v>
      </c>
      <c r="AC410" s="310" t="e">
        <f t="shared" ca="1" si="199"/>
        <v>#N/A</v>
      </c>
      <c r="AD410" s="323" t="e">
        <f t="shared" ca="1" si="200"/>
        <v>#N/A</v>
      </c>
      <c r="AE410" s="324">
        <f t="shared" ca="1" si="179"/>
        <v>511.69810200823588</v>
      </c>
      <c r="AG410" s="306">
        <f t="shared" ca="1" si="201"/>
        <v>-17.93040012592612</v>
      </c>
      <c r="AH410" s="304">
        <f t="shared" ca="1" si="202"/>
        <v>-8.4553293234061009</v>
      </c>
    </row>
    <row r="411" spans="1:34" x14ac:dyDescent="0.2">
      <c r="A411" s="347">
        <f t="shared" ca="1" si="180"/>
        <v>0.1</v>
      </c>
      <c r="B411" s="304">
        <f t="shared" ca="1" si="181"/>
        <v>4.6999999999999567</v>
      </c>
      <c r="D411" s="306">
        <f t="shared" ca="1" si="182"/>
        <v>-2.1473257918972943</v>
      </c>
      <c r="E411" s="307">
        <f t="shared" ca="1" si="183"/>
        <v>-17.758392677091358</v>
      </c>
      <c r="F411" s="304">
        <f t="shared" ca="1" si="184"/>
        <v>17.887747721004992</v>
      </c>
      <c r="G411" s="306">
        <f t="shared" ca="1" si="185"/>
        <v>36.615128237966168</v>
      </c>
      <c r="H411" s="307">
        <f t="shared" ca="1" si="186"/>
        <v>134.55102697773546</v>
      </c>
      <c r="I411" s="304">
        <f t="shared" ca="1" si="187"/>
        <v>139.44406217779945</v>
      </c>
      <c r="J411" s="306">
        <f t="shared" ca="1" si="188"/>
        <v>125.85564928707213</v>
      </c>
      <c r="K411" s="307">
        <f t="shared" ca="1" si="189"/>
        <v>525.24199666939489</v>
      </c>
      <c r="L411" s="304">
        <f t="shared" ca="1" si="174"/>
        <v>540.10998835674491</v>
      </c>
      <c r="M411" s="306">
        <f t="shared" ca="1" si="190"/>
        <v>1.3051019646038353</v>
      </c>
      <c r="N411" s="304">
        <f t="shared" ca="1" si="191"/>
        <v>74.776834406031924</v>
      </c>
      <c r="P411" s="310">
        <f t="shared" ca="1" si="192"/>
        <v>23</v>
      </c>
      <c r="Q411" s="304">
        <f t="shared" ca="1" si="193"/>
        <v>0</v>
      </c>
      <c r="R411" s="306">
        <f t="shared" ca="1" si="194"/>
        <v>0</v>
      </c>
      <c r="S411" s="307">
        <f t="shared" ca="1" si="195"/>
        <v>9.0729999999999986</v>
      </c>
      <c r="T411" s="304">
        <f t="shared" ca="1" si="175"/>
        <v>89.006129999999985</v>
      </c>
      <c r="U411" s="311">
        <f t="shared" ca="1" si="176"/>
        <v>0</v>
      </c>
      <c r="V411" s="306">
        <f t="shared" ca="1" si="177"/>
        <v>1.1623043741920882</v>
      </c>
      <c r="W411" s="304">
        <f t="shared" ca="1" si="178"/>
        <v>72.741428442546137</v>
      </c>
      <c r="Y411" s="314" t="str">
        <f t="shared" ca="1" si="196"/>
        <v/>
      </c>
      <c r="Z411" s="315" t="str">
        <f t="shared" ca="1" si="197"/>
        <v/>
      </c>
      <c r="AA411" s="316" t="str">
        <f t="shared" ca="1" si="198"/>
        <v/>
      </c>
      <c r="AC411" s="310" t="e">
        <f t="shared" ca="1" si="199"/>
        <v>#N/A</v>
      </c>
      <c r="AD411" s="323" t="e">
        <f t="shared" ca="1" si="200"/>
        <v>#N/A</v>
      </c>
      <c r="AE411" s="324">
        <f t="shared" ca="1" si="179"/>
        <v>525.24199666939489</v>
      </c>
      <c r="AG411" s="306">
        <f t="shared" ca="1" si="201"/>
        <v>-17.703825508291864</v>
      </c>
      <c r="AH411" s="304">
        <f t="shared" ca="1" si="202"/>
        <v>-8.2333440475779245</v>
      </c>
    </row>
    <row r="412" spans="1:34" x14ac:dyDescent="0.2">
      <c r="A412" s="347">
        <f t="shared" ca="1" si="180"/>
        <v>0.1</v>
      </c>
      <c r="B412" s="304">
        <f t="shared" ca="1" si="181"/>
        <v>4.7999999999999563</v>
      </c>
      <c r="D412" s="306">
        <f t="shared" ca="1" si="182"/>
        <v>-2.1051907251388386</v>
      </c>
      <c r="E412" s="307">
        <f t="shared" ca="1" si="183"/>
        <v>-17.546025727139941</v>
      </c>
      <c r="F412" s="304">
        <f t="shared" ca="1" si="184"/>
        <v>17.671865968444511</v>
      </c>
      <c r="G412" s="306">
        <f t="shared" ca="1" si="185"/>
        <v>36.404609165452285</v>
      </c>
      <c r="H412" s="307">
        <f t="shared" ca="1" si="186"/>
        <v>132.79642440502147</v>
      </c>
      <c r="I412" s="304">
        <f t="shared" ca="1" si="187"/>
        <v>137.69599087572561</v>
      </c>
      <c r="J412" s="306">
        <f t="shared" ca="1" si="188"/>
        <v>129.50663615724304</v>
      </c>
      <c r="K412" s="307">
        <f t="shared" ca="1" si="189"/>
        <v>538.60936923853274</v>
      </c>
      <c r="L412" s="304">
        <f t="shared" ca="1" si="174"/>
        <v>553.96030673712949</v>
      </c>
      <c r="M412" s="306">
        <f t="shared" ca="1" si="190"/>
        <v>1.3032312458555209</v>
      </c>
      <c r="N412" s="304">
        <f t="shared" ca="1" si="191"/>
        <v>74.669650117097504</v>
      </c>
      <c r="P412" s="310">
        <f t="shared" ca="1" si="192"/>
        <v>23</v>
      </c>
      <c r="Q412" s="304">
        <f t="shared" ca="1" si="193"/>
        <v>0</v>
      </c>
      <c r="R412" s="306">
        <f t="shared" ca="1" si="194"/>
        <v>0</v>
      </c>
      <c r="S412" s="307">
        <f t="shared" ca="1" si="195"/>
        <v>9.0729999999999986</v>
      </c>
      <c r="T412" s="304">
        <f t="shared" ca="1" si="175"/>
        <v>89.006129999999985</v>
      </c>
      <c r="U412" s="311">
        <f t="shared" ca="1" si="176"/>
        <v>0</v>
      </c>
      <c r="V412" s="306">
        <f t="shared" ca="1" si="177"/>
        <v>1.1607506182180567</v>
      </c>
      <c r="W412" s="304">
        <f t="shared" ca="1" si="178"/>
        <v>70.834268964680376</v>
      </c>
      <c r="Y412" s="314" t="str">
        <f t="shared" ca="1" si="196"/>
        <v/>
      </c>
      <c r="Z412" s="315" t="str">
        <f t="shared" ca="1" si="197"/>
        <v/>
      </c>
      <c r="AA412" s="316" t="str">
        <f t="shared" ca="1" si="198"/>
        <v/>
      </c>
      <c r="AC412" s="310" t="e">
        <f t="shared" ca="1" si="199"/>
        <v>#N/A</v>
      </c>
      <c r="AD412" s="323" t="e">
        <f t="shared" ca="1" si="200"/>
        <v>#N/A</v>
      </c>
      <c r="AE412" s="324">
        <f t="shared" ca="1" si="179"/>
        <v>538.60936923853274</v>
      </c>
      <c r="AG412" s="306">
        <f t="shared" ca="1" si="201"/>
        <v>-17.483122416659754</v>
      </c>
      <c r="AH412" s="304">
        <f t="shared" ca="1" si="202"/>
        <v>-8.0173513107622778</v>
      </c>
    </row>
    <row r="413" spans="1:34" x14ac:dyDescent="0.2">
      <c r="A413" s="347">
        <f t="shared" ca="1" si="180"/>
        <v>0.1</v>
      </c>
      <c r="B413" s="304">
        <f t="shared" ca="1" si="181"/>
        <v>4.8999999999999559</v>
      </c>
      <c r="D413" s="306">
        <f t="shared" ca="1" si="182"/>
        <v>-2.0640850228111804</v>
      </c>
      <c r="E413" s="307">
        <f t="shared" ca="1" si="183"/>
        <v>-17.339351831564336</v>
      </c>
      <c r="F413" s="304">
        <f t="shared" ca="1" si="184"/>
        <v>17.461774506623517</v>
      </c>
      <c r="G413" s="306">
        <f t="shared" ca="1" si="185"/>
        <v>36.198200663171164</v>
      </c>
      <c r="H413" s="307">
        <f t="shared" ca="1" si="186"/>
        <v>131.06248922186504</v>
      </c>
      <c r="I413" s="304">
        <f t="shared" ca="1" si="187"/>
        <v>135.96942969757097</v>
      </c>
      <c r="J413" s="306">
        <f t="shared" ca="1" si="188"/>
        <v>133.13677664867421</v>
      </c>
      <c r="K413" s="307">
        <f t="shared" ca="1" si="189"/>
        <v>551.80231491987706</v>
      </c>
      <c r="L413" s="304">
        <f t="shared" ca="1" si="174"/>
        <v>567.6364999252022</v>
      </c>
      <c r="M413" s="306">
        <f t="shared" ca="1" si="190"/>
        <v>1.3013237523321666</v>
      </c>
      <c r="N413" s="304">
        <f t="shared" ca="1" si="191"/>
        <v>74.560358788760766</v>
      </c>
      <c r="P413" s="310">
        <f t="shared" ca="1" si="192"/>
        <v>23</v>
      </c>
      <c r="Q413" s="304">
        <f t="shared" ca="1" si="193"/>
        <v>0</v>
      </c>
      <c r="R413" s="306">
        <f t="shared" ca="1" si="194"/>
        <v>0</v>
      </c>
      <c r="S413" s="307">
        <f t="shared" ca="1" si="195"/>
        <v>9.0729999999999986</v>
      </c>
      <c r="T413" s="304">
        <f t="shared" ca="1" si="175"/>
        <v>89.006129999999985</v>
      </c>
      <c r="U413" s="311">
        <f t="shared" ca="1" si="176"/>
        <v>0</v>
      </c>
      <c r="V413" s="306">
        <f t="shared" ca="1" si="177"/>
        <v>1.1592191185552492</v>
      </c>
      <c r="W413" s="304">
        <f t="shared" ca="1" si="178"/>
        <v>68.977903188287627</v>
      </c>
      <c r="Y413" s="314" t="str">
        <f t="shared" ca="1" si="196"/>
        <v/>
      </c>
      <c r="Z413" s="315" t="str">
        <f t="shared" ca="1" si="197"/>
        <v/>
      </c>
      <c r="AA413" s="316" t="str">
        <f t="shared" ca="1" si="198"/>
        <v/>
      </c>
      <c r="AC413" s="310" t="e">
        <f t="shared" ca="1" si="199"/>
        <v>#N/A</v>
      </c>
      <c r="AD413" s="323" t="e">
        <f t="shared" ca="1" si="200"/>
        <v>#N/A</v>
      </c>
      <c r="AE413" s="324">
        <f t="shared" ca="1" si="179"/>
        <v>551.80231491987706</v>
      </c>
      <c r="AG413" s="306">
        <f t="shared" ca="1" si="201"/>
        <v>-17.268085426089776</v>
      </c>
      <c r="AH413" s="304">
        <f t="shared" ca="1" si="202"/>
        <v>-7.8071496709666466</v>
      </c>
    </row>
    <row r="414" spans="1:34" x14ac:dyDescent="0.2">
      <c r="A414" s="347">
        <f t="shared" ca="1" si="180"/>
        <v>0.1</v>
      </c>
      <c r="B414" s="304">
        <f t="shared" ca="1" si="181"/>
        <v>4.9999999999999556</v>
      </c>
      <c r="D414" s="306">
        <f t="shared" ca="1" si="182"/>
        <v>-2.0239733266353959</v>
      </c>
      <c r="E414" s="307">
        <f t="shared" ca="1" si="183"/>
        <v>-17.138181441277617</v>
      </c>
      <c r="F414" s="304">
        <f t="shared" ca="1" si="184"/>
        <v>17.257280525653051</v>
      </c>
      <c r="G414" s="306">
        <f t="shared" ca="1" si="185"/>
        <v>35.995803330507627</v>
      </c>
      <c r="H414" s="307">
        <f t="shared" ca="1" si="186"/>
        <v>129.34867107773727</v>
      </c>
      <c r="I414" s="304">
        <f t="shared" ca="1" si="187"/>
        <v>134.26383193915348</v>
      </c>
      <c r="J414" s="306">
        <f t="shared" ca="1" si="188"/>
        <v>136.74647684835816</v>
      </c>
      <c r="K414" s="307">
        <f t="shared" ca="1" si="189"/>
        <v>564.82287293485717</v>
      </c>
      <c r="L414" s="304">
        <f t="shared" ca="1" si="174"/>
        <v>581.14066861718118</v>
      </c>
      <c r="M414" s="306">
        <f t="shared" ca="1" si="190"/>
        <v>1.2993785895538588</v>
      </c>
      <c r="N414" s="304">
        <f t="shared" ca="1" si="191"/>
        <v>74.448909171097782</v>
      </c>
      <c r="P414" s="310">
        <f t="shared" ca="1" si="192"/>
        <v>23</v>
      </c>
      <c r="Q414" s="304">
        <f t="shared" ca="1" si="193"/>
        <v>0</v>
      </c>
      <c r="R414" s="306">
        <f t="shared" ca="1" si="194"/>
        <v>0</v>
      </c>
      <c r="S414" s="307">
        <f t="shared" ca="1" si="195"/>
        <v>9.0729999999999986</v>
      </c>
      <c r="T414" s="304">
        <f t="shared" ca="1" si="175"/>
        <v>89.006129999999985</v>
      </c>
      <c r="U414" s="311">
        <f t="shared" ca="1" si="176"/>
        <v>0</v>
      </c>
      <c r="V414" s="306">
        <f t="shared" ca="1" si="177"/>
        <v>1.1577095571286626</v>
      </c>
      <c r="W414" s="304">
        <f t="shared" ca="1" si="178"/>
        <v>67.170656924342481</v>
      </c>
      <c r="Y414" s="314" t="str">
        <f t="shared" ca="1" si="196"/>
        <v/>
      </c>
      <c r="Z414" s="315" t="str">
        <f t="shared" ca="1" si="197"/>
        <v/>
      </c>
      <c r="AA414" s="316" t="str">
        <f t="shared" ca="1" si="198"/>
        <v/>
      </c>
      <c r="AC414" s="310">
        <f t="shared" ca="1" si="199"/>
        <v>4.9999999999999556</v>
      </c>
      <c r="AD414" s="323">
        <f t="shared" ca="1" si="200"/>
        <v>136.74647684835816</v>
      </c>
      <c r="AE414" s="324">
        <f t="shared" ca="1" si="179"/>
        <v>564.82287293485717</v>
      </c>
      <c r="AG414" s="306">
        <f t="shared" ca="1" si="201"/>
        <v>-17.058517625640263</v>
      </c>
      <c r="AH414" s="304">
        <f t="shared" ca="1" si="202"/>
        <v>-7.602546367054738</v>
      </c>
    </row>
    <row r="415" spans="1:34" x14ac:dyDescent="0.2">
      <c r="A415" s="347">
        <f t="shared" ca="1" si="180"/>
        <v>0.1</v>
      </c>
      <c r="B415" s="304">
        <f t="shared" ca="1" si="181"/>
        <v>5.0999999999999552</v>
      </c>
      <c r="D415" s="306">
        <f t="shared" ca="1" si="182"/>
        <v>-1.9848217811091804</v>
      </c>
      <c r="E415" s="307">
        <f t="shared" ca="1" si="183"/>
        <v>-16.942333104371347</v>
      </c>
      <c r="F415" s="304">
        <f t="shared" ca="1" si="184"/>
        <v>17.058199451356014</v>
      </c>
      <c r="G415" s="306">
        <f t="shared" ca="1" si="185"/>
        <v>35.797321152396712</v>
      </c>
      <c r="H415" s="307">
        <f t="shared" ca="1" si="186"/>
        <v>127.65443776730012</v>
      </c>
      <c r="I415" s="304">
        <f t="shared" ca="1" si="187"/>
        <v>132.57866979032988</v>
      </c>
      <c r="J415" s="306">
        <f t="shared" ca="1" si="188"/>
        <v>140.33613307250337</v>
      </c>
      <c r="K415" s="307">
        <f t="shared" ca="1" si="189"/>
        <v>577.67302837710906</v>
      </c>
      <c r="L415" s="304">
        <f t="shared" ca="1" si="174"/>
        <v>594.47485898070045</v>
      </c>
      <c r="M415" s="306">
        <f t="shared" ca="1" si="190"/>
        <v>1.2973948325763849</v>
      </c>
      <c r="N415" s="304">
        <f t="shared" ca="1" si="191"/>
        <v>74.335248268708909</v>
      </c>
      <c r="P415" s="310">
        <f t="shared" ca="1" si="192"/>
        <v>23</v>
      </c>
      <c r="Q415" s="304">
        <f t="shared" ca="1" si="193"/>
        <v>0</v>
      </c>
      <c r="R415" s="306">
        <f t="shared" ca="1" si="194"/>
        <v>0</v>
      </c>
      <c r="S415" s="307">
        <f t="shared" ca="1" si="195"/>
        <v>9.0729999999999986</v>
      </c>
      <c r="T415" s="304">
        <f t="shared" ca="1" si="175"/>
        <v>89.006129999999985</v>
      </c>
      <c r="U415" s="311">
        <f t="shared" ca="1" si="176"/>
        <v>0</v>
      </c>
      <c r="V415" s="306">
        <f t="shared" ca="1" si="177"/>
        <v>1.1562216246427774</v>
      </c>
      <c r="W415" s="304">
        <f t="shared" ca="1" si="178"/>
        <v>65.410926927974074</v>
      </c>
      <c r="Y415" s="314" t="str">
        <f t="shared" ca="1" si="196"/>
        <v/>
      </c>
      <c r="Z415" s="315" t="str">
        <f t="shared" ca="1" si="197"/>
        <v/>
      </c>
      <c r="AA415" s="316" t="str">
        <f t="shared" ca="1" si="198"/>
        <v/>
      </c>
      <c r="AC415" s="310" t="e">
        <f t="shared" ca="1" si="199"/>
        <v>#N/A</v>
      </c>
      <c r="AD415" s="323" t="e">
        <f t="shared" ca="1" si="200"/>
        <v>#N/A</v>
      </c>
      <c r="AE415" s="324">
        <f t="shared" ca="1" si="179"/>
        <v>577.67302837710906</v>
      </c>
      <c r="AG415" s="306">
        <f t="shared" ca="1" si="201"/>
        <v>-16.854230166104777</v>
      </c>
      <c r="AH415" s="304">
        <f t="shared" ca="1" si="202"/>
        <v>-7.403356874720874</v>
      </c>
    </row>
    <row r="416" spans="1:34" x14ac:dyDescent="0.2">
      <c r="A416" s="347">
        <f t="shared" ca="1" si="180"/>
        <v>0.1</v>
      </c>
      <c r="B416" s="304">
        <f t="shared" ca="1" si="181"/>
        <v>5.1999999999999549</v>
      </c>
      <c r="D416" s="306">
        <f t="shared" ca="1" si="182"/>
        <v>-1.9465979573905416</v>
      </c>
      <c r="E416" s="307">
        <f t="shared" ca="1" si="183"/>
        <v>-16.751633055495475</v>
      </c>
      <c r="F416" s="304">
        <f t="shared" ca="1" si="184"/>
        <v>16.864354527632702</v>
      </c>
      <c r="G416" s="306">
        <f t="shared" ca="1" si="185"/>
        <v>35.602661356657656</v>
      </c>
      <c r="H416" s="307">
        <f t="shared" ca="1" si="186"/>
        <v>125.97927446175058</v>
      </c>
      <c r="I416" s="304">
        <f t="shared" ca="1" si="187"/>
        <v>130.9134335719063</v>
      </c>
      <c r="J416" s="306">
        <f t="shared" ca="1" si="188"/>
        <v>143.90613219795608</v>
      </c>
      <c r="K416" s="307">
        <f t="shared" ca="1" si="189"/>
        <v>590.35471398856157</v>
      </c>
      <c r="L416" s="304">
        <f t="shared" ca="1" si="174"/>
        <v>607.6410644555649</v>
      </c>
      <c r="M416" s="306">
        <f t="shared" ca="1" si="190"/>
        <v>1.2953715247529221</v>
      </c>
      <c r="N416" s="304">
        <f t="shared" ca="1" si="191"/>
        <v>74.219321269768685</v>
      </c>
      <c r="P416" s="310">
        <f t="shared" ca="1" si="192"/>
        <v>23</v>
      </c>
      <c r="Q416" s="304">
        <f t="shared" ca="1" si="193"/>
        <v>0</v>
      </c>
      <c r="R416" s="306">
        <f t="shared" ca="1" si="194"/>
        <v>0</v>
      </c>
      <c r="S416" s="307">
        <f t="shared" ca="1" si="195"/>
        <v>9.0729999999999986</v>
      </c>
      <c r="T416" s="304">
        <f t="shared" ca="1" si="175"/>
        <v>89.006129999999985</v>
      </c>
      <c r="U416" s="311">
        <f t="shared" ca="1" si="176"/>
        <v>0</v>
      </c>
      <c r="V416" s="306">
        <f t="shared" ca="1" si="177"/>
        <v>1.1547550202819308</v>
      </c>
      <c r="W416" s="304">
        <f t="shared" ca="1" si="178"/>
        <v>63.697177333647979</v>
      </c>
      <c r="Y416" s="314" t="str">
        <f t="shared" ca="1" si="196"/>
        <v/>
      </c>
      <c r="Z416" s="315" t="str">
        <f t="shared" ca="1" si="197"/>
        <v/>
      </c>
      <c r="AA416" s="316" t="str">
        <f t="shared" ca="1" si="198"/>
        <v/>
      </c>
      <c r="AC416" s="310" t="e">
        <f t="shared" ca="1" si="199"/>
        <v>#N/A</v>
      </c>
      <c r="AD416" s="323" t="e">
        <f t="shared" ca="1" si="200"/>
        <v>#N/A</v>
      </c>
      <c r="AE416" s="324">
        <f t="shared" ca="1" si="179"/>
        <v>590.35471398856157</v>
      </c>
      <c r="AG416" s="306">
        <f t="shared" ca="1" si="201"/>
        <v>-16.655041833733648</v>
      </c>
      <c r="AH416" s="304">
        <f t="shared" ca="1" si="202"/>
        <v>-7.2094044889203222</v>
      </c>
    </row>
    <row r="417" spans="1:34" x14ac:dyDescent="0.2">
      <c r="A417" s="347">
        <f t="shared" ca="1" si="180"/>
        <v>0.1</v>
      </c>
      <c r="B417" s="304">
        <f t="shared" ca="1" si="181"/>
        <v>5.2999999999999545</v>
      </c>
      <c r="D417" s="306">
        <f t="shared" ca="1" si="182"/>
        <v>-1.9092707816920391</v>
      </c>
      <c r="E417" s="307">
        <f t="shared" ca="1" si="183"/>
        <v>-16.565914829485184</v>
      </c>
      <c r="F417" s="304">
        <f t="shared" ca="1" si="184"/>
        <v>16.675576423487737</v>
      </c>
      <c r="G417" s="306">
        <f t="shared" ca="1" si="185"/>
        <v>35.411734278488453</v>
      </c>
      <c r="H417" s="307">
        <f t="shared" ca="1" si="186"/>
        <v>124.32268297880206</v>
      </c>
      <c r="I417" s="304">
        <f t="shared" ca="1" si="187"/>
        <v>129.26763101278678</v>
      </c>
      <c r="J417" s="306">
        <f t="shared" ca="1" si="188"/>
        <v>147.45685197971338</v>
      </c>
      <c r="K417" s="307">
        <f t="shared" ca="1" si="189"/>
        <v>602.86981186058915</v>
      </c>
      <c r="L417" s="304">
        <f t="shared" ca="1" si="174"/>
        <v>620.64122748057048</v>
      </c>
      <c r="M417" s="306">
        <f t="shared" ca="1" si="190"/>
        <v>1.2933076764357683</v>
      </c>
      <c r="N417" s="304">
        <f t="shared" ca="1" si="191"/>
        <v>74.101071471640594</v>
      </c>
      <c r="P417" s="310">
        <f t="shared" ca="1" si="192"/>
        <v>23</v>
      </c>
      <c r="Q417" s="304">
        <f t="shared" ca="1" si="193"/>
        <v>0</v>
      </c>
      <c r="R417" s="306">
        <f t="shared" ca="1" si="194"/>
        <v>0</v>
      </c>
      <c r="S417" s="307">
        <f t="shared" ca="1" si="195"/>
        <v>9.0729999999999986</v>
      </c>
      <c r="T417" s="304">
        <f t="shared" ca="1" si="175"/>
        <v>89.006129999999985</v>
      </c>
      <c r="U417" s="311">
        <f t="shared" ca="1" si="176"/>
        <v>0</v>
      </c>
      <c r="V417" s="306">
        <f t="shared" ca="1" si="177"/>
        <v>1.1533094514236968</v>
      </c>
      <c r="W417" s="304">
        <f t="shared" ca="1" si="178"/>
        <v>62.027936299125869</v>
      </c>
      <c r="Y417" s="314" t="str">
        <f t="shared" ca="1" si="196"/>
        <v/>
      </c>
      <c r="Z417" s="315" t="str">
        <f t="shared" ca="1" si="197"/>
        <v/>
      </c>
      <c r="AA417" s="316" t="str">
        <f t="shared" ca="1" si="198"/>
        <v/>
      </c>
      <c r="AC417" s="310" t="e">
        <f t="shared" ca="1" si="199"/>
        <v>#N/A</v>
      </c>
      <c r="AD417" s="323" t="e">
        <f t="shared" ca="1" si="200"/>
        <v>#N/A</v>
      </c>
      <c r="AE417" s="324">
        <f t="shared" ca="1" si="179"/>
        <v>602.86981186058915</v>
      </c>
      <c r="AG417" s="306">
        <f t="shared" ca="1" si="201"/>
        <v>-16.460778648119458</v>
      </c>
      <c r="AH417" s="304">
        <f t="shared" ca="1" si="202"/>
        <v>-7.0205199309652802</v>
      </c>
    </row>
    <row r="418" spans="1:34" x14ac:dyDescent="0.2">
      <c r="A418" s="347">
        <f t="shared" ca="1" si="180"/>
        <v>0.1</v>
      </c>
      <c r="B418" s="304">
        <f t="shared" ca="1" si="181"/>
        <v>5.3999999999999542</v>
      </c>
      <c r="D418" s="306">
        <f t="shared" ca="1" si="182"/>
        <v>-1.8728104678839341</v>
      </c>
      <c r="E418" s="307">
        <f t="shared" ca="1" si="183"/>
        <v>-16.385018897607484</v>
      </c>
      <c r="F418" s="304">
        <f t="shared" ca="1" si="184"/>
        <v>16.491702863063292</v>
      </c>
      <c r="G418" s="306">
        <f t="shared" ca="1" si="185"/>
        <v>35.22445323170006</v>
      </c>
      <c r="H418" s="307">
        <f t="shared" ca="1" si="186"/>
        <v>122.68418108904132</v>
      </c>
      <c r="I418" s="304">
        <f t="shared" ca="1" si="187"/>
        <v>127.64078656511369</v>
      </c>
      <c r="J418" s="306">
        <f t="shared" ca="1" si="188"/>
        <v>150.9886613552228</v>
      </c>
      <c r="K418" s="307">
        <f t="shared" ca="1" si="189"/>
        <v>615.22015506398134</v>
      </c>
      <c r="L418" s="304">
        <f t="shared" ca="1" si="174"/>
        <v>633.47724114982339</v>
      </c>
      <c r="M418" s="306">
        <f t="shared" ca="1" si="190"/>
        <v>1.2912022636148413</v>
      </c>
      <c r="N418" s="304">
        <f t="shared" ca="1" si="191"/>
        <v>73.980440202868749</v>
      </c>
      <c r="P418" s="310">
        <f t="shared" ca="1" si="192"/>
        <v>23</v>
      </c>
      <c r="Q418" s="304">
        <f t="shared" ca="1" si="193"/>
        <v>0</v>
      </c>
      <c r="R418" s="306">
        <f t="shared" ca="1" si="194"/>
        <v>0</v>
      </c>
      <c r="S418" s="307">
        <f t="shared" ca="1" si="195"/>
        <v>9.0729999999999986</v>
      </c>
      <c r="T418" s="304">
        <f t="shared" ca="1" si="175"/>
        <v>89.006129999999985</v>
      </c>
      <c r="U418" s="311">
        <f t="shared" ca="1" si="176"/>
        <v>0</v>
      </c>
      <c r="V418" s="306">
        <f t="shared" ca="1" si="177"/>
        <v>1.1518846333646118</v>
      </c>
      <c r="W418" s="304">
        <f t="shared" ca="1" si="178"/>
        <v>60.401792844316319</v>
      </c>
      <c r="Y418" s="314" t="str">
        <f t="shared" ca="1" si="196"/>
        <v/>
      </c>
      <c r="Z418" s="315" t="str">
        <f t="shared" ca="1" si="197"/>
        <v/>
      </c>
      <c r="AA418" s="316" t="str">
        <f t="shared" ca="1" si="198"/>
        <v/>
      </c>
      <c r="AC418" s="310" t="e">
        <f t="shared" ca="1" si="199"/>
        <v>#N/A</v>
      </c>
      <c r="AD418" s="323" t="e">
        <f t="shared" ca="1" si="200"/>
        <v>#N/A</v>
      </c>
      <c r="AE418" s="324">
        <f t="shared" ca="1" si="179"/>
        <v>615.22015506398134</v>
      </c>
      <c r="AG418" s="306">
        <f t="shared" ca="1" si="201"/>
        <v>-16.27127348255927</v>
      </c>
      <c r="AH418" s="304">
        <f t="shared" ca="1" si="202"/>
        <v>-6.836540978631751</v>
      </c>
    </row>
    <row r="419" spans="1:34" x14ac:dyDescent="0.2">
      <c r="A419" s="347">
        <f t="shared" ca="1" si="180"/>
        <v>0.1</v>
      </c>
      <c r="B419" s="304">
        <f t="shared" ca="1" si="181"/>
        <v>5.4999999999999538</v>
      </c>
      <c r="D419" s="306">
        <f t="shared" ca="1" si="182"/>
        <v>-1.8371884540273855</v>
      </c>
      <c r="E419" s="307">
        <f t="shared" ca="1" si="183"/>
        <v>-16.208792324922438</v>
      </c>
      <c r="F419" s="304">
        <f t="shared" ca="1" si="184"/>
        <v>16.312578277147853</v>
      </c>
      <c r="G419" s="306">
        <f t="shared" ca="1" si="185"/>
        <v>35.040734386297324</v>
      </c>
      <c r="H419" s="307">
        <f t="shared" ca="1" si="186"/>
        <v>121.06330185654907</v>
      </c>
      <c r="I419" s="304">
        <f t="shared" ca="1" si="187"/>
        <v>126.03244075531093</v>
      </c>
      <c r="J419" s="306">
        <f t="shared" ca="1" si="188"/>
        <v>154.50192073612268</v>
      </c>
      <c r="K419" s="307">
        <f t="shared" ca="1" si="189"/>
        <v>627.40752921126091</v>
      </c>
      <c r="L419" s="304">
        <f t="shared" ca="1" si="174"/>
        <v>646.15095080184653</v>
      </c>
      <c r="M419" s="306">
        <f t="shared" ca="1" si="190"/>
        <v>1.2890542264894758</v>
      </c>
      <c r="N419" s="304">
        <f t="shared" ca="1" si="191"/>
        <v>73.857366741347889</v>
      </c>
      <c r="P419" s="310">
        <f t="shared" ca="1" si="192"/>
        <v>23</v>
      </c>
      <c r="Q419" s="304">
        <f t="shared" ca="1" si="193"/>
        <v>0</v>
      </c>
      <c r="R419" s="306">
        <f t="shared" ca="1" si="194"/>
        <v>0</v>
      </c>
      <c r="S419" s="307">
        <f t="shared" ca="1" si="195"/>
        <v>9.0729999999999986</v>
      </c>
      <c r="T419" s="304">
        <f t="shared" ca="1" si="175"/>
        <v>89.006129999999985</v>
      </c>
      <c r="U419" s="311">
        <f t="shared" ca="1" si="176"/>
        <v>0</v>
      </c>
      <c r="V419" s="306">
        <f t="shared" ca="1" si="177"/>
        <v>1.1504802890576156</v>
      </c>
      <c r="W419" s="304">
        <f t="shared" ca="1" si="178"/>
        <v>58.817393872163478</v>
      </c>
      <c r="Y419" s="314" t="str">
        <f t="shared" ca="1" si="196"/>
        <v/>
      </c>
      <c r="Z419" s="315" t="str">
        <f t="shared" ca="1" si="197"/>
        <v/>
      </c>
      <c r="AA419" s="316" t="str">
        <f t="shared" ca="1" si="198"/>
        <v/>
      </c>
      <c r="AC419" s="310" t="e">
        <f t="shared" ca="1" si="199"/>
        <v>#N/A</v>
      </c>
      <c r="AD419" s="323" t="e">
        <f t="shared" ca="1" si="200"/>
        <v>#N/A</v>
      </c>
      <c r="AE419" s="324">
        <f t="shared" ca="1" si="179"/>
        <v>627.40752921126091</v>
      </c>
      <c r="AG419" s="306">
        <f t="shared" ca="1" si="201"/>
        <v>-16.086365705328141</v>
      </c>
      <c r="AH419" s="304">
        <f t="shared" ca="1" si="202"/>
        <v>-6.6573121177467574</v>
      </c>
    </row>
    <row r="420" spans="1:34" x14ac:dyDescent="0.2">
      <c r="A420" s="347">
        <f t="shared" ca="1" si="180"/>
        <v>0.1</v>
      </c>
      <c r="B420" s="304">
        <f t="shared" ca="1" si="181"/>
        <v>5.5999999999999535</v>
      </c>
      <c r="D420" s="306">
        <f t="shared" ca="1" si="182"/>
        <v>-1.8023773425796448</v>
      </c>
      <c r="E420" s="307">
        <f t="shared" ca="1" si="183"/>
        <v>-16.037088447365761</v>
      </c>
      <c r="F420" s="304">
        <f t="shared" ca="1" si="184"/>
        <v>16.138053474743376</v>
      </c>
      <c r="G420" s="306">
        <f t="shared" ca="1" si="185"/>
        <v>34.860496652039359</v>
      </c>
      <c r="H420" s="307">
        <f t="shared" ca="1" si="186"/>
        <v>119.4595930118125</v>
      </c>
      <c r="I420" s="304">
        <f t="shared" ca="1" si="187"/>
        <v>124.44214956908583</v>
      </c>
      <c r="J420" s="306">
        <f t="shared" ca="1" si="188"/>
        <v>157.99698228803953</v>
      </c>
      <c r="K420" s="307">
        <f t="shared" ca="1" si="189"/>
        <v>639.43367395467897</v>
      </c>
      <c r="L420" s="304">
        <f t="shared" ca="1" si="174"/>
        <v>658.66415554461878</v>
      </c>
      <c r="M420" s="306">
        <f t="shared" ca="1" si="190"/>
        <v>1.2868624679698424</v>
      </c>
      <c r="N420" s="304">
        <f t="shared" ca="1" si="191"/>
        <v>73.731788228461056</v>
      </c>
      <c r="P420" s="310">
        <f t="shared" ca="1" si="192"/>
        <v>23</v>
      </c>
      <c r="Q420" s="304">
        <f t="shared" ca="1" si="193"/>
        <v>0</v>
      </c>
      <c r="R420" s="306">
        <f t="shared" ca="1" si="194"/>
        <v>0</v>
      </c>
      <c r="S420" s="307">
        <f t="shared" ca="1" si="195"/>
        <v>9.0729999999999986</v>
      </c>
      <c r="T420" s="304">
        <f t="shared" ca="1" si="175"/>
        <v>89.006129999999985</v>
      </c>
      <c r="U420" s="311">
        <f t="shared" ca="1" si="176"/>
        <v>0</v>
      </c>
      <c r="V420" s="306">
        <f t="shared" ca="1" si="177"/>
        <v>1.1490961488606202</v>
      </c>
      <c r="W420" s="304">
        <f t="shared" ca="1" si="178"/>
        <v>57.273441359668738</v>
      </c>
      <c r="Y420" s="314" t="str">
        <f t="shared" ca="1" si="196"/>
        <v/>
      </c>
      <c r="Z420" s="315" t="str">
        <f t="shared" ca="1" si="197"/>
        <v/>
      </c>
      <c r="AA420" s="316" t="str">
        <f t="shared" ca="1" si="198"/>
        <v/>
      </c>
      <c r="AC420" s="310" t="e">
        <f t="shared" ca="1" si="199"/>
        <v>#N/A</v>
      </c>
      <c r="AD420" s="323" t="e">
        <f t="shared" ca="1" si="200"/>
        <v>#N/A</v>
      </c>
      <c r="AE420" s="324">
        <f t="shared" ca="1" si="179"/>
        <v>639.43367395467897</v>
      </c>
      <c r="AG420" s="306">
        <f t="shared" ca="1" si="201"/>
        <v>-15.905900840410055</v>
      </c>
      <c r="AH420" s="304">
        <f t="shared" ca="1" si="202"/>
        <v>-6.4826842138392466</v>
      </c>
    </row>
    <row r="421" spans="1:34" x14ac:dyDescent="0.2">
      <c r="A421" s="347">
        <f t="shared" ca="1" si="180"/>
        <v>0.1</v>
      </c>
      <c r="B421" s="304">
        <f t="shared" ca="1" si="181"/>
        <v>5.6999999999999531</v>
      </c>
      <c r="D421" s="306">
        <f t="shared" ca="1" si="182"/>
        <v>-1.7683508440322961</v>
      </c>
      <c r="E421" s="307">
        <f t="shared" ca="1" si="183"/>
        <v>-15.869766567262467</v>
      </c>
      <c r="F421" s="304">
        <f t="shared" ca="1" si="184"/>
        <v>15.967985333378511</v>
      </c>
      <c r="G421" s="306">
        <f t="shared" ca="1" si="185"/>
        <v>34.683661567636129</v>
      </c>
      <c r="H421" s="307">
        <f t="shared" ca="1" si="186"/>
        <v>117.87261635508625</v>
      </c>
      <c r="I421" s="304">
        <f t="shared" ca="1" si="187"/>
        <v>122.86948386858172</v>
      </c>
      <c r="J421" s="306">
        <f t="shared" ca="1" si="188"/>
        <v>161.4741901990233</v>
      </c>
      <c r="K421" s="307">
        <f t="shared" ca="1" si="189"/>
        <v>651.30028442302387</v>
      </c>
      <c r="L421" s="304">
        <f t="shared" ca="1" si="174"/>
        <v>671.0186097195384</v>
      </c>
      <c r="M421" s="306">
        <f t="shared" ca="1" si="190"/>
        <v>1.2846258521040808</v>
      </c>
      <c r="N421" s="304">
        <f t="shared" ca="1" si="191"/>
        <v>73.603639578960909</v>
      </c>
      <c r="P421" s="310">
        <f t="shared" ca="1" si="192"/>
        <v>23</v>
      </c>
      <c r="Q421" s="304">
        <f t="shared" ca="1" si="193"/>
        <v>0</v>
      </c>
      <c r="R421" s="306">
        <f t="shared" ca="1" si="194"/>
        <v>0</v>
      </c>
      <c r="S421" s="307">
        <f t="shared" ca="1" si="195"/>
        <v>9.0729999999999986</v>
      </c>
      <c r="T421" s="304">
        <f t="shared" ca="1" si="175"/>
        <v>89.006129999999985</v>
      </c>
      <c r="U421" s="311">
        <f t="shared" ca="1" si="176"/>
        <v>0</v>
      </c>
      <c r="V421" s="306">
        <f t="shared" ca="1" si="177"/>
        <v>1.1477319502956425</v>
      </c>
      <c r="W421" s="304">
        <f t="shared" ca="1" si="178"/>
        <v>55.76868970801204</v>
      </c>
      <c r="Y421" s="314" t="str">
        <f t="shared" ca="1" si="196"/>
        <v/>
      </c>
      <c r="Z421" s="315" t="str">
        <f t="shared" ca="1" si="197"/>
        <v/>
      </c>
      <c r="AA421" s="316" t="str">
        <f t="shared" ca="1" si="198"/>
        <v/>
      </c>
      <c r="AC421" s="310" t="e">
        <f t="shared" ca="1" si="199"/>
        <v>#N/A</v>
      </c>
      <c r="AD421" s="323" t="e">
        <f t="shared" ca="1" si="200"/>
        <v>#N/A</v>
      </c>
      <c r="AE421" s="324">
        <f t="shared" ca="1" si="179"/>
        <v>651.30028442302387</v>
      </c>
      <c r="AG421" s="306">
        <f t="shared" ca="1" si="201"/>
        <v>-15.729730246333942</v>
      </c>
      <c r="AH421" s="304">
        <f t="shared" ca="1" si="202"/>
        <v>-6.3125142025425713</v>
      </c>
    </row>
    <row r="422" spans="1:34" x14ac:dyDescent="0.2">
      <c r="A422" s="347">
        <f t="shared" ca="1" si="180"/>
        <v>0.1</v>
      </c>
      <c r="B422" s="304">
        <f t="shared" ca="1" si="181"/>
        <v>5.7999999999999527</v>
      </c>
      <c r="D422" s="306">
        <f t="shared" ca="1" si="182"/>
        <v>-1.7350837237612251</v>
      </c>
      <c r="E422" s="307">
        <f t="shared" ca="1" si="183"/>
        <v>-15.706691666075454</v>
      </c>
      <c r="F422" s="304">
        <f t="shared" ca="1" si="184"/>
        <v>15.802236506951326</v>
      </c>
      <c r="G422" s="306">
        <f t="shared" ca="1" si="185"/>
        <v>34.51015319526001</v>
      </c>
      <c r="H422" s="307">
        <f t="shared" ca="1" si="186"/>
        <v>116.30194718847871</v>
      </c>
      <c r="I422" s="304">
        <f t="shared" ca="1" si="187"/>
        <v>121.31402883999857</v>
      </c>
      <c r="J422" s="306">
        <f t="shared" ca="1" si="188"/>
        <v>164.93388093716811</v>
      </c>
      <c r="K422" s="307">
        <f t="shared" ca="1" si="189"/>
        <v>663.00901260020214</v>
      </c>
      <c r="L422" s="304">
        <f t="shared" ca="1" si="174"/>
        <v>683.21602430716666</v>
      </c>
      <c r="M422" s="306">
        <f t="shared" ca="1" si="190"/>
        <v>1.2823432024270123</v>
      </c>
      <c r="N422" s="304">
        <f t="shared" ca="1" si="191"/>
        <v>73.472853386357983</v>
      </c>
      <c r="P422" s="310">
        <f t="shared" ca="1" si="192"/>
        <v>23</v>
      </c>
      <c r="Q422" s="304">
        <f t="shared" ca="1" si="193"/>
        <v>0</v>
      </c>
      <c r="R422" s="306">
        <f t="shared" ca="1" si="194"/>
        <v>0</v>
      </c>
      <c r="S422" s="307">
        <f t="shared" ca="1" si="195"/>
        <v>9.0729999999999986</v>
      </c>
      <c r="T422" s="304">
        <f t="shared" ca="1" si="175"/>
        <v>89.006129999999985</v>
      </c>
      <c r="U422" s="311">
        <f t="shared" ca="1" si="176"/>
        <v>0</v>
      </c>
      <c r="V422" s="306">
        <f t="shared" ca="1" si="177"/>
        <v>1.1463874378179886</v>
      </c>
      <c r="W422" s="304">
        <f t="shared" ca="1" si="178"/>
        <v>54.301943241540229</v>
      </c>
      <c r="Y422" s="314" t="str">
        <f t="shared" ca="1" si="196"/>
        <v/>
      </c>
      <c r="Z422" s="315" t="str">
        <f t="shared" ca="1" si="197"/>
        <v/>
      </c>
      <c r="AA422" s="316" t="str">
        <f t="shared" ca="1" si="198"/>
        <v/>
      </c>
      <c r="AC422" s="310" t="e">
        <f t="shared" ca="1" si="199"/>
        <v>#N/A</v>
      </c>
      <c r="AD422" s="323" t="e">
        <f t="shared" ca="1" si="200"/>
        <v>#N/A</v>
      </c>
      <c r="AE422" s="324">
        <f t="shared" ca="1" si="179"/>
        <v>663.00901260020214</v>
      </c>
      <c r="AG422" s="306">
        <f t="shared" ca="1" si="201"/>
        <v>-15.55771081185592</v>
      </c>
      <c r="AH422" s="304">
        <f t="shared" ca="1" si="202"/>
        <v>-6.1466647975324644</v>
      </c>
    </row>
    <row r="423" spans="1:34" x14ac:dyDescent="0.2">
      <c r="A423" s="347">
        <f t="shared" ca="1" si="180"/>
        <v>0.1</v>
      </c>
      <c r="B423" s="304">
        <f t="shared" ca="1" si="181"/>
        <v>5.8999999999999524</v>
      </c>
      <c r="D423" s="306">
        <f t="shared" ca="1" si="182"/>
        <v>-1.7025517518830842</v>
      </c>
      <c r="E423" s="307">
        <f t="shared" ca="1" si="183"/>
        <v>-15.547734133279803</v>
      </c>
      <c r="F423" s="304">
        <f t="shared" ca="1" si="184"/>
        <v>15.640675149973355</v>
      </c>
      <c r="G423" s="306">
        <f t="shared" ca="1" si="185"/>
        <v>34.339898020071701</v>
      </c>
      <c r="H423" s="307">
        <f t="shared" ca="1" si="186"/>
        <v>114.74717377515073</v>
      </c>
      <c r="I423" s="304">
        <f t="shared" ca="1" si="187"/>
        <v>119.77538347011695</v>
      </c>
      <c r="J423" s="306">
        <f t="shared" ca="1" si="188"/>
        <v>168.37638349793471</v>
      </c>
      <c r="K423" s="307">
        <f t="shared" ca="1" si="189"/>
        <v>674.56146864838365</v>
      </c>
      <c r="L423" s="304">
        <f t="shared" ca="1" si="174"/>
        <v>695.25806827746192</v>
      </c>
      <c r="M423" s="306">
        <f t="shared" ca="1" si="190"/>
        <v>1.280013300226035</v>
      </c>
      <c r="N423" s="304">
        <f t="shared" ca="1" si="191"/>
        <v>73.339359823563754</v>
      </c>
      <c r="P423" s="310">
        <f t="shared" ca="1" si="192"/>
        <v>23</v>
      </c>
      <c r="Q423" s="304">
        <f t="shared" ca="1" si="193"/>
        <v>0</v>
      </c>
      <c r="R423" s="306">
        <f t="shared" ca="1" si="194"/>
        <v>0</v>
      </c>
      <c r="S423" s="307">
        <f t="shared" ca="1" si="195"/>
        <v>9.0729999999999986</v>
      </c>
      <c r="T423" s="304">
        <f t="shared" ca="1" si="175"/>
        <v>89.006129999999985</v>
      </c>
      <c r="U423" s="311">
        <f t="shared" ca="1" si="176"/>
        <v>0</v>
      </c>
      <c r="V423" s="306">
        <f t="shared" ca="1" si="177"/>
        <v>1.1450623625949836</v>
      </c>
      <c r="W423" s="304">
        <f t="shared" ca="1" si="178"/>
        <v>52.872053846126327</v>
      </c>
      <c r="Y423" s="314" t="str">
        <f t="shared" ca="1" si="196"/>
        <v/>
      </c>
      <c r="Z423" s="315" t="str">
        <f t="shared" ca="1" si="197"/>
        <v/>
      </c>
      <c r="AA423" s="316" t="str">
        <f t="shared" ca="1" si="198"/>
        <v/>
      </c>
      <c r="AC423" s="310" t="e">
        <f t="shared" ca="1" si="199"/>
        <v>#N/A</v>
      </c>
      <c r="AD423" s="323" t="e">
        <f t="shared" ca="1" si="200"/>
        <v>#N/A</v>
      </c>
      <c r="AE423" s="324">
        <f t="shared" ca="1" si="179"/>
        <v>674.56146864838365</v>
      </c>
      <c r="AG423" s="306">
        <f t="shared" ca="1" si="201"/>
        <v>-15.389704667313735</v>
      </c>
      <c r="AH423" s="304">
        <f t="shared" ca="1" si="202"/>
        <v>-5.9850042148727258</v>
      </c>
    </row>
    <row r="424" spans="1:34" x14ac:dyDescent="0.2">
      <c r="A424" s="347">
        <f t="shared" ca="1" si="180"/>
        <v>0.1</v>
      </c>
      <c r="B424" s="304">
        <f t="shared" ca="1" si="181"/>
        <v>5.999999999999952</v>
      </c>
      <c r="D424" s="306">
        <f t="shared" ca="1" si="182"/>
        <v>-1.6707316559279601</v>
      </c>
      <c r="E424" s="307">
        <f t="shared" ca="1" si="183"/>
        <v>-15.392769510333295</v>
      </c>
      <c r="F424" s="304">
        <f t="shared" ca="1" si="184"/>
        <v>15.483174657167893</v>
      </c>
      <c r="G424" s="306">
        <f t="shared" ca="1" si="185"/>
        <v>34.172824854478904</v>
      </c>
      <c r="H424" s="307">
        <f t="shared" ca="1" si="186"/>
        <v>113.2078968241174</v>
      </c>
      <c r="I424" s="304">
        <f t="shared" ca="1" si="187"/>
        <v>118.25316005027054</v>
      </c>
      <c r="J424" s="306">
        <f t="shared" ca="1" si="188"/>
        <v>171.80201964166224</v>
      </c>
      <c r="K424" s="307">
        <f t="shared" ca="1" si="189"/>
        <v>685.95922217834709</v>
      </c>
      <c r="L424" s="304">
        <f t="shared" ca="1" si="174"/>
        <v>707.14636988708151</v>
      </c>
      <c r="M424" s="306">
        <f t="shared" ca="1" si="190"/>
        <v>1.2776348827195385</v>
      </c>
      <c r="N424" s="304">
        <f t="shared" ca="1" si="191"/>
        <v>73.203086538521475</v>
      </c>
      <c r="P424" s="310">
        <f t="shared" ca="1" si="192"/>
        <v>23</v>
      </c>
      <c r="Q424" s="304">
        <f t="shared" ca="1" si="193"/>
        <v>0</v>
      </c>
      <c r="R424" s="306">
        <f t="shared" ca="1" si="194"/>
        <v>0</v>
      </c>
      <c r="S424" s="307">
        <f t="shared" ca="1" si="195"/>
        <v>9.0729999999999986</v>
      </c>
      <c r="T424" s="304">
        <f t="shared" ca="1" si="175"/>
        <v>89.006129999999985</v>
      </c>
      <c r="U424" s="311">
        <f t="shared" ca="1" si="176"/>
        <v>0</v>
      </c>
      <c r="V424" s="306">
        <f t="shared" ca="1" si="177"/>
        <v>1.1437564822937918</v>
      </c>
      <c r="W424" s="304">
        <f t="shared" ca="1" si="178"/>
        <v>51.477918738082238</v>
      </c>
      <c r="Y424" s="314" t="str">
        <f t="shared" ca="1" si="196"/>
        <v/>
      </c>
      <c r="Z424" s="315" t="str">
        <f t="shared" ca="1" si="197"/>
        <v/>
      </c>
      <c r="AA424" s="316" t="str">
        <f t="shared" ca="1" si="198"/>
        <v/>
      </c>
      <c r="AC424" s="310">
        <f t="shared" ca="1" si="199"/>
        <v>5.999999999999952</v>
      </c>
      <c r="AD424" s="323">
        <f t="shared" ca="1" si="200"/>
        <v>171.80201964166224</v>
      </c>
      <c r="AE424" s="324">
        <f t="shared" ca="1" si="179"/>
        <v>685.95922217834709</v>
      </c>
      <c r="AG424" s="306">
        <f t="shared" ca="1" si="201"/>
        <v>-15.225578910557317</v>
      </c>
      <c r="AH424" s="304">
        <f t="shared" ca="1" si="202"/>
        <v>-5.8274059127219591</v>
      </c>
    </row>
    <row r="425" spans="1:34" x14ac:dyDescent="0.2">
      <c r="A425" s="347">
        <f t="shared" ca="1" si="180"/>
        <v>0.1</v>
      </c>
      <c r="B425" s="304">
        <f t="shared" ca="1" si="181"/>
        <v>6.0999999999999517</v>
      </c>
      <c r="D425" s="306">
        <f t="shared" ca="1" si="182"/>
        <v>-1.6396010761516195</v>
      </c>
      <c r="E425" s="307">
        <f t="shared" ca="1" si="183"/>
        <v>-15.241678248787103</v>
      </c>
      <c r="F425" s="304">
        <f t="shared" ca="1" si="184"/>
        <v>15.329613417450142</v>
      </c>
      <c r="G425" s="306">
        <f t="shared" ca="1" si="185"/>
        <v>34.008864746863743</v>
      </c>
      <c r="H425" s="307">
        <f t="shared" ca="1" si="186"/>
        <v>111.68372899923868</v>
      </c>
      <c r="I425" s="304">
        <f t="shared" ca="1" si="187"/>
        <v>116.7469837064147</v>
      </c>
      <c r="J425" s="306">
        <f t="shared" ca="1" si="188"/>
        <v>175.21110412172936</v>
      </c>
      <c r="K425" s="307">
        <f t="shared" ca="1" si="189"/>
        <v>697.20380346951492</v>
      </c>
      <c r="L425" s="304">
        <f t="shared" ca="1" si="174"/>
        <v>718.88251792620019</v>
      </c>
      <c r="M425" s="306">
        <f t="shared" ca="1" si="190"/>
        <v>1.275206641142892</v>
      </c>
      <c r="N425" s="304">
        <f t="shared" ca="1" si="191"/>
        <v>73.063958544541435</v>
      </c>
      <c r="P425" s="310">
        <f t="shared" ca="1" si="192"/>
        <v>23</v>
      </c>
      <c r="Q425" s="304">
        <f t="shared" ca="1" si="193"/>
        <v>0</v>
      </c>
      <c r="R425" s="306">
        <f t="shared" ca="1" si="194"/>
        <v>0</v>
      </c>
      <c r="S425" s="307">
        <f t="shared" ca="1" si="195"/>
        <v>9.0729999999999986</v>
      </c>
      <c r="T425" s="304">
        <f t="shared" ca="1" si="175"/>
        <v>89.006129999999985</v>
      </c>
      <c r="U425" s="311">
        <f t="shared" ca="1" si="176"/>
        <v>0</v>
      </c>
      <c r="V425" s="306">
        <f t="shared" ca="1" si="177"/>
        <v>1.1424695608778821</v>
      </c>
      <c r="W425" s="304">
        <f t="shared" ca="1" si="178"/>
        <v>50.118478355431343</v>
      </c>
      <c r="Y425" s="314" t="str">
        <f t="shared" ca="1" si="196"/>
        <v/>
      </c>
      <c r="Z425" s="315" t="str">
        <f t="shared" ca="1" si="197"/>
        <v/>
      </c>
      <c r="AA425" s="316" t="str">
        <f t="shared" ca="1" si="198"/>
        <v/>
      </c>
      <c r="AC425" s="310" t="e">
        <f t="shared" ca="1" si="199"/>
        <v>#N/A</v>
      </c>
      <c r="AD425" s="323" t="e">
        <f t="shared" ca="1" si="200"/>
        <v>#N/A</v>
      </c>
      <c r="AE425" s="324">
        <f t="shared" ca="1" si="179"/>
        <v>697.20380346951492</v>
      </c>
      <c r="AG425" s="306">
        <f t="shared" ca="1" si="201"/>
        <v>-15.065205346430432</v>
      </c>
      <c r="AH425" s="304">
        <f t="shared" ca="1" si="202"/>
        <v>-5.6737483454295434</v>
      </c>
    </row>
    <row r="426" spans="1:34" x14ac:dyDescent="0.2">
      <c r="A426" s="347">
        <f t="shared" ca="1" si="180"/>
        <v>0.1</v>
      </c>
      <c r="B426" s="304">
        <f t="shared" ca="1" si="181"/>
        <v>6.1999999999999513</v>
      </c>
      <c r="D426" s="306">
        <f t="shared" ca="1" si="182"/>
        <v>-1.6091385233233197</v>
      </c>
      <c r="E426" s="307">
        <f t="shared" ca="1" si="183"/>
        <v>-15.094345481648276</v>
      </c>
      <c r="F426" s="304">
        <f t="shared" ca="1" si="184"/>
        <v>15.179874581385674</v>
      </c>
      <c r="G426" s="306">
        <f t="shared" ca="1" si="185"/>
        <v>33.847950894531408</v>
      </c>
      <c r="H426" s="307">
        <f t="shared" ca="1" si="186"/>
        <v>110.17429445107385</v>
      </c>
      <c r="I426" s="304">
        <f t="shared" ca="1" si="187"/>
        <v>115.25649195403498</v>
      </c>
      <c r="J426" s="306">
        <f t="shared" ca="1" si="188"/>
        <v>178.60394490379912</v>
      </c>
      <c r="K426" s="307">
        <f t="shared" ca="1" si="189"/>
        <v>708.29670464203059</v>
      </c>
      <c r="L426" s="304">
        <f t="shared" ca="1" si="174"/>
        <v>730.46806291716769</v>
      </c>
      <c r="M426" s="306">
        <f t="shared" ca="1" si="190"/>
        <v>1.2727272187367487</v>
      </c>
      <c r="N426" s="304">
        <f t="shared" ca="1" si="191"/>
        <v>72.921898105039247</v>
      </c>
      <c r="P426" s="310">
        <f t="shared" ca="1" si="192"/>
        <v>23</v>
      </c>
      <c r="Q426" s="304">
        <f t="shared" ca="1" si="193"/>
        <v>0</v>
      </c>
      <c r="R426" s="306">
        <f t="shared" ca="1" si="194"/>
        <v>0</v>
      </c>
      <c r="S426" s="307">
        <f t="shared" ca="1" si="195"/>
        <v>9.0729999999999986</v>
      </c>
      <c r="T426" s="304">
        <f t="shared" ca="1" si="175"/>
        <v>89.006129999999985</v>
      </c>
      <c r="U426" s="311">
        <f t="shared" ca="1" si="176"/>
        <v>0</v>
      </c>
      <c r="V426" s="306">
        <f t="shared" ca="1" si="177"/>
        <v>1.1412013684117255</v>
      </c>
      <c r="W426" s="304">
        <f t="shared" ca="1" si="178"/>
        <v>48.792714363923444</v>
      </c>
      <c r="Y426" s="314" t="str">
        <f t="shared" ca="1" si="196"/>
        <v/>
      </c>
      <c r="Z426" s="315" t="str">
        <f t="shared" ca="1" si="197"/>
        <v/>
      </c>
      <c r="AA426" s="316" t="str">
        <f t="shared" ca="1" si="198"/>
        <v/>
      </c>
      <c r="AC426" s="310" t="e">
        <f t="shared" ca="1" si="199"/>
        <v>#N/A</v>
      </c>
      <c r="AD426" s="323" t="e">
        <f t="shared" ca="1" si="200"/>
        <v>#N/A</v>
      </c>
      <c r="AE426" s="324">
        <f t="shared" ca="1" si="179"/>
        <v>708.29670464203059</v>
      </c>
      <c r="AG426" s="306">
        <f t="shared" ca="1" si="201"/>
        <v>-14.90846023884321</v>
      </c>
      <c r="AH426" s="304">
        <f t="shared" ca="1" si="202"/>
        <v>-5.5239147311177508</v>
      </c>
    </row>
    <row r="427" spans="1:34" x14ac:dyDescent="0.2">
      <c r="A427" s="347">
        <f t="shared" ca="1" si="180"/>
        <v>0.1</v>
      </c>
      <c r="B427" s="304">
        <f t="shared" ca="1" si="181"/>
        <v>6.299999999999951</v>
      </c>
      <c r="D427" s="306">
        <f t="shared" ca="1" si="182"/>
        <v>-1.579323338836838</v>
      </c>
      <c r="E427" s="307">
        <f t="shared" ca="1" si="183"/>
        <v>-14.950660807167948</v>
      </c>
      <c r="F427" s="304">
        <f t="shared" ca="1" si="184"/>
        <v>15.033845841287002</v>
      </c>
      <c r="G427" s="306">
        <f t="shared" ca="1" si="185"/>
        <v>33.690018560647722</v>
      </c>
      <c r="H427" s="307">
        <f t="shared" ca="1" si="186"/>
        <v>108.67922837035705</v>
      </c>
      <c r="I427" s="304">
        <f t="shared" ca="1" si="187"/>
        <v>113.78133427673016</v>
      </c>
      <c r="J427" s="306">
        <f t="shared" ca="1" si="188"/>
        <v>181.98084337655808</v>
      </c>
      <c r="K427" s="307">
        <f t="shared" ca="1" si="189"/>
        <v>719.23938078310209</v>
      </c>
      <c r="L427" s="304">
        <f t="shared" ca="1" si="174"/>
        <v>741.90451826721176</v>
      </c>
      <c r="M427" s="306">
        <f t="shared" ca="1" si="190"/>
        <v>1.2701952086320916</v>
      </c>
      <c r="N427" s="304">
        <f t="shared" ca="1" si="191"/>
        <v>72.776824612357913</v>
      </c>
      <c r="P427" s="310">
        <f t="shared" ca="1" si="192"/>
        <v>23</v>
      </c>
      <c r="Q427" s="304">
        <f t="shared" ca="1" si="193"/>
        <v>0</v>
      </c>
      <c r="R427" s="306">
        <f t="shared" ca="1" si="194"/>
        <v>0</v>
      </c>
      <c r="S427" s="307">
        <f t="shared" ca="1" si="195"/>
        <v>9.0729999999999986</v>
      </c>
      <c r="T427" s="304">
        <f t="shared" ca="1" si="175"/>
        <v>89.006129999999985</v>
      </c>
      <c r="U427" s="311">
        <f t="shared" ca="1" si="176"/>
        <v>0</v>
      </c>
      <c r="V427" s="306">
        <f t="shared" ca="1" si="177"/>
        <v>1.1399516808733352</v>
      </c>
      <c r="W427" s="304">
        <f t="shared" ca="1" si="178"/>
        <v>47.49964777070609</v>
      </c>
      <c r="Y427" s="314" t="str">
        <f t="shared" ca="1" si="196"/>
        <v/>
      </c>
      <c r="Z427" s="315" t="str">
        <f t="shared" ca="1" si="197"/>
        <v/>
      </c>
      <c r="AA427" s="316" t="str">
        <f t="shared" ca="1" si="198"/>
        <v/>
      </c>
      <c r="AC427" s="310" t="e">
        <f t="shared" ca="1" si="199"/>
        <v>#N/A</v>
      </c>
      <c r="AD427" s="323" t="e">
        <f t="shared" ca="1" si="200"/>
        <v>#N/A</v>
      </c>
      <c r="AE427" s="324">
        <f t="shared" ca="1" si="179"/>
        <v>719.23938078310209</v>
      </c>
      <c r="AG427" s="306">
        <f t="shared" ca="1" si="201"/>
        <v>-14.755224074534659</v>
      </c>
      <c r="AH427" s="304">
        <f t="shared" ca="1" si="202"/>
        <v>-5.3777928319104431</v>
      </c>
    </row>
    <row r="428" spans="1:34" x14ac:dyDescent="0.2">
      <c r="A428" s="347">
        <f t="shared" ca="1" si="180"/>
        <v>0.1</v>
      </c>
      <c r="B428" s="304">
        <f t="shared" ca="1" si="181"/>
        <v>6.3999999999999506</v>
      </c>
      <c r="D428" s="306">
        <f t="shared" ca="1" si="182"/>
        <v>-1.5501356570031271</v>
      </c>
      <c r="E428" s="307">
        <f t="shared" ca="1" si="183"/>
        <v>-14.810518084286784</v>
      </c>
      <c r="F428" s="304">
        <f t="shared" ca="1" si="184"/>
        <v>14.891419223166688</v>
      </c>
      <c r="G428" s="306">
        <f t="shared" ca="1" si="185"/>
        <v>33.535004994947407</v>
      </c>
      <c r="H428" s="307">
        <f t="shared" ca="1" si="186"/>
        <v>107.19817656192838</v>
      </c>
      <c r="I428" s="304">
        <f t="shared" ca="1" si="187"/>
        <v>112.32117172738859</v>
      </c>
      <c r="J428" s="306">
        <f t="shared" ca="1" si="188"/>
        <v>185.34209455433785</v>
      </c>
      <c r="K428" s="307">
        <f t="shared" ca="1" si="189"/>
        <v>730.03325102971633</v>
      </c>
      <c r="L428" s="304">
        <f t="shared" ca="1" si="174"/>
        <v>753.19336137727998</v>
      </c>
      <c r="M428" s="306">
        <f t="shared" ca="1" si="190"/>
        <v>1.2676091516260963</v>
      </c>
      <c r="N428" s="304">
        <f t="shared" ca="1" si="191"/>
        <v>72.628654460334161</v>
      </c>
      <c r="P428" s="310">
        <f t="shared" ca="1" si="192"/>
        <v>23</v>
      </c>
      <c r="Q428" s="304">
        <f t="shared" ca="1" si="193"/>
        <v>0</v>
      </c>
      <c r="R428" s="306">
        <f t="shared" ca="1" si="194"/>
        <v>0</v>
      </c>
      <c r="S428" s="307">
        <f t="shared" ca="1" si="195"/>
        <v>9.0729999999999986</v>
      </c>
      <c r="T428" s="304">
        <f t="shared" ca="1" si="175"/>
        <v>89.006129999999985</v>
      </c>
      <c r="U428" s="311">
        <f t="shared" ca="1" si="176"/>
        <v>0</v>
      </c>
      <c r="V428" s="306">
        <f t="shared" ca="1" si="177"/>
        <v>1.1387202799742757</v>
      </c>
      <c r="W428" s="304">
        <f t="shared" ca="1" si="178"/>
        <v>46.238337139055361</v>
      </c>
      <c r="Y428" s="314" t="str">
        <f t="shared" ca="1" si="196"/>
        <v/>
      </c>
      <c r="Z428" s="315" t="str">
        <f t="shared" ca="1" si="197"/>
        <v/>
      </c>
      <c r="AA428" s="316" t="str">
        <f t="shared" ca="1" si="198"/>
        <v/>
      </c>
      <c r="AC428" s="310" t="e">
        <f t="shared" ca="1" si="199"/>
        <v>#N/A</v>
      </c>
      <c r="AD428" s="323" t="e">
        <f t="shared" ca="1" si="200"/>
        <v>#N/A</v>
      </c>
      <c r="AE428" s="324">
        <f t="shared" ca="1" si="179"/>
        <v>730.03325102971633</v>
      </c>
      <c r="AG428" s="306">
        <f t="shared" ca="1" si="201"/>
        <v>-14.605381337678061</v>
      </c>
      <c r="AH428" s="304">
        <f t="shared" ca="1" si="202"/>
        <v>-5.2352747460273443</v>
      </c>
    </row>
    <row r="429" spans="1:34" x14ac:dyDescent="0.2">
      <c r="A429" s="347">
        <f t="shared" ca="1" si="180"/>
        <v>0.1</v>
      </c>
      <c r="B429" s="304">
        <f t="shared" ca="1" si="181"/>
        <v>6.4999999999999503</v>
      </c>
      <c r="D429" s="306">
        <f t="shared" ca="1" si="182"/>
        <v>-1.5215563693929053</v>
      </c>
      <c r="E429" s="307">
        <f t="shared" ca="1" si="183"/>
        <v>-14.673815239022098</v>
      </c>
      <c r="F429" s="304">
        <f t="shared" ca="1" si="184"/>
        <v>14.752490889819159</v>
      </c>
      <c r="G429" s="306">
        <f t="shared" ca="1" si="185"/>
        <v>33.382849358008116</v>
      </c>
      <c r="H429" s="307">
        <f t="shared" ca="1" si="186"/>
        <v>105.73079503802617</v>
      </c>
      <c r="I429" s="304">
        <f t="shared" ca="1" si="187"/>
        <v>110.87567655095756</v>
      </c>
      <c r="J429" s="306">
        <f t="shared" ca="1" si="188"/>
        <v>188.68798727198563</v>
      </c>
      <c r="K429" s="307">
        <f t="shared" ca="1" si="189"/>
        <v>740.67969960971402</v>
      </c>
      <c r="L429" s="304">
        <f t="shared" ca="1" si="174"/>
        <v>764.33603470900755</v>
      </c>
      <c r="M429" s="306">
        <f t="shared" ca="1" si="190"/>
        <v>1.2649675338425219</v>
      </c>
      <c r="N429" s="304">
        <f t="shared" ca="1" si="191"/>
        <v>72.477300910248644</v>
      </c>
      <c r="P429" s="310">
        <f t="shared" ca="1" si="192"/>
        <v>23</v>
      </c>
      <c r="Q429" s="304">
        <f t="shared" ca="1" si="193"/>
        <v>0</v>
      </c>
      <c r="R429" s="306">
        <f t="shared" ca="1" si="194"/>
        <v>0</v>
      </c>
      <c r="S429" s="307">
        <f t="shared" ca="1" si="195"/>
        <v>9.0729999999999986</v>
      </c>
      <c r="T429" s="304">
        <f t="shared" ca="1" si="175"/>
        <v>89.006129999999985</v>
      </c>
      <c r="U429" s="311">
        <f t="shared" ca="1" si="176"/>
        <v>0</v>
      </c>
      <c r="V429" s="306">
        <f t="shared" ca="1" si="177"/>
        <v>1.1375069529867941</v>
      </c>
      <c r="W429" s="304">
        <f t="shared" ca="1" si="178"/>
        <v>45.007876898023085</v>
      </c>
      <c r="Y429" s="314" t="str">
        <f t="shared" ca="1" si="196"/>
        <v/>
      </c>
      <c r="Z429" s="315" t="str">
        <f t="shared" ca="1" si="197"/>
        <v/>
      </c>
      <c r="AA429" s="316" t="str">
        <f t="shared" ca="1" si="198"/>
        <v/>
      </c>
      <c r="AC429" s="310" t="e">
        <f t="shared" ca="1" si="199"/>
        <v>#N/A</v>
      </c>
      <c r="AD429" s="323" t="e">
        <f t="shared" ca="1" si="200"/>
        <v>#N/A</v>
      </c>
      <c r="AE429" s="324">
        <f t="shared" ca="1" si="179"/>
        <v>740.67969960971402</v>
      </c>
      <c r="AG429" s="306">
        <f t="shared" ca="1" si="201"/>
        <v>-14.458820294531208</v>
      </c>
      <c r="AH429" s="304">
        <f t="shared" ca="1" si="202"/>
        <v>-5.0962567110167933</v>
      </c>
    </row>
    <row r="430" spans="1:34" x14ac:dyDescent="0.2">
      <c r="A430" s="347">
        <f t="shared" ca="1" si="180"/>
        <v>0.1</v>
      </c>
      <c r="B430" s="304">
        <f t="shared" ca="1" si="181"/>
        <v>6.5999999999999499</v>
      </c>
      <c r="D430" s="306">
        <f t="shared" ca="1" si="182"/>
        <v>-1.4935670911067176</v>
      </c>
      <c r="E430" s="307">
        <f t="shared" ca="1" si="183"/>
        <v>-14.540454081130235</v>
      </c>
      <c r="F430" s="304">
        <f t="shared" ca="1" si="184"/>
        <v>14.61696095435347</v>
      </c>
      <c r="G430" s="306">
        <f t="shared" ca="1" si="185"/>
        <v>33.233492648897446</v>
      </c>
      <c r="H430" s="307">
        <f t="shared" ca="1" si="186"/>
        <v>104.27674962991316</v>
      </c>
      <c r="I430" s="304">
        <f t="shared" ca="1" si="187"/>
        <v>109.44453182788034</v>
      </c>
      <c r="J430" s="306">
        <f t="shared" ca="1" si="188"/>
        <v>192.01880437233092</v>
      </c>
      <c r="K430" s="307">
        <f t="shared" ca="1" si="189"/>
        <v>751.18007684311101</v>
      </c>
      <c r="L430" s="304">
        <f t="shared" ca="1" si="174"/>
        <v>775.3339468116958</v>
      </c>
      <c r="M430" s="306">
        <f t="shared" ca="1" si="190"/>
        <v>1.2622687842699509</v>
      </c>
      <c r="N430" s="304">
        <f t="shared" ca="1" si="191"/>
        <v>72.322673949777581</v>
      </c>
      <c r="P430" s="310">
        <f t="shared" ca="1" si="192"/>
        <v>23</v>
      </c>
      <c r="Q430" s="304">
        <f t="shared" ca="1" si="193"/>
        <v>0</v>
      </c>
      <c r="R430" s="306">
        <f t="shared" ca="1" si="194"/>
        <v>0</v>
      </c>
      <c r="S430" s="307">
        <f t="shared" ca="1" si="195"/>
        <v>9.0729999999999986</v>
      </c>
      <c r="T430" s="304">
        <f t="shared" ca="1" si="175"/>
        <v>89.006129999999985</v>
      </c>
      <c r="U430" s="311">
        <f t="shared" ca="1" si="176"/>
        <v>0</v>
      </c>
      <c r="V430" s="306">
        <f t="shared" ca="1" si="177"/>
        <v>1.1363114925777467</v>
      </c>
      <c r="W430" s="304">
        <f t="shared" ca="1" si="178"/>
        <v>43.807395741275201</v>
      </c>
      <c r="Y430" s="314" t="str">
        <f t="shared" ca="1" si="196"/>
        <v/>
      </c>
      <c r="Z430" s="315" t="str">
        <f t="shared" ca="1" si="197"/>
        <v/>
      </c>
      <c r="AA430" s="316" t="str">
        <f t="shared" ca="1" si="198"/>
        <v/>
      </c>
      <c r="AC430" s="310" t="e">
        <f t="shared" ca="1" si="199"/>
        <v>#N/A</v>
      </c>
      <c r="AD430" s="323" t="e">
        <f t="shared" ca="1" si="200"/>
        <v>#N/A</v>
      </c>
      <c r="AE430" s="324">
        <f t="shared" ca="1" si="179"/>
        <v>751.18007684311101</v>
      </c>
      <c r="AG430" s="306">
        <f t="shared" ca="1" si="201"/>
        <v>-14.315432787378089</v>
      </c>
      <c r="AH430" s="304">
        <f t="shared" ca="1" si="202"/>
        <v>-4.9606389174499164</v>
      </c>
    </row>
    <row r="431" spans="1:34" x14ac:dyDescent="0.2">
      <c r="A431" s="347">
        <f t="shared" ca="1" si="180"/>
        <v>0.1</v>
      </c>
      <c r="B431" s="304">
        <f t="shared" ca="1" si="181"/>
        <v>6.6999999999999496</v>
      </c>
      <c r="D431" s="306">
        <f t="shared" ca="1" si="182"/>
        <v>-1.4661501288584782</v>
      </c>
      <c r="E431" s="307">
        <f t="shared" ca="1" si="183"/>
        <v>-14.410340130422991</v>
      </c>
      <c r="F431" s="304">
        <f t="shared" ca="1" si="184"/>
        <v>14.484733303545186</v>
      </c>
      <c r="G431" s="306">
        <f t="shared" ca="1" si="185"/>
        <v>33.0868776360116</v>
      </c>
      <c r="H431" s="307">
        <f t="shared" ca="1" si="186"/>
        <v>102.83571561687086</v>
      </c>
      <c r="I431" s="304">
        <f t="shared" ca="1" si="187"/>
        <v>108.02743113734743</v>
      </c>
      <c r="J431" s="306">
        <f t="shared" ca="1" si="188"/>
        <v>195.33482288657638</v>
      </c>
      <c r="K431" s="307">
        <f t="shared" ca="1" si="189"/>
        <v>761.53570010545025</v>
      </c>
      <c r="L431" s="304">
        <f t="shared" ca="1" si="174"/>
        <v>786.18847331109373</v>
      </c>
      <c r="M431" s="306">
        <f t="shared" ca="1" si="190"/>
        <v>1.2595112721707868</v>
      </c>
      <c r="N431" s="304">
        <f t="shared" ca="1" si="191"/>
        <v>72.164680144539219</v>
      </c>
      <c r="P431" s="310">
        <f t="shared" ca="1" si="192"/>
        <v>23</v>
      </c>
      <c r="Q431" s="304">
        <f t="shared" ca="1" si="193"/>
        <v>0</v>
      </c>
      <c r="R431" s="306">
        <f t="shared" ca="1" si="194"/>
        <v>0</v>
      </c>
      <c r="S431" s="307">
        <f t="shared" ca="1" si="195"/>
        <v>9.0729999999999986</v>
      </c>
      <c r="T431" s="304">
        <f t="shared" ca="1" si="175"/>
        <v>89.006129999999985</v>
      </c>
      <c r="U431" s="311">
        <f t="shared" ca="1" si="176"/>
        <v>0</v>
      </c>
      <c r="V431" s="306">
        <f t="shared" ca="1" si="177"/>
        <v>1.1351336966489971</v>
      </c>
      <c r="W431" s="304">
        <f t="shared" ca="1" si="178"/>
        <v>42.636055109782689</v>
      </c>
      <c r="Y431" s="314" t="str">
        <f t="shared" ca="1" si="196"/>
        <v/>
      </c>
      <c r="Z431" s="315" t="str">
        <f t="shared" ca="1" si="197"/>
        <v/>
      </c>
      <c r="AA431" s="316" t="str">
        <f t="shared" ca="1" si="198"/>
        <v/>
      </c>
      <c r="AC431" s="310" t="e">
        <f t="shared" ca="1" si="199"/>
        <v>#N/A</v>
      </c>
      <c r="AD431" s="323" t="e">
        <f t="shared" ca="1" si="200"/>
        <v>#N/A</v>
      </c>
      <c r="AE431" s="324">
        <f t="shared" ca="1" si="179"/>
        <v>761.53570010545025</v>
      </c>
      <c r="AG431" s="306">
        <f t="shared" ca="1" si="201"/>
        <v>-14.175114037048669</v>
      </c>
      <c r="AH431" s="304">
        <f t="shared" ca="1" si="202"/>
        <v>-4.82832533244519</v>
      </c>
    </row>
    <row r="432" spans="1:34" x14ac:dyDescent="0.2">
      <c r="A432" s="347">
        <f t="shared" ca="1" si="180"/>
        <v>0.1</v>
      </c>
      <c r="B432" s="304">
        <f t="shared" ca="1" si="181"/>
        <v>6.7999999999999492</v>
      </c>
      <c r="D432" s="306">
        <f t="shared" ca="1" si="182"/>
        <v>-1.4392884507663637</v>
      </c>
      <c r="E432" s="307">
        <f t="shared" ca="1" si="183"/>
        <v>-14.283382452158701</v>
      </c>
      <c r="F432" s="304">
        <f t="shared" ca="1" si="184"/>
        <v>14.355715430418108</v>
      </c>
      <c r="G432" s="306">
        <f t="shared" ca="1" si="185"/>
        <v>32.942948790934963</v>
      </c>
      <c r="H432" s="307">
        <f t="shared" ca="1" si="186"/>
        <v>101.40737737165499</v>
      </c>
      <c r="I432" s="304">
        <f t="shared" ca="1" si="187"/>
        <v>106.62407823957686</v>
      </c>
      <c r="J432" s="306">
        <f t="shared" ca="1" si="188"/>
        <v>198.6363142079237</v>
      </c>
      <c r="K432" s="307">
        <f t="shared" ca="1" si="189"/>
        <v>771.74785475487658</v>
      </c>
      <c r="L432" s="304">
        <f t="shared" ca="1" si="174"/>
        <v>796.90095786168001</v>
      </c>
      <c r="M432" s="306">
        <f t="shared" ca="1" si="190"/>
        <v>1.2566933043534723</v>
      </c>
      <c r="N432" s="304">
        <f t="shared" ca="1" si="191"/>
        <v>72.003222481803405</v>
      </c>
      <c r="P432" s="310">
        <f t="shared" ca="1" si="192"/>
        <v>23</v>
      </c>
      <c r="Q432" s="304">
        <f t="shared" ca="1" si="193"/>
        <v>0</v>
      </c>
      <c r="R432" s="306">
        <f t="shared" ca="1" si="194"/>
        <v>0</v>
      </c>
      <c r="S432" s="307">
        <f t="shared" ca="1" si="195"/>
        <v>9.0729999999999986</v>
      </c>
      <c r="T432" s="304">
        <f t="shared" ca="1" si="175"/>
        <v>89.006129999999985</v>
      </c>
      <c r="U432" s="311">
        <f t="shared" ca="1" si="176"/>
        <v>0</v>
      </c>
      <c r="V432" s="306">
        <f t="shared" ca="1" si="177"/>
        <v>1.1339733681840052</v>
      </c>
      <c r="W432" s="304">
        <f t="shared" ca="1" si="178"/>
        <v>41.493047753385468</v>
      </c>
      <c r="Y432" s="314" t="str">
        <f t="shared" ca="1" si="196"/>
        <v/>
      </c>
      <c r="Z432" s="315" t="str">
        <f t="shared" ca="1" si="197"/>
        <v/>
      </c>
      <c r="AA432" s="316" t="str">
        <f t="shared" ca="1" si="198"/>
        <v/>
      </c>
      <c r="AC432" s="310" t="e">
        <f t="shared" ca="1" si="199"/>
        <v>#N/A</v>
      </c>
      <c r="AD432" s="323" t="e">
        <f t="shared" ca="1" si="200"/>
        <v>#N/A</v>
      </c>
      <c r="AE432" s="324">
        <f t="shared" ca="1" si="179"/>
        <v>771.74785475487658</v>
      </c>
      <c r="AG432" s="306">
        <f t="shared" ca="1" si="201"/>
        <v>-14.037762453339987</v>
      </c>
      <c r="AH432" s="304">
        <f t="shared" ca="1" si="202"/>
        <v>-4.6992235324349938</v>
      </c>
    </row>
    <row r="433" spans="1:34" x14ac:dyDescent="0.2">
      <c r="A433" s="347">
        <f t="shared" ca="1" si="180"/>
        <v>0.1</v>
      </c>
      <c r="B433" s="304">
        <f t="shared" ca="1" si="181"/>
        <v>6.8999999999999488</v>
      </c>
      <c r="D433" s="306">
        <f t="shared" ca="1" si="182"/>
        <v>-1.4129656577522809</v>
      </c>
      <c r="E433" s="307">
        <f t="shared" ca="1" si="183"/>
        <v>-14.159493500967425</v>
      </c>
      <c r="F433" s="304">
        <f t="shared" ca="1" si="184"/>
        <v>14.229818275506053</v>
      </c>
      <c r="G433" s="306">
        <f t="shared" ca="1" si="185"/>
        <v>32.801652225159735</v>
      </c>
      <c r="H433" s="307">
        <f t="shared" ca="1" si="186"/>
        <v>99.991428021558249</v>
      </c>
      <c r="I433" s="304">
        <f t="shared" ca="1" si="187"/>
        <v>105.23418677640261</v>
      </c>
      <c r="J433" s="306">
        <f t="shared" ca="1" si="188"/>
        <v>201.92354425872844</v>
      </c>
      <c r="K433" s="307">
        <f t="shared" ca="1" si="189"/>
        <v>781.81779502453719</v>
      </c>
      <c r="L433" s="304">
        <f t="shared" ca="1" si="174"/>
        <v>807.4727130640614</v>
      </c>
      <c r="M433" s="306">
        <f t="shared" ca="1" si="190"/>
        <v>1.2538131222999325</v>
      </c>
      <c r="N433" s="304">
        <f t="shared" ca="1" si="191"/>
        <v>71.838200205906247</v>
      </c>
      <c r="P433" s="310">
        <f t="shared" ca="1" si="192"/>
        <v>23</v>
      </c>
      <c r="Q433" s="304">
        <f t="shared" ca="1" si="193"/>
        <v>0</v>
      </c>
      <c r="R433" s="306">
        <f t="shared" ca="1" si="194"/>
        <v>0</v>
      </c>
      <c r="S433" s="307">
        <f t="shared" ca="1" si="195"/>
        <v>9.0729999999999986</v>
      </c>
      <c r="T433" s="304">
        <f t="shared" ca="1" si="175"/>
        <v>89.006129999999985</v>
      </c>
      <c r="U433" s="311">
        <f t="shared" ca="1" si="176"/>
        <v>0</v>
      </c>
      <c r="V433" s="306">
        <f t="shared" ca="1" si="177"/>
        <v>1.1328303151003132</v>
      </c>
      <c r="W433" s="304">
        <f t="shared" ca="1" si="178"/>
        <v>40.37759636657988</v>
      </c>
      <c r="Y433" s="314" t="str">
        <f t="shared" ca="1" si="196"/>
        <v/>
      </c>
      <c r="Z433" s="315" t="str">
        <f t="shared" ca="1" si="197"/>
        <v/>
      </c>
      <c r="AA433" s="316" t="str">
        <f t="shared" ca="1" si="198"/>
        <v/>
      </c>
      <c r="AC433" s="310" t="e">
        <f t="shared" ca="1" si="199"/>
        <v>#N/A</v>
      </c>
      <c r="AD433" s="323" t="e">
        <f t="shared" ca="1" si="200"/>
        <v>#N/A</v>
      </c>
      <c r="AE433" s="324">
        <f t="shared" ca="1" si="179"/>
        <v>781.81779502453719</v>
      </c>
      <c r="AG433" s="306">
        <f t="shared" ca="1" si="201"/>
        <v>-13.903279452694344</v>
      </c>
      <c r="AH433" s="304">
        <f t="shared" ca="1" si="202"/>
        <v>-4.5732445446253145</v>
      </c>
    </row>
    <row r="434" spans="1:34" x14ac:dyDescent="0.2">
      <c r="A434" s="347">
        <f t="shared" ca="1" si="180"/>
        <v>0.1</v>
      </c>
      <c r="B434" s="304">
        <f t="shared" ca="1" si="181"/>
        <v>6.9999999999999485</v>
      </c>
      <c r="D434" s="306">
        <f t="shared" ca="1" si="182"/>
        <v>-1.3871659564578249</v>
      </c>
      <c r="E434" s="307">
        <f t="shared" ca="1" si="183"/>
        <v>-14.038588972805414</v>
      </c>
      <c r="F434" s="304">
        <f t="shared" ca="1" si="184"/>
        <v>14.10695607628128</v>
      </c>
      <c r="G434" s="306">
        <f t="shared" ca="1" si="185"/>
        <v>32.662935629513953</v>
      </c>
      <c r="H434" s="307">
        <f t="shared" ca="1" si="186"/>
        <v>98.587569124277707</v>
      </c>
      <c r="I434" s="304">
        <f t="shared" ca="1" si="187"/>
        <v>103.85747998951258</v>
      </c>
      <c r="J434" s="306">
        <f t="shared" ca="1" si="188"/>
        <v>205.19677365146214</v>
      </c>
      <c r="K434" s="307">
        <f t="shared" ca="1" si="189"/>
        <v>791.74674488182904</v>
      </c>
      <c r="L434" s="304">
        <f t="shared" ca="1" si="174"/>
        <v>817.90502134902033</v>
      </c>
      <c r="M434" s="306">
        <f t="shared" ca="1" si="190"/>
        <v>1.250868899139745</v>
      </c>
      <c r="N434" s="304">
        <f t="shared" ca="1" si="191"/>
        <v>71.669508644882839</v>
      </c>
      <c r="P434" s="310">
        <f t="shared" ca="1" si="192"/>
        <v>23</v>
      </c>
      <c r="Q434" s="304">
        <f t="shared" ca="1" si="193"/>
        <v>0</v>
      </c>
      <c r="R434" s="306">
        <f t="shared" ca="1" si="194"/>
        <v>0</v>
      </c>
      <c r="S434" s="307">
        <f t="shared" ca="1" si="195"/>
        <v>9.0729999999999986</v>
      </c>
      <c r="T434" s="304">
        <f t="shared" ca="1" si="175"/>
        <v>89.006129999999985</v>
      </c>
      <c r="U434" s="311">
        <f t="shared" ca="1" si="176"/>
        <v>0</v>
      </c>
      <c r="V434" s="306">
        <f t="shared" ca="1" si="177"/>
        <v>1.1317043501076705</v>
      </c>
      <c r="W434" s="304">
        <f t="shared" ca="1" si="178"/>
        <v>39.288952294188462</v>
      </c>
      <c r="Y434" s="314" t="str">
        <f t="shared" ca="1" si="196"/>
        <v/>
      </c>
      <c r="Z434" s="315" t="str">
        <f t="shared" ca="1" si="197"/>
        <v/>
      </c>
      <c r="AA434" s="316" t="str">
        <f t="shared" ca="1" si="198"/>
        <v/>
      </c>
      <c r="AC434" s="310">
        <f t="shared" ca="1" si="199"/>
        <v>6.9999999999999485</v>
      </c>
      <c r="AD434" s="323">
        <f t="shared" ca="1" si="200"/>
        <v>205.19677365146214</v>
      </c>
      <c r="AE434" s="324">
        <f t="shared" ca="1" si="179"/>
        <v>791.74674488182904</v>
      </c>
      <c r="AG434" s="306">
        <f t="shared" ca="1" si="201"/>
        <v>-13.771569282519485</v>
      </c>
      <c r="AH434" s="304">
        <f t="shared" ca="1" si="202"/>
        <v>-4.450302696636161</v>
      </c>
    </row>
    <row r="435" spans="1:34" x14ac:dyDescent="0.2">
      <c r="A435" s="347">
        <f t="shared" ca="1" si="180"/>
        <v>0.1</v>
      </c>
      <c r="B435" s="304">
        <f t="shared" ca="1" si="181"/>
        <v>7.0999999999999481</v>
      </c>
      <c r="D435" s="306">
        <f t="shared" ca="1" si="182"/>
        <v>-1.3618741335909945</v>
      </c>
      <c r="E435" s="307">
        <f t="shared" ca="1" si="183"/>
        <v>-13.920587664467252</v>
      </c>
      <c r="F435" s="304">
        <f t="shared" ca="1" si="184"/>
        <v>13.987046224269871</v>
      </c>
      <c r="G435" s="306">
        <f t="shared" ca="1" si="185"/>
        <v>32.526748216154857</v>
      </c>
      <c r="H435" s="307">
        <f t="shared" ca="1" si="186"/>
        <v>97.195510357830983</v>
      </c>
      <c r="I435" s="304">
        <f t="shared" ca="1" si="187"/>
        <v>102.49369045573665</v>
      </c>
      <c r="J435" s="306">
        <f t="shared" ca="1" si="188"/>
        <v>208.45625784374559</v>
      </c>
      <c r="K435" s="307">
        <f t="shared" ca="1" si="189"/>
        <v>801.53589885593453</v>
      </c>
      <c r="L435" s="304">
        <f t="shared" ca="1" si="174"/>
        <v>828.19913582966819</v>
      </c>
      <c r="M435" s="306">
        <f t="shared" ca="1" si="190"/>
        <v>1.2478587364620133</v>
      </c>
      <c r="N435" s="304">
        <f t="shared" ca="1" si="191"/>
        <v>71.497039027801009</v>
      </c>
      <c r="P435" s="310">
        <f t="shared" ca="1" si="192"/>
        <v>23</v>
      </c>
      <c r="Q435" s="304">
        <f t="shared" ca="1" si="193"/>
        <v>0</v>
      </c>
      <c r="R435" s="306">
        <f t="shared" ca="1" si="194"/>
        <v>0</v>
      </c>
      <c r="S435" s="307">
        <f t="shared" ca="1" si="195"/>
        <v>9.0729999999999986</v>
      </c>
      <c r="T435" s="304">
        <f t="shared" ca="1" si="175"/>
        <v>89.006129999999985</v>
      </c>
      <c r="U435" s="311">
        <f t="shared" ca="1" si="176"/>
        <v>0</v>
      </c>
      <c r="V435" s="306">
        <f t="shared" ca="1" si="177"/>
        <v>1.1305952905715464</v>
      </c>
      <c r="W435" s="304">
        <f t="shared" ca="1" si="178"/>
        <v>38.226394302855212</v>
      </c>
      <c r="Y435" s="314" t="str">
        <f t="shared" ca="1" si="196"/>
        <v/>
      </c>
      <c r="Z435" s="315" t="str">
        <f t="shared" ca="1" si="197"/>
        <v/>
      </c>
      <c r="AA435" s="316" t="str">
        <f t="shared" ca="1" si="198"/>
        <v/>
      </c>
      <c r="AC435" s="310" t="e">
        <f t="shared" ca="1" si="199"/>
        <v>#N/A</v>
      </c>
      <c r="AD435" s="323" t="e">
        <f t="shared" ca="1" si="200"/>
        <v>#N/A</v>
      </c>
      <c r="AE435" s="324">
        <f t="shared" ca="1" si="179"/>
        <v>801.53589885593453</v>
      </c>
      <c r="AG435" s="306">
        <f t="shared" ca="1" si="201"/>
        <v>-13.642538851561682</v>
      </c>
      <c r="AH435" s="304">
        <f t="shared" ca="1" si="202"/>
        <v>-4.3303154738442045</v>
      </c>
    </row>
    <row r="436" spans="1:34" x14ac:dyDescent="0.2">
      <c r="A436" s="347">
        <f t="shared" ca="1" si="180"/>
        <v>0.1</v>
      </c>
      <c r="B436" s="304">
        <f t="shared" ca="1" si="181"/>
        <v>7.1999999999999478</v>
      </c>
      <c r="D436" s="306">
        <f t="shared" ca="1" si="182"/>
        <v>-1.3370755316237668</v>
      </c>
      <c r="E436" s="307">
        <f t="shared" ca="1" si="183"/>
        <v>-13.80541134021491</v>
      </c>
      <c r="F436" s="304">
        <f t="shared" ca="1" si="184"/>
        <v>13.870009129405842</v>
      </c>
      <c r="G436" s="306">
        <f t="shared" ca="1" si="185"/>
        <v>32.393040662992483</v>
      </c>
      <c r="H436" s="307">
        <f t="shared" ca="1" si="186"/>
        <v>95.814969223809499</v>
      </c>
      <c r="I436" s="304">
        <f t="shared" ca="1" si="187"/>
        <v>101.14255983884254</v>
      </c>
      <c r="J436" s="306">
        <f t="shared" ca="1" si="188"/>
        <v>211.70224728770296</v>
      </c>
      <c r="K436" s="307">
        <f t="shared" ca="1" si="189"/>
        <v>811.18642283501651</v>
      </c>
      <c r="L436" s="304">
        <f t="shared" ca="1" si="174"/>
        <v>838.3562811230878</v>
      </c>
      <c r="M436" s="306">
        <f t="shared" ca="1" si="190"/>
        <v>1.2447806609553682</v>
      </c>
      <c r="N436" s="304">
        <f t="shared" ca="1" si="191"/>
        <v>71.320678292247663</v>
      </c>
      <c r="P436" s="310">
        <f t="shared" ca="1" si="192"/>
        <v>23</v>
      </c>
      <c r="Q436" s="304">
        <f t="shared" ca="1" si="193"/>
        <v>0</v>
      </c>
      <c r="R436" s="306">
        <f t="shared" ca="1" si="194"/>
        <v>0</v>
      </c>
      <c r="S436" s="307">
        <f t="shared" ca="1" si="195"/>
        <v>9.0729999999999986</v>
      </c>
      <c r="T436" s="304">
        <f t="shared" ca="1" si="175"/>
        <v>89.006129999999985</v>
      </c>
      <c r="U436" s="311">
        <f t="shared" ca="1" si="176"/>
        <v>0</v>
      </c>
      <c r="V436" s="306">
        <f t="shared" ca="1" si="177"/>
        <v>1.1295029583817906</v>
      </c>
      <c r="W436" s="304">
        <f t="shared" ca="1" si="178"/>
        <v>37.189227414573175</v>
      </c>
      <c r="Y436" s="314" t="str">
        <f t="shared" ca="1" si="196"/>
        <v/>
      </c>
      <c r="Z436" s="315" t="str">
        <f t="shared" ca="1" si="197"/>
        <v/>
      </c>
      <c r="AA436" s="316" t="str">
        <f t="shared" ca="1" si="198"/>
        <v/>
      </c>
      <c r="AC436" s="310" t="e">
        <f t="shared" ca="1" si="199"/>
        <v>#N/A</v>
      </c>
      <c r="AD436" s="323" t="e">
        <f t="shared" ca="1" si="200"/>
        <v>#N/A</v>
      </c>
      <c r="AE436" s="324">
        <f t="shared" ca="1" si="179"/>
        <v>811.18642283501651</v>
      </c>
      <c r="AG436" s="306">
        <f t="shared" ca="1" si="201"/>
        <v>-13.516097565765286</v>
      </c>
      <c r="AH436" s="304">
        <f t="shared" ca="1" si="202"/>
        <v>-4.2132033839805159</v>
      </c>
    </row>
    <row r="437" spans="1:34" x14ac:dyDescent="0.2">
      <c r="A437" s="347">
        <f t="shared" ca="1" si="180"/>
        <v>0.1</v>
      </c>
      <c r="B437" s="304">
        <f t="shared" ca="1" si="181"/>
        <v>7.2999999999999474</v>
      </c>
      <c r="D437" s="306">
        <f t="shared" ca="1" si="182"/>
        <v>-1.3127560257660396</v>
      </c>
      <c r="E437" s="307">
        <f t="shared" ca="1" si="183"/>
        <v>-13.692984605111283</v>
      </c>
      <c r="F437" s="304">
        <f t="shared" ca="1" si="184"/>
        <v>13.755768091204491</v>
      </c>
      <c r="G437" s="306">
        <f t="shared" ca="1" si="185"/>
        <v>32.261765060415883</v>
      </c>
      <c r="H437" s="307">
        <f t="shared" ca="1" si="186"/>
        <v>94.445670763298367</v>
      </c>
      <c r="I437" s="304">
        <f t="shared" ca="1" si="187"/>
        <v>99.803838657352358</v>
      </c>
      <c r="J437" s="306">
        <f t="shared" ca="1" si="188"/>
        <v>214.93498757387337</v>
      </c>
      <c r="K437" s="307">
        <f t="shared" ca="1" si="189"/>
        <v>820.69945483437186</v>
      </c>
      <c r="L437" s="304">
        <f t="shared" ca="1" si="174"/>
        <v>848.37765414278579</v>
      </c>
      <c r="M437" s="306">
        <f t="shared" ca="1" si="190"/>
        <v>1.2416326208659239</v>
      </c>
      <c r="N437" s="304">
        <f t="shared" ca="1" si="191"/>
        <v>71.140308881384513</v>
      </c>
      <c r="P437" s="310">
        <f t="shared" ca="1" si="192"/>
        <v>23</v>
      </c>
      <c r="Q437" s="304">
        <f t="shared" ca="1" si="193"/>
        <v>0</v>
      </c>
      <c r="R437" s="306">
        <f t="shared" ca="1" si="194"/>
        <v>0</v>
      </c>
      <c r="S437" s="307">
        <f t="shared" ca="1" si="195"/>
        <v>9.0729999999999986</v>
      </c>
      <c r="T437" s="304">
        <f t="shared" ca="1" si="175"/>
        <v>89.006129999999985</v>
      </c>
      <c r="U437" s="311">
        <f t="shared" ca="1" si="176"/>
        <v>0</v>
      </c>
      <c r="V437" s="306">
        <f t="shared" ca="1" si="177"/>
        <v>1.1284271798262118</v>
      </c>
      <c r="W437" s="304">
        <f t="shared" ca="1" si="178"/>
        <v>36.17678179869668</v>
      </c>
      <c r="Y437" s="314" t="str">
        <f t="shared" ca="1" si="196"/>
        <v/>
      </c>
      <c r="Z437" s="315" t="str">
        <f t="shared" ca="1" si="197"/>
        <v/>
      </c>
      <c r="AA437" s="316" t="str">
        <f t="shared" ca="1" si="198"/>
        <v/>
      </c>
      <c r="AC437" s="310" t="e">
        <f t="shared" ca="1" si="199"/>
        <v>#N/A</v>
      </c>
      <c r="AD437" s="323" t="e">
        <f t="shared" ca="1" si="200"/>
        <v>#N/A</v>
      </c>
      <c r="AE437" s="324">
        <f t="shared" ca="1" si="179"/>
        <v>820.69945483437186</v>
      </c>
      <c r="AG437" s="306">
        <f t="shared" ca="1" si="201"/>
        <v>-13.392157169072135</v>
      </c>
      <c r="AH437" s="304">
        <f t="shared" ca="1" si="202"/>
        <v>-4.0988898285653237</v>
      </c>
    </row>
    <row r="438" spans="1:34" x14ac:dyDescent="0.2">
      <c r="A438" s="347">
        <f t="shared" ca="1" si="180"/>
        <v>0.1</v>
      </c>
      <c r="B438" s="304">
        <f t="shared" ca="1" si="181"/>
        <v>7.3999999999999471</v>
      </c>
      <c r="D438" s="306">
        <f t="shared" ca="1" si="182"/>
        <v>-1.2889020021465609</v>
      </c>
      <c r="E438" s="307">
        <f t="shared" ca="1" si="183"/>
        <v>-13.583234784672408</v>
      </c>
      <c r="F438" s="304">
        <f t="shared" ca="1" si="184"/>
        <v>13.644249176362615</v>
      </c>
      <c r="G438" s="306">
        <f t="shared" ca="1" si="185"/>
        <v>32.132874860201227</v>
      </c>
      <c r="H438" s="307">
        <f t="shared" ca="1" si="186"/>
        <v>93.087347284831125</v>
      </c>
      <c r="I438" s="304">
        <f t="shared" ca="1" si="187"/>
        <v>98.477286067946181</v>
      </c>
      <c r="J438" s="306">
        <f t="shared" ca="1" si="188"/>
        <v>218.15471956990422</v>
      </c>
      <c r="K438" s="307">
        <f t="shared" ca="1" si="189"/>
        <v>830.07610573677835</v>
      </c>
      <c r="L438" s="304">
        <f t="shared" ca="1" si="174"/>
        <v>858.26442486319957</v>
      </c>
      <c r="M438" s="306">
        <f t="shared" ca="1" si="190"/>
        <v>1.2384124822624007</v>
      </c>
      <c r="N438" s="304">
        <f t="shared" ca="1" si="191"/>
        <v>70.95580852995549</v>
      </c>
      <c r="P438" s="310">
        <f t="shared" ca="1" si="192"/>
        <v>23</v>
      </c>
      <c r="Q438" s="304">
        <f t="shared" ca="1" si="193"/>
        <v>0</v>
      </c>
      <c r="R438" s="306">
        <f t="shared" ca="1" si="194"/>
        <v>0</v>
      </c>
      <c r="S438" s="307">
        <f t="shared" ca="1" si="195"/>
        <v>9.0729999999999986</v>
      </c>
      <c r="T438" s="304">
        <f t="shared" ca="1" si="175"/>
        <v>89.006129999999985</v>
      </c>
      <c r="U438" s="311">
        <f t="shared" ca="1" si="176"/>
        <v>0</v>
      </c>
      <c r="V438" s="306">
        <f t="shared" ca="1" si="177"/>
        <v>1.1273677854688677</v>
      </c>
      <c r="W438" s="304">
        <f t="shared" ca="1" si="178"/>
        <v>35.188411719118207</v>
      </c>
      <c r="Y438" s="314" t="str">
        <f t="shared" ca="1" si="196"/>
        <v/>
      </c>
      <c r="Z438" s="315" t="str">
        <f t="shared" ca="1" si="197"/>
        <v/>
      </c>
      <c r="AA438" s="316" t="str">
        <f t="shared" ca="1" si="198"/>
        <v/>
      </c>
      <c r="AC438" s="310" t="e">
        <f t="shared" ca="1" si="199"/>
        <v>#N/A</v>
      </c>
      <c r="AD438" s="323" t="e">
        <f t="shared" ca="1" si="200"/>
        <v>#N/A</v>
      </c>
      <c r="AE438" s="324">
        <f t="shared" ca="1" si="179"/>
        <v>830.07610573677835</v>
      </c>
      <c r="AG438" s="306">
        <f t="shared" ca="1" si="201"/>
        <v>-13.270631588631122</v>
      </c>
      <c r="AH438" s="304">
        <f t="shared" ca="1" si="202"/>
        <v>-3.9873009807887896</v>
      </c>
    </row>
    <row r="439" spans="1:34" x14ac:dyDescent="0.2">
      <c r="A439" s="347">
        <f t="shared" ca="1" si="180"/>
        <v>0.1</v>
      </c>
      <c r="B439" s="304">
        <f t="shared" ca="1" si="181"/>
        <v>7.4999999999999467</v>
      </c>
      <c r="D439" s="306">
        <f t="shared" ca="1" si="182"/>
        <v>-1.2655003371361593</v>
      </c>
      <c r="E439" s="307">
        <f t="shared" ca="1" si="183"/>
        <v>-13.476091810476955</v>
      </c>
      <c r="F439" s="304">
        <f t="shared" ca="1" si="184"/>
        <v>13.535381102418054</v>
      </c>
      <c r="G439" s="306">
        <f t="shared" ca="1" si="185"/>
        <v>32.006324826487614</v>
      </c>
      <c r="H439" s="307">
        <f t="shared" ca="1" si="186"/>
        <v>91.739738103783424</v>
      </c>
      <c r="I439" s="304">
        <f t="shared" ca="1" si="187"/>
        <v>97.162669664071132</v>
      </c>
      <c r="J439" s="306">
        <f t="shared" ca="1" si="188"/>
        <v>221.36167955423866</v>
      </c>
      <c r="K439" s="307">
        <f t="shared" ca="1" si="189"/>
        <v>839.3174600062091</v>
      </c>
      <c r="L439" s="304">
        <f t="shared" ca="1" si="174"/>
        <v>868.01773705745654</v>
      </c>
      <c r="M439" s="306">
        <f t="shared" ca="1" si="190"/>
        <v>1.2351180250969542</v>
      </c>
      <c r="N439" s="304">
        <f t="shared" ca="1" si="191"/>
        <v>70.767050038588764</v>
      </c>
      <c r="P439" s="310">
        <f t="shared" ca="1" si="192"/>
        <v>23</v>
      </c>
      <c r="Q439" s="304">
        <f t="shared" ca="1" si="193"/>
        <v>0</v>
      </c>
      <c r="R439" s="306">
        <f t="shared" ca="1" si="194"/>
        <v>0</v>
      </c>
      <c r="S439" s="307">
        <f t="shared" ca="1" si="195"/>
        <v>9.0729999999999986</v>
      </c>
      <c r="T439" s="304">
        <f t="shared" ca="1" si="175"/>
        <v>89.006129999999985</v>
      </c>
      <c r="U439" s="311">
        <f t="shared" ca="1" si="176"/>
        <v>0</v>
      </c>
      <c r="V439" s="306">
        <f t="shared" ca="1" si="177"/>
        <v>1.1263246100328568</v>
      </c>
      <c r="W439" s="304">
        <f t="shared" ca="1" si="178"/>
        <v>34.223494533500734</v>
      </c>
      <c r="Y439" s="314" t="str">
        <f t="shared" ca="1" si="196"/>
        <v/>
      </c>
      <c r="Z439" s="315" t="str">
        <f t="shared" ca="1" si="197"/>
        <v/>
      </c>
      <c r="AA439" s="316" t="str">
        <f t="shared" ca="1" si="198"/>
        <v/>
      </c>
      <c r="AC439" s="310" t="e">
        <f t="shared" ca="1" si="199"/>
        <v>#N/A</v>
      </c>
      <c r="AD439" s="323" t="e">
        <f t="shared" ca="1" si="200"/>
        <v>#N/A</v>
      </c>
      <c r="AE439" s="324">
        <f t="shared" ca="1" si="179"/>
        <v>839.3174600062091</v>
      </c>
      <c r="AG439" s="306">
        <f t="shared" ca="1" si="201"/>
        <v>-13.15143678390249</v>
      </c>
      <c r="AH439" s="304">
        <f t="shared" ca="1" si="202"/>
        <v>-3.8783656694718629</v>
      </c>
    </row>
    <row r="440" spans="1:34" x14ac:dyDescent="0.2">
      <c r="A440" s="347">
        <f t="shared" ca="1" si="180"/>
        <v>0.1</v>
      </c>
      <c r="B440" s="304">
        <f t="shared" ca="1" si="181"/>
        <v>7.5999999999999464</v>
      </c>
      <c r="D440" s="306">
        <f t="shared" ca="1" si="182"/>
        <v>-1.2425383777530363</v>
      </c>
      <c r="E440" s="307">
        <f t="shared" ca="1" si="183"/>
        <v>-13.371488111394413</v>
      </c>
      <c r="F440" s="304">
        <f t="shared" ca="1" si="184"/>
        <v>13.429095127124214</v>
      </c>
      <c r="G440" s="306">
        <f t="shared" ca="1" si="185"/>
        <v>31.882070988712311</v>
      </c>
      <c r="H440" s="307">
        <f t="shared" ca="1" si="186"/>
        <v>90.402589292643981</v>
      </c>
      <c r="I440" s="304">
        <f t="shared" ca="1" si="187"/>
        <v>95.859765289425567</v>
      </c>
      <c r="J440" s="306">
        <f t="shared" ca="1" si="188"/>
        <v>224.55609934499867</v>
      </c>
      <c r="K440" s="307">
        <f t="shared" ca="1" si="189"/>
        <v>848.42457637603047</v>
      </c>
      <c r="L440" s="304">
        <f t="shared" ca="1" si="174"/>
        <v>877.63870900951474</v>
      </c>
      <c r="M440" s="306">
        <f t="shared" ca="1" si="190"/>
        <v>1.2317469390495692</v>
      </c>
      <c r="N440" s="304">
        <f t="shared" ca="1" si="191"/>
        <v>70.573901035698171</v>
      </c>
      <c r="P440" s="310">
        <f t="shared" ca="1" si="192"/>
        <v>23</v>
      </c>
      <c r="Q440" s="304">
        <f t="shared" ca="1" si="193"/>
        <v>0</v>
      </c>
      <c r="R440" s="306">
        <f t="shared" ca="1" si="194"/>
        <v>0</v>
      </c>
      <c r="S440" s="307">
        <f t="shared" ca="1" si="195"/>
        <v>9.0729999999999986</v>
      </c>
      <c r="T440" s="304">
        <f t="shared" ca="1" si="175"/>
        <v>89.006129999999985</v>
      </c>
      <c r="U440" s="311">
        <f t="shared" ca="1" si="176"/>
        <v>0</v>
      </c>
      <c r="V440" s="306">
        <f t="shared" ca="1" si="177"/>
        <v>1.1252974922874202</v>
      </c>
      <c r="W440" s="304">
        <f t="shared" ca="1" si="178"/>
        <v>33.281429741653717</v>
      </c>
      <c r="Y440" s="314" t="str">
        <f t="shared" ca="1" si="196"/>
        <v/>
      </c>
      <c r="Z440" s="315" t="str">
        <f t="shared" ca="1" si="197"/>
        <v/>
      </c>
      <c r="AA440" s="316" t="str">
        <f t="shared" ca="1" si="198"/>
        <v/>
      </c>
      <c r="AC440" s="310" t="e">
        <f t="shared" ca="1" si="199"/>
        <v>#N/A</v>
      </c>
      <c r="AD440" s="323" t="e">
        <f t="shared" ca="1" si="200"/>
        <v>#N/A</v>
      </c>
      <c r="AE440" s="324">
        <f t="shared" ca="1" si="179"/>
        <v>848.42457637603047</v>
      </c>
      <c r="AG440" s="306">
        <f t="shared" ca="1" si="201"/>
        <v>-13.034490599152733</v>
      </c>
      <c r="AH440" s="304">
        <f t="shared" ca="1" si="202"/>
        <v>-3.7720152687645476</v>
      </c>
    </row>
    <row r="441" spans="1:34" x14ac:dyDescent="0.2">
      <c r="A441" s="347">
        <f t="shared" ca="1" si="180"/>
        <v>0.1</v>
      </c>
      <c r="B441" s="304">
        <f t="shared" ca="1" si="181"/>
        <v>7.699999999999946</v>
      </c>
      <c r="D441" s="306">
        <f t="shared" ca="1" si="182"/>
        <v>-1.2200039230939588</v>
      </c>
      <c r="E441" s="307">
        <f t="shared" ca="1" si="183"/>
        <v>-13.269358510114532</v>
      </c>
      <c r="F441" s="304">
        <f t="shared" ca="1" si="184"/>
        <v>13.325324943216717</v>
      </c>
      <c r="G441" s="306">
        <f t="shared" ca="1" si="185"/>
        <v>31.760070596402915</v>
      </c>
      <c r="H441" s="307">
        <f t="shared" ca="1" si="186"/>
        <v>89.075653441632525</v>
      </c>
      <c r="I441" s="304">
        <f t="shared" ca="1" si="187"/>
        <v>94.568356866038002</v>
      </c>
      <c r="J441" s="306">
        <f t="shared" ca="1" si="188"/>
        <v>227.73820642425443</v>
      </c>
      <c r="K441" s="307">
        <f t="shared" ca="1" si="189"/>
        <v>857.39848851274428</v>
      </c>
      <c r="L441" s="304">
        <f t="shared" ca="1" si="174"/>
        <v>887.12843420176466</v>
      </c>
      <c r="M441" s="306">
        <f t="shared" ca="1" si="190"/>
        <v>1.2282968191431289</v>
      </c>
      <c r="N441" s="304">
        <f t="shared" ca="1" si="191"/>
        <v>70.376223726245072</v>
      </c>
      <c r="P441" s="310">
        <f t="shared" ca="1" si="192"/>
        <v>23</v>
      </c>
      <c r="Q441" s="304">
        <f t="shared" ca="1" si="193"/>
        <v>0</v>
      </c>
      <c r="R441" s="306">
        <f t="shared" ca="1" si="194"/>
        <v>0</v>
      </c>
      <c r="S441" s="307">
        <f t="shared" ca="1" si="195"/>
        <v>9.0729999999999986</v>
      </c>
      <c r="T441" s="304">
        <f t="shared" ca="1" si="175"/>
        <v>89.006129999999985</v>
      </c>
      <c r="U441" s="311">
        <f t="shared" ca="1" si="176"/>
        <v>0</v>
      </c>
      <c r="V441" s="306">
        <f t="shared" ca="1" si="177"/>
        <v>1.1242862749391713</v>
      </c>
      <c r="W441" s="304">
        <f t="shared" ca="1" si="178"/>
        <v>32.36163808032294</v>
      </c>
      <c r="Y441" s="314" t="str">
        <f t="shared" ca="1" si="196"/>
        <v/>
      </c>
      <c r="Z441" s="315" t="str">
        <f t="shared" ca="1" si="197"/>
        <v/>
      </c>
      <c r="AA441" s="316" t="str">
        <f t="shared" ca="1" si="198"/>
        <v/>
      </c>
      <c r="AC441" s="310" t="e">
        <f t="shared" ca="1" si="199"/>
        <v>#N/A</v>
      </c>
      <c r="AD441" s="323" t="e">
        <f t="shared" ca="1" si="200"/>
        <v>#N/A</v>
      </c>
      <c r="AE441" s="324">
        <f t="shared" ca="1" si="179"/>
        <v>857.39848851274428</v>
      </c>
      <c r="AG441" s="306">
        <f t="shared" ca="1" si="201"/>
        <v>-12.919712618845125</v>
      </c>
      <c r="AH441" s="304">
        <f t="shared" ca="1" si="202"/>
        <v>-3.668183593260633</v>
      </c>
    </row>
    <row r="442" spans="1:34" x14ac:dyDescent="0.2">
      <c r="A442" s="347">
        <f t="shared" ca="1" si="180"/>
        <v>0.1</v>
      </c>
      <c r="B442" s="304">
        <f t="shared" ca="1" si="181"/>
        <v>7.7999999999999456</v>
      </c>
      <c r="D442" s="306">
        <f t="shared" ca="1" si="182"/>
        <v>-1.1978852067391137</v>
      </c>
      <c r="E442" s="307">
        <f t="shared" ca="1" si="183"/>
        <v>-13.169640124680217</v>
      </c>
      <c r="F442" s="304">
        <f t="shared" ca="1" si="184"/>
        <v>13.224006578269371</v>
      </c>
      <c r="G442" s="306">
        <f t="shared" ca="1" si="185"/>
        <v>31.640282075729004</v>
      </c>
      <c r="H442" s="307">
        <f t="shared" ca="1" si="186"/>
        <v>87.758689429164505</v>
      </c>
      <c r="I442" s="304">
        <f t="shared" ca="1" si="187"/>
        <v>93.28823623671019</v>
      </c>
      <c r="J442" s="306">
        <f t="shared" ca="1" si="188"/>
        <v>230.90822405786102</v>
      </c>
      <c r="K442" s="307">
        <f t="shared" ca="1" si="189"/>
        <v>866.24020565628416</v>
      </c>
      <c r="L442" s="304">
        <f t="shared" ca="1" si="174"/>
        <v>896.48798197912106</v>
      </c>
      <c r="M442" s="306">
        <f t="shared" ca="1" si="190"/>
        <v>1.2247651611155119</v>
      </c>
      <c r="N442" s="304">
        <f t="shared" ca="1" si="191"/>
        <v>70.173874626579121</v>
      </c>
      <c r="P442" s="310">
        <f t="shared" ca="1" si="192"/>
        <v>23</v>
      </c>
      <c r="Q442" s="304">
        <f t="shared" ca="1" si="193"/>
        <v>0</v>
      </c>
      <c r="R442" s="306">
        <f t="shared" ca="1" si="194"/>
        <v>0</v>
      </c>
      <c r="S442" s="307">
        <f t="shared" ca="1" si="195"/>
        <v>9.0729999999999986</v>
      </c>
      <c r="T442" s="304">
        <f t="shared" ca="1" si="175"/>
        <v>89.006129999999985</v>
      </c>
      <c r="U442" s="311">
        <f t="shared" ca="1" si="176"/>
        <v>0</v>
      </c>
      <c r="V442" s="306">
        <f t="shared" ca="1" si="177"/>
        <v>1.1232908045272765</v>
      </c>
      <c r="W442" s="304">
        <f t="shared" ca="1" si="178"/>
        <v>31.463560661835299</v>
      </c>
      <c r="Y442" s="314" t="str">
        <f t="shared" ca="1" si="196"/>
        <v/>
      </c>
      <c r="Z442" s="315" t="str">
        <f t="shared" ca="1" si="197"/>
        <v/>
      </c>
      <c r="AA442" s="316" t="str">
        <f t="shared" ca="1" si="198"/>
        <v/>
      </c>
      <c r="AC442" s="310" t="e">
        <f t="shared" ca="1" si="199"/>
        <v>#N/A</v>
      </c>
      <c r="AD442" s="323" t="e">
        <f t="shared" ca="1" si="200"/>
        <v>#N/A</v>
      </c>
      <c r="AE442" s="324">
        <f t="shared" ca="1" si="179"/>
        <v>866.24020565628416</v>
      </c>
      <c r="AG442" s="306">
        <f t="shared" ca="1" si="201"/>
        <v>-12.807024025437055</v>
      </c>
      <c r="AH442" s="304">
        <f t="shared" ca="1" si="202"/>
        <v>-3.5668067982280331</v>
      </c>
    </row>
    <row r="443" spans="1:34" x14ac:dyDescent="0.2">
      <c r="A443" s="347">
        <f t="shared" ca="1" si="180"/>
        <v>0.1</v>
      </c>
      <c r="B443" s="304">
        <f t="shared" ca="1" si="181"/>
        <v>7.8999999999999453</v>
      </c>
      <c r="D443" s="306">
        <f t="shared" ca="1" si="182"/>
        <v>-1.1761708800819572</v>
      </c>
      <c r="E443" s="307">
        <f t="shared" ca="1" si="183"/>
        <v>-13.072272274744295</v>
      </c>
      <c r="F443" s="304">
        <f t="shared" ca="1" si="184"/>
        <v>13.125078299355062</v>
      </c>
      <c r="G443" s="306">
        <f t="shared" ca="1" si="185"/>
        <v>31.522664987720809</v>
      </c>
      <c r="H443" s="307">
        <f t="shared" ca="1" si="186"/>
        <v>86.451462201690077</v>
      </c>
      <c r="I443" s="304">
        <f t="shared" ca="1" si="187"/>
        <v>92.019203021642866</v>
      </c>
      <c r="J443" s="306">
        <f t="shared" ca="1" si="188"/>
        <v>234.06637141103351</v>
      </c>
      <c r="K443" s="307">
        <f t="shared" ca="1" si="189"/>
        <v>874.9507132378269</v>
      </c>
      <c r="L443" s="304">
        <f t="shared" ca="1" si="174"/>
        <v>905.71839819057993</v>
      </c>
      <c r="M443" s="306">
        <f t="shared" ca="1" si="190"/>
        <v>1.2211493565342446</v>
      </c>
      <c r="N443" s="304">
        <f t="shared" ca="1" si="191"/>
        <v>69.966704284528433</v>
      </c>
      <c r="P443" s="310">
        <f t="shared" ca="1" si="192"/>
        <v>23</v>
      </c>
      <c r="Q443" s="304">
        <f t="shared" ca="1" si="193"/>
        <v>0</v>
      </c>
      <c r="R443" s="306">
        <f t="shared" ca="1" si="194"/>
        <v>0</v>
      </c>
      <c r="S443" s="307">
        <f t="shared" ca="1" si="195"/>
        <v>9.0729999999999986</v>
      </c>
      <c r="T443" s="304">
        <f t="shared" ca="1" si="175"/>
        <v>89.006129999999985</v>
      </c>
      <c r="U443" s="311">
        <f t="shared" ca="1" si="176"/>
        <v>0</v>
      </c>
      <c r="V443" s="306">
        <f t="shared" ca="1" si="177"/>
        <v>1.1223109313224249</v>
      </c>
      <c r="W443" s="304">
        <f t="shared" ca="1" si="178"/>
        <v>30.58665815419732</v>
      </c>
      <c r="Y443" s="314" t="str">
        <f t="shared" ca="1" si="196"/>
        <v/>
      </c>
      <c r="Z443" s="315" t="str">
        <f t="shared" ca="1" si="197"/>
        <v/>
      </c>
      <c r="AA443" s="316" t="str">
        <f t="shared" ca="1" si="198"/>
        <v/>
      </c>
      <c r="AC443" s="310" t="e">
        <f t="shared" ca="1" si="199"/>
        <v>#N/A</v>
      </c>
      <c r="AD443" s="323" t="e">
        <f t="shared" ca="1" si="200"/>
        <v>#N/A</v>
      </c>
      <c r="AE443" s="324">
        <f t="shared" ca="1" si="179"/>
        <v>874.9507132378269</v>
      </c>
      <c r="AG443" s="306">
        <f t="shared" ca="1" si="201"/>
        <v>-12.696347459099334</v>
      </c>
      <c r="AH443" s="304">
        <f t="shared" ca="1" si="202"/>
        <v>-3.4678232846726886</v>
      </c>
    </row>
    <row r="444" spans="1:34" x14ac:dyDescent="0.2">
      <c r="A444" s="347">
        <f t="shared" ca="1" si="180"/>
        <v>0.1</v>
      </c>
      <c r="B444" s="304">
        <f t="shared" ca="1" si="181"/>
        <v>7.9999999999999449</v>
      </c>
      <c r="D444" s="306">
        <f t="shared" ca="1" si="182"/>
        <v>-1.1548499965388339</v>
      </c>
      <c r="E444" s="307">
        <f t="shared" ca="1" si="183"/>
        <v>-12.977196392287565</v>
      </c>
      <c r="F444" s="304">
        <f t="shared" ca="1" si="184"/>
        <v>13.028480522244609</v>
      </c>
      <c r="G444" s="306">
        <f t="shared" ca="1" si="185"/>
        <v>31.407179988066925</v>
      </c>
      <c r="H444" s="307">
        <f t="shared" ca="1" si="186"/>
        <v>85.153742562461318</v>
      </c>
      <c r="I444" s="304">
        <f t="shared" ca="1" si="187"/>
        <v>90.761064489112101</v>
      </c>
      <c r="J444" s="306">
        <f t="shared" ca="1" si="188"/>
        <v>237.21286365982291</v>
      </c>
      <c r="K444" s="307">
        <f t="shared" ca="1" si="189"/>
        <v>883.53097347603443</v>
      </c>
      <c r="L444" s="304">
        <f t="shared" ca="1" si="174"/>
        <v>914.82070580917809</v>
      </c>
      <c r="M444" s="306">
        <f t="shared" ca="1" si="190"/>
        <v>1.2174466876384038</v>
      </c>
      <c r="N444" s="304">
        <f t="shared" ca="1" si="191"/>
        <v>69.754556983862386</v>
      </c>
      <c r="P444" s="310">
        <f t="shared" ca="1" si="192"/>
        <v>23</v>
      </c>
      <c r="Q444" s="304">
        <f t="shared" ca="1" si="193"/>
        <v>0</v>
      </c>
      <c r="R444" s="306">
        <f t="shared" ca="1" si="194"/>
        <v>0</v>
      </c>
      <c r="S444" s="307">
        <f t="shared" ca="1" si="195"/>
        <v>9.0729999999999986</v>
      </c>
      <c r="T444" s="304">
        <f t="shared" ca="1" si="175"/>
        <v>89.006129999999985</v>
      </c>
      <c r="U444" s="311">
        <f t="shared" ca="1" si="176"/>
        <v>0</v>
      </c>
      <c r="V444" s="306">
        <f t="shared" ca="1" si="177"/>
        <v>1.1213465092294219</v>
      </c>
      <c r="W444" s="304">
        <f t="shared" ca="1" si="178"/>
        <v>29.73041000039429</v>
      </c>
      <c r="Y444" s="314" t="str">
        <f t="shared" ca="1" si="196"/>
        <v/>
      </c>
      <c r="Z444" s="315" t="str">
        <f t="shared" ca="1" si="197"/>
        <v/>
      </c>
      <c r="AA444" s="316" t="str">
        <f t="shared" ca="1" si="198"/>
        <v/>
      </c>
      <c r="AC444" s="310">
        <f t="shared" ca="1" si="199"/>
        <v>7.9999999999999449</v>
      </c>
      <c r="AD444" s="323">
        <f t="shared" ca="1" si="200"/>
        <v>237.21286365982291</v>
      </c>
      <c r="AE444" s="324">
        <f t="shared" ca="1" si="179"/>
        <v>883.53097347603443</v>
      </c>
      <c r="AG444" s="306">
        <f t="shared" ca="1" si="201"/>
        <v>-12.587606878873853</v>
      </c>
      <c r="AH444" s="304">
        <f t="shared" ca="1" si="202"/>
        <v>-3.3711736089713793</v>
      </c>
    </row>
    <row r="445" spans="1:34" x14ac:dyDescent="0.2">
      <c r="A445" s="347">
        <f t="shared" ca="1" si="180"/>
        <v>0.1</v>
      </c>
      <c r="B445" s="304">
        <f t="shared" ca="1" si="181"/>
        <v>8.0999999999999446</v>
      </c>
      <c r="D445" s="306">
        <f t="shared" ca="1" si="182"/>
        <v>-1.13391199659631</v>
      </c>
      <c r="E445" s="307">
        <f t="shared" ca="1" si="183"/>
        <v>-12.8843559365513</v>
      </c>
      <c r="F445" s="304">
        <f t="shared" ca="1" si="184"/>
        <v>12.934155724892513</v>
      </c>
      <c r="G445" s="306">
        <f t="shared" ca="1" si="185"/>
        <v>31.293788788407294</v>
      </c>
      <c r="H445" s="307">
        <f t="shared" ca="1" si="186"/>
        <v>83.865306968806181</v>
      </c>
      <c r="I445" s="304">
        <f t="shared" ca="1" si="187"/>
        <v>89.513635440113461</v>
      </c>
      <c r="J445" s="306">
        <f t="shared" ca="1" si="188"/>
        <v>240.34791209864662</v>
      </c>
      <c r="K445" s="307">
        <f t="shared" ca="1" si="189"/>
        <v>891.98192595259786</v>
      </c>
      <c r="L445" s="304">
        <f t="shared" ca="1" si="174"/>
        <v>923.79590553124046</v>
      </c>
      <c r="M445" s="306">
        <f t="shared" ca="1" si="190"/>
        <v>1.213654321891563</v>
      </c>
      <c r="N445" s="304">
        <f t="shared" ca="1" si="191"/>
        <v>69.537270432198426</v>
      </c>
      <c r="P445" s="310">
        <f t="shared" ca="1" si="192"/>
        <v>23</v>
      </c>
      <c r="Q445" s="304">
        <f t="shared" ca="1" si="193"/>
        <v>0</v>
      </c>
      <c r="R445" s="306">
        <f t="shared" ca="1" si="194"/>
        <v>0</v>
      </c>
      <c r="S445" s="307">
        <f t="shared" ca="1" si="195"/>
        <v>9.0729999999999986</v>
      </c>
      <c r="T445" s="304">
        <f t="shared" ca="1" si="175"/>
        <v>89.006129999999985</v>
      </c>
      <c r="U445" s="311">
        <f t="shared" ca="1" si="176"/>
        <v>0</v>
      </c>
      <c r="V445" s="306">
        <f t="shared" ca="1" si="177"/>
        <v>1.1203973956932658</v>
      </c>
      <c r="W445" s="304">
        <f t="shared" ca="1" si="178"/>
        <v>28.894313674774125</v>
      </c>
      <c r="Y445" s="314" t="str">
        <f t="shared" ca="1" si="196"/>
        <v/>
      </c>
      <c r="Z445" s="315" t="str">
        <f t="shared" ca="1" si="197"/>
        <v/>
      </c>
      <c r="AA445" s="316" t="str">
        <f t="shared" ca="1" si="198"/>
        <v/>
      </c>
      <c r="AC445" s="310" t="e">
        <f t="shared" ca="1" si="199"/>
        <v>#N/A</v>
      </c>
      <c r="AD445" s="323" t="e">
        <f t="shared" ca="1" si="200"/>
        <v>#N/A</v>
      </c>
      <c r="AE445" s="324">
        <f t="shared" ca="1" si="179"/>
        <v>891.98192595259786</v>
      </c>
      <c r="AG445" s="306">
        <f t="shared" ca="1" si="201"/>
        <v>-12.480727424784963</v>
      </c>
      <c r="AH445" s="304">
        <f t="shared" ca="1" si="202"/>
        <v>-3.2768003968251178</v>
      </c>
    </row>
    <row r="446" spans="1:34" x14ac:dyDescent="0.2">
      <c r="A446" s="347">
        <f t="shared" ca="1" si="180"/>
        <v>0.1</v>
      </c>
      <c r="B446" s="304">
        <f t="shared" ca="1" si="181"/>
        <v>8.1999999999999442</v>
      </c>
      <c r="D446" s="306">
        <f t="shared" ca="1" si="182"/>
        <v>-1.1133466936572201</v>
      </c>
      <c r="E446" s="307">
        <f t="shared" ca="1" si="183"/>
        <v>-12.793696312951958</v>
      </c>
      <c r="F446" s="304">
        <f t="shared" ca="1" si="184"/>
        <v>12.842048364973479</v>
      </c>
      <c r="G446" s="306">
        <f t="shared" ca="1" si="185"/>
        <v>31.182454119041573</v>
      </c>
      <c r="H446" s="307">
        <f t="shared" ca="1" si="186"/>
        <v>82.585937337510984</v>
      </c>
      <c r="I446" s="304">
        <f t="shared" ca="1" si="187"/>
        <v>88.276738106940854</v>
      </c>
      <c r="J446" s="306">
        <f t="shared" ca="1" si="188"/>
        <v>243.47172424401907</v>
      </c>
      <c r="K446" s="307">
        <f t="shared" ca="1" si="189"/>
        <v>900.30448816791375</v>
      </c>
      <c r="L446" s="304">
        <f t="shared" ca="1" si="174"/>
        <v>932.6449763557647</v>
      </c>
      <c r="M446" s="306">
        <f t="shared" ca="1" si="190"/>
        <v>1.2097693062286661</v>
      </c>
      <c r="N446" s="304">
        <f t="shared" ca="1" si="191"/>
        <v>69.314675431372223</v>
      </c>
      <c r="P446" s="310">
        <f t="shared" ca="1" si="192"/>
        <v>23</v>
      </c>
      <c r="Q446" s="304">
        <f t="shared" ca="1" si="193"/>
        <v>0</v>
      </c>
      <c r="R446" s="306">
        <f t="shared" ca="1" si="194"/>
        <v>0</v>
      </c>
      <c r="S446" s="307">
        <f t="shared" ca="1" si="195"/>
        <v>9.0729999999999986</v>
      </c>
      <c r="T446" s="304">
        <f t="shared" ca="1" si="175"/>
        <v>89.006129999999985</v>
      </c>
      <c r="U446" s="311">
        <f t="shared" ca="1" si="176"/>
        <v>0</v>
      </c>
      <c r="V446" s="306">
        <f t="shared" ca="1" si="177"/>
        <v>1.1194634516085589</v>
      </c>
      <c r="W446" s="304">
        <f t="shared" ca="1" si="178"/>
        <v>28.077883974528401</v>
      </c>
      <c r="Y446" s="314" t="str">
        <f t="shared" ca="1" si="196"/>
        <v/>
      </c>
      <c r="Z446" s="315" t="str">
        <f t="shared" ca="1" si="197"/>
        <v/>
      </c>
      <c r="AA446" s="316" t="str">
        <f t="shared" ca="1" si="198"/>
        <v/>
      </c>
      <c r="AC446" s="310" t="e">
        <f t="shared" ca="1" si="199"/>
        <v>#N/A</v>
      </c>
      <c r="AD446" s="323" t="e">
        <f t="shared" ca="1" si="200"/>
        <v>#N/A</v>
      </c>
      <c r="AE446" s="324">
        <f t="shared" ca="1" si="179"/>
        <v>900.30448816791375</v>
      </c>
      <c r="AG446" s="306">
        <f t="shared" ca="1" si="201"/>
        <v>-12.37563528041618</v>
      </c>
      <c r="AH446" s="304">
        <f t="shared" ca="1" si="202"/>
        <v>-3.1846482612999152</v>
      </c>
    </row>
    <row r="447" spans="1:34" x14ac:dyDescent="0.2">
      <c r="A447" s="347">
        <f t="shared" ca="1" si="180"/>
        <v>0.1</v>
      </c>
      <c r="B447" s="304">
        <f t="shared" ca="1" si="181"/>
        <v>8.2999999999999439</v>
      </c>
      <c r="D447" s="306">
        <f t="shared" ca="1" si="182"/>
        <v>-1.0931442606492354</v>
      </c>
      <c r="E447" s="307">
        <f t="shared" ca="1" si="183"/>
        <v>-12.705164795759583</v>
      </c>
      <c r="F447" s="304">
        <f t="shared" ca="1" si="184"/>
        <v>12.752104801247478</v>
      </c>
      <c r="G447" s="306">
        <f t="shared" ca="1" si="185"/>
        <v>31.07313969297665</v>
      </c>
      <c r="H447" s="307">
        <f t="shared" ca="1" si="186"/>
        <v>81.315420857935024</v>
      </c>
      <c r="I447" s="304">
        <f t="shared" ca="1" si="187"/>
        <v>87.050202065718011</v>
      </c>
      <c r="J447" s="306">
        <f t="shared" ca="1" si="188"/>
        <v>246.58450393461999</v>
      </c>
      <c r="K447" s="307">
        <f t="shared" ca="1" si="189"/>
        <v>908.49955607768607</v>
      </c>
      <c r="L447" s="304">
        <f t="shared" ca="1" si="174"/>
        <v>941.36887614475302</v>
      </c>
      <c r="M447" s="306">
        <f t="shared" ca="1" si="190"/>
        <v>1.2057885609787402</v>
      </c>
      <c r="N447" s="304">
        <f t="shared" ca="1" si="191"/>
        <v>69.086595529234714</v>
      </c>
      <c r="P447" s="310">
        <f t="shared" ca="1" si="192"/>
        <v>23</v>
      </c>
      <c r="Q447" s="304">
        <f t="shared" ca="1" si="193"/>
        <v>0</v>
      </c>
      <c r="R447" s="306">
        <f t="shared" ca="1" si="194"/>
        <v>0</v>
      </c>
      <c r="S447" s="307">
        <f t="shared" ca="1" si="195"/>
        <v>9.0729999999999986</v>
      </c>
      <c r="T447" s="304">
        <f t="shared" ca="1" si="175"/>
        <v>89.006129999999985</v>
      </c>
      <c r="U447" s="311">
        <f t="shared" ca="1" si="176"/>
        <v>0</v>
      </c>
      <c r="V447" s="306">
        <f t="shared" ca="1" si="177"/>
        <v>1.1185445412321167</v>
      </c>
      <c r="W447" s="304">
        <f t="shared" ca="1" si="178"/>
        <v>27.280652344402686</v>
      </c>
      <c r="Y447" s="314" t="str">
        <f t="shared" ca="1" si="196"/>
        <v/>
      </c>
      <c r="Z447" s="315" t="str">
        <f t="shared" ca="1" si="197"/>
        <v/>
      </c>
      <c r="AA447" s="316" t="str">
        <f t="shared" ca="1" si="198"/>
        <v/>
      </c>
      <c r="AC447" s="310" t="e">
        <f t="shared" ca="1" si="199"/>
        <v>#N/A</v>
      </c>
      <c r="AD447" s="323" t="e">
        <f t="shared" ca="1" si="200"/>
        <v>#N/A</v>
      </c>
      <c r="AE447" s="324">
        <f t="shared" ca="1" si="179"/>
        <v>908.49955607768607</v>
      </c>
      <c r="AG447" s="306">
        <f t="shared" ca="1" si="201"/>
        <v>-12.272257535457802</v>
      </c>
      <c r="AH447" s="304">
        <f t="shared" ca="1" si="202"/>
        <v>-3.0946637247358542</v>
      </c>
    </row>
    <row r="448" spans="1:34" x14ac:dyDescent="0.2">
      <c r="A448" s="347">
        <f t="shared" ca="1" si="180"/>
        <v>0.1</v>
      </c>
      <c r="B448" s="304">
        <f t="shared" ca="1" si="181"/>
        <v>8.3999999999999435</v>
      </c>
      <c r="D448" s="306">
        <f t="shared" ca="1" si="182"/>
        <v>-1.0732952173625172</v>
      </c>
      <c r="E448" s="307">
        <f t="shared" ca="1" si="183"/>
        <v>-12.618710454333925</v>
      </c>
      <c r="F448" s="304">
        <f t="shared" ca="1" si="184"/>
        <v>12.664273218543951</v>
      </c>
      <c r="G448" s="306">
        <f t="shared" ca="1" si="185"/>
        <v>30.965810171240399</v>
      </c>
      <c r="H448" s="307">
        <f t="shared" ca="1" si="186"/>
        <v>80.053549812501629</v>
      </c>
      <c r="I448" s="304">
        <f t="shared" ca="1" si="187"/>
        <v>85.833864162951301</v>
      </c>
      <c r="J448" s="306">
        <f t="shared" ca="1" si="188"/>
        <v>249.68645142783083</v>
      </c>
      <c r="K448" s="307">
        <f t="shared" ca="1" si="189"/>
        <v>916.56800461120793</v>
      </c>
      <c r="L448" s="304">
        <f t="shared" ca="1" si="174"/>
        <v>949.96854216526231</v>
      </c>
      <c r="M448" s="306">
        <f t="shared" ca="1" si="190"/>
        <v>1.201708873444385</v>
      </c>
      <c r="N448" s="304">
        <f t="shared" ca="1" si="191"/>
        <v>68.852846651784034</v>
      </c>
      <c r="P448" s="310">
        <f t="shared" ca="1" si="192"/>
        <v>23</v>
      </c>
      <c r="Q448" s="304">
        <f t="shared" ca="1" si="193"/>
        <v>0</v>
      </c>
      <c r="R448" s="306">
        <f t="shared" ca="1" si="194"/>
        <v>0</v>
      </c>
      <c r="S448" s="307">
        <f t="shared" ca="1" si="195"/>
        <v>9.0729999999999986</v>
      </c>
      <c r="T448" s="304">
        <f t="shared" ca="1" si="175"/>
        <v>89.006129999999985</v>
      </c>
      <c r="U448" s="311">
        <f t="shared" ca="1" si="176"/>
        <v>0</v>
      </c>
      <c r="V448" s="306">
        <f t="shared" ca="1" si="177"/>
        <v>1.1176405320986504</v>
      </c>
      <c r="W448" s="304">
        <f t="shared" ca="1" si="178"/>
        <v>26.502166232879876</v>
      </c>
      <c r="Y448" s="314" t="str">
        <f t="shared" ca="1" si="196"/>
        <v/>
      </c>
      <c r="Z448" s="315" t="str">
        <f t="shared" ca="1" si="197"/>
        <v/>
      </c>
      <c r="AA448" s="316" t="str">
        <f t="shared" ca="1" si="198"/>
        <v/>
      </c>
      <c r="AC448" s="310" t="e">
        <f t="shared" ca="1" si="199"/>
        <v>#N/A</v>
      </c>
      <c r="AD448" s="323" t="e">
        <f t="shared" ca="1" si="200"/>
        <v>#N/A</v>
      </c>
      <c r="AE448" s="324">
        <f t="shared" ca="1" si="179"/>
        <v>916.56800461120793</v>
      </c>
      <c r="AG448" s="306">
        <f t="shared" ca="1" si="201"/>
        <v>-12.170522047722237</v>
      </c>
      <c r="AH448" s="304">
        <f t="shared" ca="1" si="202"/>
        <v>-3.0067951443186036</v>
      </c>
    </row>
    <row r="449" spans="1:34" x14ac:dyDescent="0.2">
      <c r="A449" s="347">
        <f t="shared" ca="1" si="180"/>
        <v>0.1</v>
      </c>
      <c r="B449" s="304">
        <f t="shared" ca="1" si="181"/>
        <v>8.4999999999999432</v>
      </c>
      <c r="D449" s="306">
        <f t="shared" ca="1" si="182"/>
        <v>-1.0537904184855191</v>
      </c>
      <c r="E449" s="307">
        <f t="shared" ca="1" si="183"/>
        <v>-12.534284082724138</v>
      </c>
      <c r="F449" s="304">
        <f t="shared" ca="1" si="184"/>
        <v>12.578503556167705</v>
      </c>
      <c r="G449" s="306">
        <f t="shared" ca="1" si="185"/>
        <v>30.860431129391849</v>
      </c>
      <c r="H449" s="307">
        <f t="shared" ca="1" si="186"/>
        <v>78.800121404229216</v>
      </c>
      <c r="I449" s="304">
        <f t="shared" ca="1" si="187"/>
        <v>84.627568456225902</v>
      </c>
      <c r="J449" s="306">
        <f t="shared" ca="1" si="188"/>
        <v>252.77776349286245</v>
      </c>
      <c r="K449" s="307">
        <f t="shared" ca="1" si="189"/>
        <v>924.51068817204441</v>
      </c>
      <c r="L449" s="304">
        <f t="shared" ca="1" si="174"/>
        <v>958.4448916139105</v>
      </c>
      <c r="M449" s="306">
        <f t="shared" ca="1" si="190"/>
        <v>1.1975268911179433</v>
      </c>
      <c r="N449" s="304">
        <f t="shared" ca="1" si="191"/>
        <v>68.613236714480621</v>
      </c>
      <c r="P449" s="310">
        <f t="shared" ca="1" si="192"/>
        <v>23</v>
      </c>
      <c r="Q449" s="304">
        <f t="shared" ca="1" si="193"/>
        <v>0</v>
      </c>
      <c r="R449" s="306">
        <f t="shared" ca="1" si="194"/>
        <v>0</v>
      </c>
      <c r="S449" s="307">
        <f t="shared" ca="1" si="195"/>
        <v>9.0729999999999986</v>
      </c>
      <c r="T449" s="304">
        <f t="shared" ca="1" si="175"/>
        <v>89.006129999999985</v>
      </c>
      <c r="U449" s="311">
        <f t="shared" ca="1" si="176"/>
        <v>0</v>
      </c>
      <c r="V449" s="306">
        <f t="shared" ca="1" si="177"/>
        <v>1.1167512949393903</v>
      </c>
      <c r="W449" s="304">
        <f t="shared" ca="1" si="178"/>
        <v>25.741988478184464</v>
      </c>
      <c r="Y449" s="314" t="str">
        <f t="shared" ca="1" si="196"/>
        <v/>
      </c>
      <c r="Z449" s="315" t="str">
        <f t="shared" ca="1" si="197"/>
        <v/>
      </c>
      <c r="AA449" s="316" t="str">
        <f t="shared" ca="1" si="198"/>
        <v/>
      </c>
      <c r="AC449" s="310" t="e">
        <f t="shared" ca="1" si="199"/>
        <v>#N/A</v>
      </c>
      <c r="AD449" s="323" t="e">
        <f t="shared" ca="1" si="200"/>
        <v>#N/A</v>
      </c>
      <c r="AE449" s="324">
        <f t="shared" ca="1" si="179"/>
        <v>924.51068817204441</v>
      </c>
      <c r="AG449" s="306">
        <f t="shared" ca="1" si="201"/>
        <v>-12.070357304112711</v>
      </c>
      <c r="AH449" s="304">
        <f t="shared" ca="1" si="202"/>
        <v>-2.9209926411197928</v>
      </c>
    </row>
    <row r="450" spans="1:34" x14ac:dyDescent="0.2">
      <c r="A450" s="347">
        <f t="shared" ca="1" si="180"/>
        <v>0.1</v>
      </c>
      <c r="B450" s="304">
        <f t="shared" ca="1" si="181"/>
        <v>8.5999999999999428</v>
      </c>
      <c r="D450" s="306">
        <f t="shared" ca="1" si="182"/>
        <v>-1.0346210423104969</v>
      </c>
      <c r="E450" s="307">
        <f t="shared" ca="1" si="183"/>
        <v>-12.451838132448799</v>
      </c>
      <c r="F450" s="304">
        <f t="shared" ca="1" si="184"/>
        <v>12.494747439540252</v>
      </c>
      <c r="G450" s="306">
        <f t="shared" ca="1" si="185"/>
        <v>30.756969025160799</v>
      </c>
      <c r="H450" s="307">
        <f t="shared" ca="1" si="186"/>
        <v>77.554937590984338</v>
      </c>
      <c r="I450" s="304">
        <f t="shared" ca="1" si="187"/>
        <v>83.431166169221058</v>
      </c>
      <c r="J450" s="306">
        <f t="shared" ca="1" si="188"/>
        <v>255.85863350059009</v>
      </c>
      <c r="K450" s="307">
        <f t="shared" ca="1" si="189"/>
        <v>932.3284411218051</v>
      </c>
      <c r="L450" s="304">
        <f t="shared" ca="1" si="174"/>
        <v>966.79882212454345</v>
      </c>
      <c r="M450" s="306">
        <f t="shared" ca="1" si="190"/>
        <v>1.1932391145132295</v>
      </c>
      <c r="N450" s="304">
        <f t="shared" ca="1" si="191"/>
        <v>68.367565211535592</v>
      </c>
      <c r="P450" s="310">
        <f t="shared" ca="1" si="192"/>
        <v>23</v>
      </c>
      <c r="Q450" s="304">
        <f t="shared" ca="1" si="193"/>
        <v>0</v>
      </c>
      <c r="R450" s="306">
        <f t="shared" ca="1" si="194"/>
        <v>0</v>
      </c>
      <c r="S450" s="307">
        <f t="shared" ca="1" si="195"/>
        <v>9.0729999999999986</v>
      </c>
      <c r="T450" s="304">
        <f t="shared" ca="1" si="175"/>
        <v>89.006129999999985</v>
      </c>
      <c r="U450" s="311">
        <f t="shared" ca="1" si="176"/>
        <v>0</v>
      </c>
      <c r="V450" s="306">
        <f t="shared" ca="1" si="177"/>
        <v>1.115876703603548</v>
      </c>
      <c r="W450" s="304">
        <f t="shared" ca="1" si="178"/>
        <v>24.999696722553427</v>
      </c>
      <c r="Y450" s="314" t="str">
        <f t="shared" ca="1" si="196"/>
        <v/>
      </c>
      <c r="Z450" s="315" t="str">
        <f t="shared" ca="1" si="197"/>
        <v/>
      </c>
      <c r="AA450" s="316" t="str">
        <f t="shared" ca="1" si="198"/>
        <v/>
      </c>
      <c r="AC450" s="310" t="e">
        <f t="shared" ca="1" si="199"/>
        <v>#N/A</v>
      </c>
      <c r="AD450" s="323" t="e">
        <f t="shared" ca="1" si="200"/>
        <v>#N/A</v>
      </c>
      <c r="AE450" s="324">
        <f t="shared" ca="1" si="179"/>
        <v>932.3284411218051</v>
      </c>
      <c r="AG450" s="306">
        <f t="shared" ca="1" si="201"/>
        <v>-11.971692280017107</v>
      </c>
      <c r="AH450" s="304">
        <f t="shared" ca="1" si="202"/>
        <v>-2.8372080324241669</v>
      </c>
    </row>
    <row r="451" spans="1:34" x14ac:dyDescent="0.2">
      <c r="A451" s="347">
        <f t="shared" ca="1" si="180"/>
        <v>0.1</v>
      </c>
      <c r="B451" s="304">
        <f t="shared" ca="1" si="181"/>
        <v>8.6999999999999424</v>
      </c>
      <c r="D451" s="306">
        <f t="shared" ca="1" si="182"/>
        <v>-1.0157785800825865</v>
      </c>
      <c r="E451" s="307">
        <f t="shared" ca="1" si="183"/>
        <v>-12.371326648283148</v>
      </c>
      <c r="F451" s="304">
        <f t="shared" ca="1" si="184"/>
        <v>12.412958114900547</v>
      </c>
      <c r="G451" s="306">
        <f t="shared" ca="1" si="185"/>
        <v>30.655391167152541</v>
      </c>
      <c r="H451" s="307">
        <f t="shared" ca="1" si="186"/>
        <v>76.317804926156029</v>
      </c>
      <c r="I451" s="304">
        <f t="shared" ca="1" si="187"/>
        <v>82.244515661276409</v>
      </c>
      <c r="J451" s="306">
        <f t="shared" ca="1" si="188"/>
        <v>258.92925151020575</v>
      </c>
      <c r="K451" s="307">
        <f t="shared" ca="1" si="189"/>
        <v>940.02207824766208</v>
      </c>
      <c r="L451" s="304">
        <f t="shared" ca="1" si="174"/>
        <v>975.03121225973541</v>
      </c>
      <c r="M451" s="306">
        <f t="shared" ca="1" si="190"/>
        <v>1.188841889590633</v>
      </c>
      <c r="N451" s="304">
        <f t="shared" ca="1" si="191"/>
        <v>68.115622781901067</v>
      </c>
      <c r="P451" s="310">
        <f t="shared" ca="1" si="192"/>
        <v>23</v>
      </c>
      <c r="Q451" s="304">
        <f t="shared" ca="1" si="193"/>
        <v>0</v>
      </c>
      <c r="R451" s="306">
        <f t="shared" ca="1" si="194"/>
        <v>0</v>
      </c>
      <c r="S451" s="307">
        <f t="shared" ca="1" si="195"/>
        <v>9.0729999999999986</v>
      </c>
      <c r="T451" s="304">
        <f t="shared" ca="1" si="175"/>
        <v>89.006129999999985</v>
      </c>
      <c r="U451" s="311">
        <f t="shared" ca="1" si="176"/>
        <v>0</v>
      </c>
      <c r="V451" s="306">
        <f t="shared" ca="1" si="177"/>
        <v>1.1150166349824835</v>
      </c>
      <c r="W451" s="304">
        <f t="shared" ca="1" si="178"/>
        <v>24.274882853309791</v>
      </c>
      <c r="Y451" s="314" t="str">
        <f t="shared" ca="1" si="196"/>
        <v/>
      </c>
      <c r="Z451" s="315" t="str">
        <f t="shared" ca="1" si="197"/>
        <v/>
      </c>
      <c r="AA451" s="316" t="str">
        <f t="shared" ca="1" si="198"/>
        <v/>
      </c>
      <c r="AC451" s="310" t="e">
        <f t="shared" ca="1" si="199"/>
        <v>#N/A</v>
      </c>
      <c r="AD451" s="323" t="e">
        <f t="shared" ca="1" si="200"/>
        <v>#N/A</v>
      </c>
      <c r="AE451" s="324">
        <f t="shared" ca="1" si="179"/>
        <v>940.02207824766208</v>
      </c>
      <c r="AG451" s="306">
        <f t="shared" ca="1" si="201"/>
        <v>-11.874456296582199</v>
      </c>
      <c r="AH451" s="304">
        <f t="shared" ca="1" si="202"/>
        <v>-2.7553947671722065</v>
      </c>
    </row>
    <row r="452" spans="1:34" x14ac:dyDescent="0.2">
      <c r="A452" s="347">
        <f t="shared" ca="1" si="180"/>
        <v>0.1</v>
      </c>
      <c r="B452" s="304">
        <f t="shared" ca="1" si="181"/>
        <v>8.7999999999999421</v>
      </c>
      <c r="D452" s="306">
        <f t="shared" ca="1" si="182"/>
        <v>-0.99725482596853254</v>
      </c>
      <c r="E452" s="307">
        <f t="shared" ca="1" si="183"/>
        <v>-12.292705206889831</v>
      </c>
      <c r="F452" s="304">
        <f t="shared" ca="1" si="184"/>
        <v>12.33309038689873</v>
      </c>
      <c r="G452" s="306">
        <f t="shared" ca="1" si="185"/>
        <v>30.555665684555688</v>
      </c>
      <c r="H452" s="307">
        <f t="shared" ca="1" si="186"/>
        <v>75.088534405467044</v>
      </c>
      <c r="I452" s="304">
        <f t="shared" ca="1" si="187"/>
        <v>81.06748241179902</v>
      </c>
      <c r="J452" s="306">
        <f t="shared" ca="1" si="188"/>
        <v>261.98980435279117</v>
      </c>
      <c r="K452" s="307">
        <f t="shared" ca="1" si="189"/>
        <v>947.5923952142432</v>
      </c>
      <c r="L452" s="304">
        <f t="shared" ref="L452:L515" ca="1" si="203">SQRT(pos_x^2+pos_z^2)</f>
        <v>983.14292198676799</v>
      </c>
      <c r="M452" s="306">
        <f t="shared" ca="1" si="190"/>
        <v>1.1843313997523557</v>
      </c>
      <c r="N452" s="304">
        <f t="shared" ca="1" si="191"/>
        <v>67.857190750631133</v>
      </c>
      <c r="P452" s="310">
        <f t="shared" ca="1" si="192"/>
        <v>23</v>
      </c>
      <c r="Q452" s="304">
        <f t="shared" ca="1" si="193"/>
        <v>0</v>
      </c>
      <c r="R452" s="306">
        <f t="shared" ca="1" si="194"/>
        <v>0</v>
      </c>
      <c r="S452" s="307">
        <f t="shared" ca="1" si="195"/>
        <v>9.0729999999999986</v>
      </c>
      <c r="T452" s="304">
        <f t="shared" ref="T452:T515" ca="1" si="204">m*g</f>
        <v>89.006129999999985</v>
      </c>
      <c r="U452" s="311">
        <f t="shared" ref="U452:U515" ca="1" si="205">IF(pos_xz&lt;L_rampe,Poids*COS(Beta),0)</f>
        <v>0</v>
      </c>
      <c r="V452" s="306">
        <f t="shared" ref="V452:V515" ca="1" si="206">Rho_moyen*(20000-Alt_rampe-pos_z)/(20000+Alt_rampe+pos_z)</f>
        <v>1.1141709689364923</v>
      </c>
      <c r="W452" s="304">
        <f t="shared" ref="W452:W515" ca="1" si="207">1/2*Rho*Sref*Cx*vit_xz^2</f>
        <v>23.567152469360842</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947.5923952142432</v>
      </c>
      <c r="AG452" s="306">
        <f t="shared" ca="1" si="201"/>
        <v>-11.778578875304454</v>
      </c>
      <c r="AH452" s="304">
        <f t="shared" ca="1" si="202"/>
        <v>-2.6755078643568604</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-0.97904186762331491</v>
      </c>
      <c r="E453" s="307">
        <f t="shared" ref="E453:E516" ca="1" si="212">IF(AND(L452&lt;L_rampe,Poussee&lt;Poids*SIN(M452)),0,(-W452+Poussee)/m*SIN(M452)+U452/m*COS(M452)-Poids/m)</f>
        <v>-12.215930858138167</v>
      </c>
      <c r="F453" s="304">
        <f t="shared" ref="F453:F516" ca="1" si="213">SQRT(acc_x^2+acc_z^2)</f>
        <v>12.255100558925319</v>
      </c>
      <c r="G453" s="306">
        <f t="shared" ref="G453:G516" ca="1" si="214">G452+acc_x*pas</f>
        <v>30.457761497793356</v>
      </c>
      <c r="H453" s="307">
        <f t="shared" ref="H453:H516" ca="1" si="215">H452+acc_z*pas</f>
        <v>73.866941319653222</v>
      </c>
      <c r="I453" s="304">
        <f t="shared" ref="I453:I516" ca="1" si="216">SQRT(vit_x^2+vit_z^2)</f>
        <v>79.899939019861307</v>
      </c>
      <c r="J453" s="306">
        <f t="shared" ref="J453:J516" ca="1" si="217">J452+0.5*(vit_x+G452)*pas*(K452&gt;=0)</f>
        <v>265.04047571190864</v>
      </c>
      <c r="K453" s="307">
        <f t="shared" ref="K453:K516" ca="1" si="218">K452+0.5*(vit_z+H452)*pas</f>
        <v>955.04016900049919</v>
      </c>
      <c r="L453" s="304">
        <f t="shared" ca="1" si="203"/>
        <v>991.13479313870164</v>
      </c>
      <c r="M453" s="306">
        <f t="shared" ref="M453:M516" ca="1" si="219">IF(AND(L452&gt;L_rampe,G453&gt;0),ATAN2(G453,H453),$M$4)</f>
        <v>1.1797036573834898</v>
      </c>
      <c r="N453" s="304">
        <f t="shared" ref="N453:N516" ca="1" si="220">DEGREES(Beta)</f>
        <v>67.592040644221242</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9.0729999999999986</v>
      </c>
      <c r="T453" s="304">
        <f t="shared" ca="1" si="204"/>
        <v>89.006129999999985</v>
      </c>
      <c r="U453" s="311">
        <f t="shared" ca="1" si="205"/>
        <v>0</v>
      </c>
      <c r="V453" s="306">
        <f t="shared" ca="1" si="206"/>
        <v>1.1133395882240953</v>
      </c>
      <c r="W453" s="304">
        <f t="shared" ca="1" si="207"/>
        <v>22.876124371822055</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955.04016900049919</v>
      </c>
      <c r="AG453" s="306">
        <f t="shared" ref="AG453:AG516" ca="1" si="230">IF(AND(L452&lt;L_rampe,Poussee&lt;Poids*SIN(M452)),0,(-W452+Poussee)/m-Poids*SIN(M452)/m)</f>
        <v>-11.683989589351498</v>
      </c>
      <c r="AH453" s="304">
        <f t="shared" ref="AH453:AH516" ca="1" si="231">IF(AND(L452&lt;L_rampe,Poussee&lt;Poids*SIN(M452)), g*SIN(M452), (-W452+Poussee)/m)</f>
        <v>-2.5975038542225115</v>
      </c>
    </row>
    <row r="454" spans="1:34" x14ac:dyDescent="0.2">
      <c r="A454" s="347">
        <f t="shared" ca="1" si="209"/>
        <v>0.1</v>
      </c>
      <c r="B454" s="304">
        <f t="shared" ca="1" si="210"/>
        <v>8.9999999999999414</v>
      </c>
      <c r="D454" s="306">
        <f t="shared" ca="1" si="211"/>
        <v>-0.96113207733496964</v>
      </c>
      <c r="E454" s="307">
        <f t="shared" ca="1" si="212"/>
        <v>-12.14096206896499</v>
      </c>
      <c r="F454" s="304">
        <f t="shared" ca="1" si="213"/>
        <v>12.178946376026495</v>
      </c>
      <c r="G454" s="306">
        <f t="shared" ca="1" si="214"/>
        <v>30.361648290059861</v>
      </c>
      <c r="H454" s="307">
        <f t="shared" ca="1" si="215"/>
        <v>72.652845112756722</v>
      </c>
      <c r="I454" s="304">
        <f t="shared" ca="1" si="216"/>
        <v>78.741765219402552</v>
      </c>
      <c r="J454" s="306">
        <f t="shared" ca="1" si="217"/>
        <v>268.08144620130128</v>
      </c>
      <c r="K454" s="307">
        <f t="shared" ca="1" si="218"/>
        <v>962.36615832211965</v>
      </c>
      <c r="L454" s="304">
        <f t="shared" ca="1" si="203"/>
        <v>999.00764986112904</v>
      </c>
      <c r="M454" s="306">
        <f t="shared" ca="1" si="219"/>
        <v>1.1749544949136146</v>
      </c>
      <c r="N454" s="304">
        <f t="shared" ca="1" si="220"/>
        <v>67.319933678475465</v>
      </c>
      <c r="P454" s="310">
        <f t="shared" ca="1" si="221"/>
        <v>23</v>
      </c>
      <c r="Q454" s="304">
        <f t="shared" ca="1" si="222"/>
        <v>0</v>
      </c>
      <c r="R454" s="306">
        <f t="shared" ca="1" si="223"/>
        <v>0</v>
      </c>
      <c r="S454" s="307">
        <f t="shared" ca="1" si="224"/>
        <v>9.0729999999999986</v>
      </c>
      <c r="T454" s="304">
        <f t="shared" ca="1" si="204"/>
        <v>89.006129999999985</v>
      </c>
      <c r="U454" s="311">
        <f t="shared" ca="1" si="205"/>
        <v>0</v>
      </c>
      <c r="V454" s="306">
        <f t="shared" ca="1" si="206"/>
        <v>1.1125223784337372</v>
      </c>
      <c r="W454" s="304">
        <f t="shared" ca="1" si="207"/>
        <v>22.201430077542348</v>
      </c>
      <c r="Y454" s="314" t="str">
        <f t="shared" ca="1" si="225"/>
        <v/>
      </c>
      <c r="Z454" s="315" t="str">
        <f t="shared" ca="1" si="226"/>
        <v/>
      </c>
      <c r="AA454" s="316" t="str">
        <f t="shared" ca="1" si="227"/>
        <v/>
      </c>
      <c r="AC454" s="310">
        <f t="shared" ca="1" si="228"/>
        <v>8.9999999999999414</v>
      </c>
      <c r="AD454" s="323">
        <f t="shared" ca="1" si="229"/>
        <v>268.08144620130128</v>
      </c>
      <c r="AE454" s="324">
        <f t="shared" ca="1" si="208"/>
        <v>962.36615832211965</v>
      </c>
      <c r="AG454" s="306">
        <f t="shared" ca="1" si="230"/>
        <v>-11.590617911003847</v>
      </c>
      <c r="AH454" s="304">
        <f t="shared" ca="1" si="231"/>
        <v>-2.5213407221230089</v>
      </c>
    </row>
    <row r="455" spans="1:34" x14ac:dyDescent="0.2">
      <c r="A455" s="347">
        <f t="shared" ca="1" si="209"/>
        <v>0.1</v>
      </c>
      <c r="B455" s="304">
        <f t="shared" ca="1" si="210"/>
        <v>9.099999999999941</v>
      </c>
      <c r="D455" s="306">
        <f t="shared" ca="1" si="211"/>
        <v>-0.94351810372988976</v>
      </c>
      <c r="E455" s="307">
        <f t="shared" ca="1" si="212"/>
        <v>-12.067758669637579</v>
      </c>
      <c r="F455" s="304">
        <f t="shared" ca="1" si="213"/>
        <v>12.104586970263751</v>
      </c>
      <c r="G455" s="306">
        <f t="shared" ca="1" si="214"/>
        <v>30.267296479686873</v>
      </c>
      <c r="H455" s="307">
        <f t="shared" ca="1" si="215"/>
        <v>71.44606924579297</v>
      </c>
      <c r="I455" s="304">
        <f t="shared" ca="1" si="216"/>
        <v>77.592847910512404</v>
      </c>
      <c r="J455" s="306">
        <f t="shared" ca="1" si="217"/>
        <v>271.11289343978859</v>
      </c>
      <c r="K455" s="307">
        <f t="shared" ca="1" si="218"/>
        <v>969.57110404004709</v>
      </c>
      <c r="L455" s="304">
        <f t="shared" ca="1" si="203"/>
        <v>1006.7622990451769</v>
      </c>
      <c r="M455" s="306">
        <f t="shared" ca="1" si="219"/>
        <v>1.1700795553725993</v>
      </c>
      <c r="N455" s="304">
        <f t="shared" ca="1" si="220"/>
        <v>67.040620217393851</v>
      </c>
      <c r="P455" s="310">
        <f t="shared" ca="1" si="221"/>
        <v>23</v>
      </c>
      <c r="Q455" s="304">
        <f t="shared" ca="1" si="222"/>
        <v>0</v>
      </c>
      <c r="R455" s="306">
        <f t="shared" ca="1" si="223"/>
        <v>0</v>
      </c>
      <c r="S455" s="307">
        <f t="shared" ca="1" si="224"/>
        <v>9.0729999999999986</v>
      </c>
      <c r="T455" s="304">
        <f t="shared" ca="1" si="204"/>
        <v>89.006129999999985</v>
      </c>
      <c r="U455" s="311">
        <f t="shared" ca="1" si="205"/>
        <v>0</v>
      </c>
      <c r="V455" s="306">
        <f t="shared" ca="1" si="206"/>
        <v>1.1117192279178065</v>
      </c>
      <c r="W455" s="304">
        <f t="shared" ca="1" si="207"/>
        <v>21.542713354376346</v>
      </c>
      <c r="Y455" s="314" t="str">
        <f t="shared" ca="1" si="225"/>
        <v/>
      </c>
      <c r="Z455" s="315" t="str">
        <f t="shared" ca="1" si="226"/>
        <v/>
      </c>
      <c r="AA455" s="316" t="str">
        <f t="shared" ca="1" si="227"/>
        <v/>
      </c>
      <c r="AC455" s="310" t="e">
        <f t="shared" ca="1" si="228"/>
        <v>#N/A</v>
      </c>
      <c r="AD455" s="323" t="e">
        <f t="shared" ca="1" si="229"/>
        <v>#N/A</v>
      </c>
      <c r="AE455" s="324">
        <f t="shared" ca="1" si="208"/>
        <v>969.57110404004709</v>
      </c>
      <c r="AG455" s="306">
        <f t="shared" ca="1" si="230"/>
        <v>-11.498393054578857</v>
      </c>
      <c r="AH455" s="304">
        <f t="shared" ca="1" si="231"/>
        <v>-2.4469778549038192</v>
      </c>
    </row>
    <row r="456" spans="1:34" x14ac:dyDescent="0.2">
      <c r="A456" s="347">
        <f t="shared" ca="1" si="209"/>
        <v>0.1</v>
      </c>
      <c r="B456" s="304">
        <f t="shared" ca="1" si="210"/>
        <v>9.1999999999999407</v>
      </c>
      <c r="D456" s="306">
        <f t="shared" ca="1" si="211"/>
        <v>-0.92619286402284995</v>
      </c>
      <c r="E456" s="307">
        <f t="shared" ca="1" si="212"/>
        <v>-11.996281802286045</v>
      </c>
      <c r="F456" s="304">
        <f t="shared" ca="1" si="213"/>
        <v>12.031982808383088</v>
      </c>
      <c r="G456" s="306">
        <f t="shared" ca="1" si="214"/>
        <v>30.174677193284587</v>
      </c>
      <c r="H456" s="307">
        <f t="shared" ca="1" si="215"/>
        <v>70.246441065564369</v>
      </c>
      <c r="I456" s="304">
        <f t="shared" ca="1" si="216"/>
        <v>76.453081207343999</v>
      </c>
      <c r="J456" s="306">
        <f t="shared" ca="1" si="217"/>
        <v>274.13499212343714</v>
      </c>
      <c r="K456" s="307">
        <f t="shared" ca="1" si="218"/>
        <v>976.65572955561493</v>
      </c>
      <c r="L456" s="304">
        <f t="shared" ca="1" si="203"/>
        <v>1014.3995307472926</v>
      </c>
      <c r="M456" s="306">
        <f t="shared" ca="1" si="219"/>
        <v>1.1650742824133831</v>
      </c>
      <c r="N456" s="304">
        <f t="shared" ca="1" si="220"/>
        <v>66.753839201519796</v>
      </c>
      <c r="P456" s="310">
        <f t="shared" ca="1" si="221"/>
        <v>23</v>
      </c>
      <c r="Q456" s="304">
        <f t="shared" ca="1" si="222"/>
        <v>0</v>
      </c>
      <c r="R456" s="306">
        <f t="shared" ca="1" si="223"/>
        <v>0</v>
      </c>
      <c r="S456" s="307">
        <f t="shared" ca="1" si="224"/>
        <v>9.0729999999999986</v>
      </c>
      <c r="T456" s="304">
        <f t="shared" ca="1" si="204"/>
        <v>89.006129999999985</v>
      </c>
      <c r="U456" s="311">
        <f t="shared" ca="1" si="205"/>
        <v>0</v>
      </c>
      <c r="V456" s="306">
        <f t="shared" ca="1" si="206"/>
        <v>1.1109300277288792</v>
      </c>
      <c r="W456" s="304">
        <f t="shared" ca="1" si="207"/>
        <v>20.89962977711442</v>
      </c>
      <c r="Y456" s="314" t="str">
        <f t="shared" ca="1" si="225"/>
        <v/>
      </c>
      <c r="Z456" s="315" t="str">
        <f t="shared" ca="1" si="226"/>
        <v/>
      </c>
      <c r="AA456" s="316" t="str">
        <f t="shared" ca="1" si="227"/>
        <v/>
      </c>
      <c r="AC456" s="310" t="e">
        <f t="shared" ca="1" si="228"/>
        <v>#N/A</v>
      </c>
      <c r="AD456" s="323" t="e">
        <f t="shared" ca="1" si="229"/>
        <v>#N/A</v>
      </c>
      <c r="AE456" s="324">
        <f t="shared" ca="1" si="208"/>
        <v>976.65572955561493</v>
      </c>
      <c r="AG456" s="306">
        <f t="shared" ca="1" si="230"/>
        <v>-11.407243814168691</v>
      </c>
      <c r="AH456" s="304">
        <f t="shared" ca="1" si="231"/>
        <v>-2.3743759896810701</v>
      </c>
    </row>
    <row r="457" spans="1:34" x14ac:dyDescent="0.2">
      <c r="A457" s="347">
        <f t="shared" ca="1" si="209"/>
        <v>0.1</v>
      </c>
      <c r="B457" s="304">
        <f t="shared" ca="1" si="210"/>
        <v>9.2999999999999403</v>
      </c>
      <c r="D457" s="306">
        <f t="shared" ca="1" si="211"/>
        <v>-0.90914953679786459</v>
      </c>
      <c r="E457" s="307">
        <f t="shared" ca="1" si="212"/>
        <v>-11.926493871578831</v>
      </c>
      <c r="F457" s="304">
        <f t="shared" ca="1" si="213"/>
        <v>11.961095641665407</v>
      </c>
      <c r="G457" s="306">
        <f t="shared" ca="1" si="214"/>
        <v>30.083762239604802</v>
      </c>
      <c r="H457" s="307">
        <f t="shared" ca="1" si="215"/>
        <v>69.053791678406483</v>
      </c>
      <c r="I457" s="304">
        <f t="shared" ca="1" si="216"/>
        <v>75.322366503275987</v>
      </c>
      <c r="J457" s="306">
        <f t="shared" ca="1" si="217"/>
        <v>277.1479140950816</v>
      </c>
      <c r="K457" s="307">
        <f t="shared" ca="1" si="218"/>
        <v>983.62074119281351</v>
      </c>
      <c r="L457" s="304">
        <f t="shared" ca="1" si="203"/>
        <v>1021.9201185963385</v>
      </c>
      <c r="M457" s="306">
        <f t="shared" ca="1" si="219"/>
        <v>1.1599339097736645</v>
      </c>
      <c r="N457" s="304">
        <f t="shared" ca="1" si="220"/>
        <v>66.45931754413941</v>
      </c>
      <c r="P457" s="310">
        <f t="shared" ca="1" si="221"/>
        <v>23</v>
      </c>
      <c r="Q457" s="304">
        <f t="shared" ca="1" si="222"/>
        <v>0</v>
      </c>
      <c r="R457" s="306">
        <f t="shared" ca="1" si="223"/>
        <v>0</v>
      </c>
      <c r="S457" s="307">
        <f t="shared" ca="1" si="224"/>
        <v>9.0729999999999986</v>
      </c>
      <c r="T457" s="304">
        <f t="shared" ca="1" si="204"/>
        <v>89.006129999999985</v>
      </c>
      <c r="U457" s="311">
        <f t="shared" ca="1" si="205"/>
        <v>0</v>
      </c>
      <c r="V457" s="306">
        <f t="shared" ca="1" si="206"/>
        <v>1.1101546715581081</v>
      </c>
      <c r="W457" s="304">
        <f t="shared" ca="1" si="207"/>
        <v>20.271846303042448</v>
      </c>
      <c r="Y457" s="314" t="str">
        <f t="shared" ca="1" si="225"/>
        <v/>
      </c>
      <c r="Z457" s="315" t="str">
        <f t="shared" ca="1" si="226"/>
        <v/>
      </c>
      <c r="AA457" s="316" t="str">
        <f t="shared" ca="1" si="227"/>
        <v/>
      </c>
      <c r="AC457" s="310" t="e">
        <f t="shared" ca="1" si="228"/>
        <v>#N/A</v>
      </c>
      <c r="AD457" s="323" t="e">
        <f t="shared" ca="1" si="229"/>
        <v>#N/A</v>
      </c>
      <c r="AE457" s="324">
        <f t="shared" ca="1" si="208"/>
        <v>983.62074119281351</v>
      </c>
      <c r="AG457" s="306">
        <f t="shared" ca="1" si="230"/>
        <v>-11.31709839549101</v>
      </c>
      <c r="AH457" s="304">
        <f t="shared" ca="1" si="231"/>
        <v>-2.3034971648974345</v>
      </c>
    </row>
    <row r="458" spans="1:34" x14ac:dyDescent="0.2">
      <c r="A458" s="347">
        <f t="shared" ca="1" si="209"/>
        <v>0.1</v>
      </c>
      <c r="B458" s="304">
        <f t="shared" ca="1" si="210"/>
        <v>9.39999999999994</v>
      </c>
      <c r="D458" s="306">
        <f t="shared" ca="1" si="211"/>
        <v>-0.8923815553078549</v>
      </c>
      <c r="E458" s="307">
        <f t="shared" ca="1" si="212"/>
        <v>-11.858358497420785</v>
      </c>
      <c r="F458" s="304">
        <f t="shared" ca="1" si="213"/>
        <v>11.891888457835675</v>
      </c>
      <c r="G458" s="306">
        <f t="shared" ca="1" si="214"/>
        <v>29.994524084074015</v>
      </c>
      <c r="H458" s="307">
        <f t="shared" ca="1" si="215"/>
        <v>67.867955828664407</v>
      </c>
      <c r="I458" s="304">
        <f t="shared" ca="1" si="216"/>
        <v>74.200612554018974</v>
      </c>
      <c r="J458" s="306">
        <f t="shared" ca="1" si="217"/>
        <v>280.15182841126557</v>
      </c>
      <c r="K458" s="307">
        <f t="shared" ca="1" si="218"/>
        <v>990.4668285681671</v>
      </c>
      <c r="L458" s="304">
        <f t="shared" ca="1" si="203"/>
        <v>1029.3248201884855</v>
      </c>
      <c r="M458" s="306">
        <f t="shared" ca="1" si="219"/>
        <v>1.1546534501477441</v>
      </c>
      <c r="N458" s="304">
        <f t="shared" ca="1" si="220"/>
        <v>66.156769493684934</v>
      </c>
      <c r="P458" s="310">
        <f t="shared" ca="1" si="221"/>
        <v>23</v>
      </c>
      <c r="Q458" s="304">
        <f t="shared" ca="1" si="222"/>
        <v>0</v>
      </c>
      <c r="R458" s="306">
        <f t="shared" ca="1" si="223"/>
        <v>0</v>
      </c>
      <c r="S458" s="307">
        <f t="shared" ca="1" si="224"/>
        <v>9.0729999999999986</v>
      </c>
      <c r="T458" s="304">
        <f t="shared" ca="1" si="204"/>
        <v>89.006129999999985</v>
      </c>
      <c r="U458" s="311">
        <f t="shared" ca="1" si="205"/>
        <v>0</v>
      </c>
      <c r="V458" s="306">
        <f t="shared" ca="1" si="206"/>
        <v>1.1093930556756688</v>
      </c>
      <c r="W458" s="304">
        <f t="shared" ca="1" si="207"/>
        <v>19.659040866160627</v>
      </c>
      <c r="Y458" s="314" t="str">
        <f t="shared" ca="1" si="225"/>
        <v/>
      </c>
      <c r="Z458" s="315" t="str">
        <f t="shared" ca="1" si="226"/>
        <v/>
      </c>
      <c r="AA458" s="316" t="str">
        <f t="shared" ca="1" si="227"/>
        <v/>
      </c>
      <c r="AC458" s="310" t="e">
        <f t="shared" ca="1" si="228"/>
        <v>#N/A</v>
      </c>
      <c r="AD458" s="323" t="e">
        <f t="shared" ca="1" si="229"/>
        <v>#N/A</v>
      </c>
      <c r="AE458" s="324">
        <f t="shared" ca="1" si="208"/>
        <v>990.4668285681671</v>
      </c>
      <c r="AG458" s="306">
        <f t="shared" ca="1" si="230"/>
        <v>-11.227884241115341</v>
      </c>
      <c r="AH458" s="304">
        <f t="shared" ca="1" si="231"/>
        <v>-2.2343046735415464</v>
      </c>
    </row>
    <row r="459" spans="1:34" x14ac:dyDescent="0.2">
      <c r="A459" s="347">
        <f t="shared" ca="1" si="209"/>
        <v>0.1</v>
      </c>
      <c r="B459" s="304">
        <f t="shared" ca="1" si="210"/>
        <v>9.4999999999999396</v>
      </c>
      <c r="D459" s="306">
        <f t="shared" ca="1" si="211"/>
        <v>-0.87588260128289674</v>
      </c>
      <c r="E459" s="307">
        <f t="shared" ca="1" si="212"/>
        <v>-11.791840469558444</v>
      </c>
      <c r="F459" s="304">
        <f t="shared" ca="1" si="213"/>
        <v>11.824325434913673</v>
      </c>
      <c r="G459" s="306">
        <f t="shared" ca="1" si="214"/>
        <v>29.906935823945727</v>
      </c>
      <c r="H459" s="307">
        <f t="shared" ca="1" si="215"/>
        <v>66.688771781708567</v>
      </c>
      <c r="I459" s="304">
        <f t="shared" ca="1" si="216"/>
        <v>73.087735579441897</v>
      </c>
      <c r="J459" s="306">
        <f t="shared" ca="1" si="217"/>
        <v>283.14690140666653</v>
      </c>
      <c r="K459" s="307">
        <f t="shared" ca="1" si="218"/>
        <v>997.19466494868573</v>
      </c>
      <c r="L459" s="304">
        <f t="shared" ca="1" si="203"/>
        <v>1036.6143774703871</v>
      </c>
      <c r="M459" s="306">
        <f t="shared" ca="1" si="219"/>
        <v>1.1492276834392325</v>
      </c>
      <c r="N459" s="304">
        <f t="shared" ca="1" si="220"/>
        <v>65.845895960664635</v>
      </c>
      <c r="P459" s="310">
        <f t="shared" ca="1" si="221"/>
        <v>23</v>
      </c>
      <c r="Q459" s="304">
        <f t="shared" ca="1" si="222"/>
        <v>0</v>
      </c>
      <c r="R459" s="306">
        <f t="shared" ca="1" si="223"/>
        <v>0</v>
      </c>
      <c r="S459" s="307">
        <f t="shared" ca="1" si="224"/>
        <v>9.0729999999999986</v>
      </c>
      <c r="T459" s="304">
        <f t="shared" ca="1" si="204"/>
        <v>89.006129999999985</v>
      </c>
      <c r="U459" s="311">
        <f t="shared" ca="1" si="205"/>
        <v>0</v>
      </c>
      <c r="V459" s="306">
        <f t="shared" ca="1" si="206"/>
        <v>1.1086450788731947</v>
      </c>
      <c r="W459" s="304">
        <f t="shared" ca="1" si="207"/>
        <v>19.06090198914475</v>
      </c>
      <c r="Y459" s="314" t="str">
        <f t="shared" ca="1" si="225"/>
        <v/>
      </c>
      <c r="Z459" s="315" t="str">
        <f t="shared" ca="1" si="226"/>
        <v/>
      </c>
      <c r="AA459" s="316" t="str">
        <f t="shared" ca="1" si="227"/>
        <v/>
      </c>
      <c r="AC459" s="310" t="e">
        <f t="shared" ca="1" si="228"/>
        <v>#N/A</v>
      </c>
      <c r="AD459" s="323" t="e">
        <f t="shared" ca="1" si="229"/>
        <v>#N/A</v>
      </c>
      <c r="AE459" s="324">
        <f t="shared" ca="1" si="208"/>
        <v>997.19466494868573</v>
      </c>
      <c r="AG459" s="306">
        <f t="shared" ca="1" si="230"/>
        <v>-11.139527848289731</v>
      </c>
      <c r="AH459" s="304">
        <f t="shared" ca="1" si="231"/>
        <v>-2.1667630184239646</v>
      </c>
    </row>
    <row r="460" spans="1:34" x14ac:dyDescent="0.2">
      <c r="A460" s="347">
        <f t="shared" ca="1" si="209"/>
        <v>0.1</v>
      </c>
      <c r="B460" s="304">
        <f t="shared" ca="1" si="210"/>
        <v>9.5999999999999392</v>
      </c>
      <c r="D460" s="306">
        <f t="shared" ca="1" si="211"/>
        <v>-0.85964659923863185</v>
      </c>
      <c r="E460" s="307">
        <f t="shared" ca="1" si="212"/>
        <v>-11.726905703982062</v>
      </c>
      <c r="F460" s="304">
        <f t="shared" ca="1" si="213"/>
        <v>11.758371896894126</v>
      </c>
      <c r="G460" s="306">
        <f t="shared" ca="1" si="214"/>
        <v>29.820971164021863</v>
      </c>
      <c r="H460" s="307">
        <f t="shared" ca="1" si="215"/>
        <v>65.516081211310365</v>
      </c>
      <c r="I460" s="304">
        <f t="shared" ca="1" si="216"/>
        <v>71.983659384977358</v>
      </c>
      <c r="J460" s="306">
        <f t="shared" ca="1" si="217"/>
        <v>286.13329675606491</v>
      </c>
      <c r="K460" s="307">
        <f t="shared" ca="1" si="218"/>
        <v>1003.8049075983366</v>
      </c>
      <c r="L460" s="304">
        <f t="shared" ca="1" si="203"/>
        <v>1043.7895171110886</v>
      </c>
      <c r="M460" s="306">
        <f t="shared" ca="1" si="219"/>
        <v>1.1436511443650357</v>
      </c>
      <c r="N460" s="304">
        <f t="shared" ca="1" si="220"/>
        <v>65.526383807423372</v>
      </c>
      <c r="P460" s="310">
        <f t="shared" ca="1" si="221"/>
        <v>23</v>
      </c>
      <c r="Q460" s="304">
        <f t="shared" ca="1" si="222"/>
        <v>0</v>
      </c>
      <c r="R460" s="306">
        <f t="shared" ca="1" si="223"/>
        <v>0</v>
      </c>
      <c r="S460" s="307">
        <f t="shared" ca="1" si="224"/>
        <v>9.0729999999999986</v>
      </c>
      <c r="T460" s="304">
        <f t="shared" ca="1" si="204"/>
        <v>89.006129999999985</v>
      </c>
      <c r="U460" s="311">
        <f t="shared" ca="1" si="205"/>
        <v>0</v>
      </c>
      <c r="V460" s="306">
        <f t="shared" ca="1" si="206"/>
        <v>1.1079106424081173</v>
      </c>
      <c r="W460" s="304">
        <f t="shared" ca="1" si="207"/>
        <v>18.477128412183099</v>
      </c>
      <c r="Y460" s="314" t="str">
        <f t="shared" ca="1" si="225"/>
        <v/>
      </c>
      <c r="Z460" s="315" t="str">
        <f t="shared" ca="1" si="226"/>
        <v/>
      </c>
      <c r="AA460" s="316" t="str">
        <f t="shared" ca="1" si="227"/>
        <v/>
      </c>
      <c r="AC460" s="310" t="e">
        <f t="shared" ca="1" si="228"/>
        <v>#N/A</v>
      </c>
      <c r="AD460" s="323" t="e">
        <f t="shared" ca="1" si="229"/>
        <v>#N/A</v>
      </c>
      <c r="AE460" s="324">
        <f t="shared" ca="1" si="208"/>
        <v>1003.8049075983366</v>
      </c>
      <c r="AG460" s="306">
        <f t="shared" ca="1" si="230"/>
        <v>-11.051954578551566</v>
      </c>
      <c r="AH460" s="304">
        <f t="shared" ca="1" si="231"/>
        <v>-2.1008378694086578</v>
      </c>
    </row>
    <row r="461" spans="1:34" x14ac:dyDescent="0.2">
      <c r="A461" s="347">
        <f t="shared" ca="1" si="209"/>
        <v>0.1</v>
      </c>
      <c r="B461" s="304">
        <f t="shared" ca="1" si="210"/>
        <v>9.6999999999999389</v>
      </c>
      <c r="D461" s="306">
        <f t="shared" ca="1" si="211"/>
        <v>-0.84366771127816931</v>
      </c>
      <c r="E461" s="307">
        <f t="shared" ca="1" si="212"/>
        <v>-11.663521201017998</v>
      </c>
      <c r="F461" s="304">
        <f t="shared" ca="1" si="213"/>
        <v>11.693994271148316</v>
      </c>
      <c r="G461" s="306">
        <f t="shared" ca="1" si="214"/>
        <v>29.736604392894044</v>
      </c>
      <c r="H461" s="307">
        <f t="shared" ca="1" si="215"/>
        <v>64.349729091208559</v>
      </c>
      <c r="I461" s="304">
        <f t="shared" ca="1" si="216"/>
        <v>70.888315503554026</v>
      </c>
      <c r="J461" s="306">
        <f t="shared" ca="1" si="217"/>
        <v>289.11117553391068</v>
      </c>
      <c r="K461" s="307">
        <f t="shared" ca="1" si="218"/>
        <v>1010.2981981134626</v>
      </c>
      <c r="L461" s="304">
        <f t="shared" ca="1" si="203"/>
        <v>1050.8509508631132</v>
      </c>
      <c r="M461" s="306">
        <f t="shared" ca="1" si="219"/>
        <v>1.1379181093810211</v>
      </c>
      <c r="N461" s="304">
        <f t="shared" ca="1" si="220"/>
        <v>65.197905099038479</v>
      </c>
      <c r="P461" s="310">
        <f t="shared" ca="1" si="221"/>
        <v>23</v>
      </c>
      <c r="Q461" s="304">
        <f t="shared" ca="1" si="222"/>
        <v>0</v>
      </c>
      <c r="R461" s="306">
        <f t="shared" ca="1" si="223"/>
        <v>0</v>
      </c>
      <c r="S461" s="307">
        <f t="shared" ca="1" si="224"/>
        <v>9.0729999999999986</v>
      </c>
      <c r="T461" s="304">
        <f t="shared" ca="1" si="204"/>
        <v>89.006129999999985</v>
      </c>
      <c r="U461" s="311">
        <f t="shared" ca="1" si="205"/>
        <v>0</v>
      </c>
      <c r="V461" s="306">
        <f t="shared" ca="1" si="206"/>
        <v>1.1071896499498406</v>
      </c>
      <c r="W461" s="304">
        <f t="shared" ca="1" si="207"/>
        <v>17.907428737870028</v>
      </c>
      <c r="Y461" s="314" t="str">
        <f t="shared" ca="1" si="225"/>
        <v/>
      </c>
      <c r="Z461" s="315" t="str">
        <f t="shared" ca="1" si="226"/>
        <v/>
      </c>
      <c r="AA461" s="316" t="str">
        <f t="shared" ca="1" si="227"/>
        <v/>
      </c>
      <c r="AC461" s="310" t="e">
        <f t="shared" ca="1" si="228"/>
        <v>#N/A</v>
      </c>
      <c r="AD461" s="323" t="e">
        <f t="shared" ca="1" si="229"/>
        <v>#N/A</v>
      </c>
      <c r="AE461" s="324">
        <f t="shared" ca="1" si="208"/>
        <v>1010.2981981134626</v>
      </c>
      <c r="AG461" s="306">
        <f t="shared" ca="1" si="230"/>
        <v>-10.965088458263384</v>
      </c>
      <c r="AH461" s="304">
        <f t="shared" ca="1" si="231"/>
        <v>-2.0364960225044748</v>
      </c>
    </row>
    <row r="462" spans="1:34" x14ac:dyDescent="0.2">
      <c r="A462" s="347">
        <f t="shared" ca="1" si="209"/>
        <v>0.1</v>
      </c>
      <c r="B462" s="304">
        <f t="shared" ca="1" si="210"/>
        <v>9.7999999999999385</v>
      </c>
      <c r="D462" s="306">
        <f t="shared" ca="1" si="211"/>
        <v>-0.82794033238257314</v>
      </c>
      <c r="E462" s="307">
        <f t="shared" ca="1" si="212"/>
        <v>-11.601655005009086</v>
      </c>
      <c r="F462" s="304">
        <f t="shared" ca="1" si="213"/>
        <v>11.631160047443165</v>
      </c>
      <c r="G462" s="306">
        <f t="shared" ca="1" si="214"/>
        <v>29.653810359655786</v>
      </c>
      <c r="H462" s="307">
        <f t="shared" ca="1" si="215"/>
        <v>63.18956359070765</v>
      </c>
      <c r="I462" s="304">
        <f t="shared" ca="1" si="216"/>
        <v>69.801643359096602</v>
      </c>
      <c r="J462" s="306">
        <f t="shared" ca="1" si="217"/>
        <v>292.08069627153816</v>
      </c>
      <c r="K462" s="307">
        <f t="shared" ca="1" si="218"/>
        <v>1016.6751627475584</v>
      </c>
      <c r="L462" s="304">
        <f t="shared" ca="1" si="203"/>
        <v>1057.7993759131459</v>
      </c>
      <c r="M462" s="306">
        <f t="shared" ca="1" si="219"/>
        <v>1.1320225829001174</v>
      </c>
      <c r="N462" s="304">
        <f t="shared" ca="1" si="220"/>
        <v>64.860116313675078</v>
      </c>
      <c r="P462" s="310">
        <f t="shared" ca="1" si="221"/>
        <v>23</v>
      </c>
      <c r="Q462" s="304">
        <f t="shared" ca="1" si="222"/>
        <v>0</v>
      </c>
      <c r="R462" s="306">
        <f t="shared" ca="1" si="223"/>
        <v>0</v>
      </c>
      <c r="S462" s="307">
        <f t="shared" ca="1" si="224"/>
        <v>9.0729999999999986</v>
      </c>
      <c r="T462" s="304">
        <f t="shared" ca="1" si="204"/>
        <v>89.006129999999985</v>
      </c>
      <c r="U462" s="311">
        <f t="shared" ca="1" si="205"/>
        <v>0</v>
      </c>
      <c r="V462" s="306">
        <f t="shared" ca="1" si="206"/>
        <v>1.1064820075276893</v>
      </c>
      <c r="W462" s="304">
        <f t="shared" ca="1" si="207"/>
        <v>17.351521091381482</v>
      </c>
      <c r="Y462" s="314" t="str">
        <f t="shared" ca="1" si="225"/>
        <v/>
      </c>
      <c r="Z462" s="315" t="str">
        <f t="shared" ca="1" si="226"/>
        <v/>
      </c>
      <c r="AA462" s="316" t="str">
        <f t="shared" ca="1" si="227"/>
        <v/>
      </c>
      <c r="AC462" s="310" t="e">
        <f t="shared" ca="1" si="228"/>
        <v>#N/A</v>
      </c>
      <c r="AD462" s="323" t="e">
        <f t="shared" ca="1" si="229"/>
        <v>#N/A</v>
      </c>
      <c r="AE462" s="324">
        <f t="shared" ca="1" si="208"/>
        <v>1016.6751627475584</v>
      </c>
      <c r="AG462" s="306">
        <f t="shared" ca="1" si="230"/>
        <v>-10.878851969169961</v>
      </c>
      <c r="AH462" s="304">
        <f t="shared" ca="1" si="231"/>
        <v>-1.9737053607263342</v>
      </c>
    </row>
    <row r="463" spans="1:34" x14ac:dyDescent="0.2">
      <c r="A463" s="347">
        <f t="shared" ca="1" si="209"/>
        <v>0.1</v>
      </c>
      <c r="B463" s="304">
        <f t="shared" ca="1" si="210"/>
        <v>9.8999999999999382</v>
      </c>
      <c r="D463" s="306">
        <f t="shared" ca="1" si="211"/>
        <v>-0.81245908618678886</v>
      </c>
      <c r="E463" s="307">
        <f t="shared" ca="1" si="212"/>
        <v>-11.541276165483788</v>
      </c>
      <c r="F463" s="304">
        <f t="shared" ca="1" si="213"/>
        <v>11.569837738477219</v>
      </c>
      <c r="G463" s="306">
        <f t="shared" ca="1" si="214"/>
        <v>29.572564451037106</v>
      </c>
      <c r="H463" s="307">
        <f t="shared" ca="1" si="215"/>
        <v>62.03543597415927</v>
      </c>
      <c r="I463" s="304">
        <f t="shared" ca="1" si="216"/>
        <v>68.723590452731429</v>
      </c>
      <c r="J463" s="306">
        <f t="shared" ca="1" si="217"/>
        <v>295.0420150120728</v>
      </c>
      <c r="K463" s="307">
        <f t="shared" ca="1" si="218"/>
        <v>1022.9364127258017</v>
      </c>
      <c r="L463" s="304">
        <f t="shared" ca="1" si="203"/>
        <v>1064.6354752227242</v>
      </c>
      <c r="M463" s="306">
        <f t="shared" ca="1" si="219"/>
        <v>1.1259582827744092</v>
      </c>
      <c r="N463" s="304">
        <f t="shared" ca="1" si="220"/>
        <v>64.512657510771348</v>
      </c>
      <c r="P463" s="310">
        <f t="shared" ca="1" si="221"/>
        <v>23</v>
      </c>
      <c r="Q463" s="304">
        <f t="shared" ca="1" si="222"/>
        <v>0</v>
      </c>
      <c r="R463" s="306">
        <f t="shared" ca="1" si="223"/>
        <v>0</v>
      </c>
      <c r="S463" s="307">
        <f t="shared" ca="1" si="224"/>
        <v>9.0729999999999986</v>
      </c>
      <c r="T463" s="304">
        <f t="shared" ca="1" si="204"/>
        <v>89.006129999999985</v>
      </c>
      <c r="U463" s="311">
        <f t="shared" ca="1" si="205"/>
        <v>0</v>
      </c>
      <c r="V463" s="306">
        <f t="shared" ca="1" si="206"/>
        <v>1.1057876234805553</v>
      </c>
      <c r="W463" s="304">
        <f t="shared" ca="1" si="207"/>
        <v>16.809132795198998</v>
      </c>
      <c r="Y463" s="314" t="str">
        <f t="shared" ca="1" si="225"/>
        <v/>
      </c>
      <c r="Z463" s="315" t="str">
        <f t="shared" ca="1" si="226"/>
        <v/>
      </c>
      <c r="AA463" s="316" t="str">
        <f t="shared" ca="1" si="227"/>
        <v/>
      </c>
      <c r="AC463" s="310" t="e">
        <f t="shared" ca="1" si="228"/>
        <v>#N/A</v>
      </c>
      <c r="AD463" s="323" t="e">
        <f t="shared" ca="1" si="229"/>
        <v>#N/A</v>
      </c>
      <c r="AE463" s="324">
        <f t="shared" ca="1" si="208"/>
        <v>1022.9364127258017</v>
      </c>
      <c r="AG463" s="306">
        <f t="shared" ca="1" si="230"/>
        <v>-10.793165828026849</v>
      </c>
      <c r="AH463" s="304">
        <f t="shared" ca="1" si="231"/>
        <v>-1.9124348166407457</v>
      </c>
    </row>
    <row r="464" spans="1:34" x14ac:dyDescent="0.2">
      <c r="A464" s="347">
        <f t="shared" ca="1" si="209"/>
        <v>0.1</v>
      </c>
      <c r="B464" s="304">
        <f t="shared" ca="1" si="210"/>
        <v>9.9999999999999378</v>
      </c>
      <c r="D464" s="306">
        <f t="shared" ca="1" si="211"/>
        <v>-0.79721882123957755</v>
      </c>
      <c r="E464" s="307">
        <f t="shared" ca="1" si="212"/>
        <v>-11.482354699717906</v>
      </c>
      <c r="F464" s="304">
        <f t="shared" ca="1" si="213"/>
        <v>11.509996841835905</v>
      </c>
      <c r="G464" s="306">
        <f t="shared" ca="1" si="214"/>
        <v>29.492842568913147</v>
      </c>
      <c r="H464" s="307">
        <f t="shared" ca="1" si="215"/>
        <v>60.887200504187483</v>
      </c>
      <c r="I464" s="304">
        <f t="shared" ca="1" si="216"/>
        <v>67.654112572938416</v>
      </c>
      <c r="J464" s="306">
        <f t="shared" ca="1" si="217"/>
        <v>297.99528536307031</v>
      </c>
      <c r="K464" s="307">
        <f t="shared" ca="1" si="218"/>
        <v>1029.0825445497189</v>
      </c>
      <c r="L464" s="304">
        <f t="shared" ca="1" si="203"/>
        <v>1071.3599178593261</v>
      </c>
      <c r="M464" s="306">
        <f t="shared" ca="1" si="219"/>
        <v>1.1197186250141649</v>
      </c>
      <c r="N464" s="304">
        <f t="shared" ca="1" si="220"/>
        <v>64.155151455503301</v>
      </c>
      <c r="P464" s="310">
        <f t="shared" ca="1" si="221"/>
        <v>23</v>
      </c>
      <c r="Q464" s="304">
        <f t="shared" ca="1" si="222"/>
        <v>0</v>
      </c>
      <c r="R464" s="306">
        <f t="shared" ca="1" si="223"/>
        <v>0</v>
      </c>
      <c r="S464" s="307">
        <f t="shared" ca="1" si="224"/>
        <v>9.0729999999999986</v>
      </c>
      <c r="T464" s="304">
        <f t="shared" ca="1" si="204"/>
        <v>89.006129999999985</v>
      </c>
      <c r="U464" s="311">
        <f t="shared" ca="1" si="205"/>
        <v>0</v>
      </c>
      <c r="V464" s="306">
        <f t="shared" ca="1" si="206"/>
        <v>1.1051064084081852</v>
      </c>
      <c r="W464" s="304">
        <f t="shared" ca="1" si="207"/>
        <v>16.280000057688362</v>
      </c>
      <c r="Y464" s="314" t="str">
        <f t="shared" ca="1" si="225"/>
        <v/>
      </c>
      <c r="Z464" s="315" t="str">
        <f t="shared" ca="1" si="226"/>
        <v/>
      </c>
      <c r="AA464" s="316" t="str">
        <f t="shared" ca="1" si="227"/>
        <v/>
      </c>
      <c r="AC464" s="310">
        <f t="shared" ca="1" si="228"/>
        <v>9.9999999999999378</v>
      </c>
      <c r="AD464" s="323">
        <f t="shared" ca="1" si="229"/>
        <v>297.99528536307031</v>
      </c>
      <c r="AE464" s="324">
        <f t="shared" ca="1" si="208"/>
        <v>1029.0825445497189</v>
      </c>
      <c r="AG464" s="306">
        <f t="shared" ca="1" si="230"/>
        <v>-10.707948754304006</v>
      </c>
      <c r="AH464" s="304">
        <f t="shared" ca="1" si="231"/>
        <v>-1.8526543365148243</v>
      </c>
    </row>
    <row r="465" spans="1:34" x14ac:dyDescent="0.2">
      <c r="A465" s="347">
        <f t="shared" ca="1" si="209"/>
        <v>0.1</v>
      </c>
      <c r="B465" s="304">
        <f t="shared" ca="1" si="210"/>
        <v>10.099999999999937</v>
      </c>
      <c r="D465" s="306">
        <f t="shared" ca="1" si="211"/>
        <v>-0.78221460774780194</v>
      </c>
      <c r="E465" s="307">
        <f t="shared" ca="1" si="212"/>
        <v>-11.424861556594946</v>
      </c>
      <c r="F465" s="304">
        <f t="shared" ca="1" si="213"/>
        <v>11.451607803270909</v>
      </c>
      <c r="G465" s="306">
        <f t="shared" ca="1" si="214"/>
        <v>29.414621108138366</v>
      </c>
      <c r="H465" s="307">
        <f t="shared" ca="1" si="215"/>
        <v>59.744714348527985</v>
      </c>
      <c r="I465" s="304">
        <f t="shared" ca="1" si="216"/>
        <v>66.593174030996181</v>
      </c>
      <c r="J465" s="306">
        <f t="shared" ca="1" si="217"/>
        <v>300.94065854692286</v>
      </c>
      <c r="K465" s="307">
        <f t="shared" ca="1" si="218"/>
        <v>1035.1141402923547</v>
      </c>
      <c r="L465" s="304">
        <f t="shared" ca="1" si="203"/>
        <v>1077.973359318233</v>
      </c>
      <c r="M465" s="306">
        <f t="shared" ca="1" si="219"/>
        <v>1.1132967077187998</v>
      </c>
      <c r="N465" s="304">
        <f t="shared" ca="1" si="220"/>
        <v>63.787202698096813</v>
      </c>
      <c r="P465" s="310">
        <f t="shared" ca="1" si="221"/>
        <v>23</v>
      </c>
      <c r="Q465" s="304">
        <f t="shared" ca="1" si="222"/>
        <v>0</v>
      </c>
      <c r="R465" s="306">
        <f t="shared" ca="1" si="223"/>
        <v>0</v>
      </c>
      <c r="S465" s="307">
        <f t="shared" ca="1" si="224"/>
        <v>9.0729999999999986</v>
      </c>
      <c r="T465" s="304">
        <f t="shared" ca="1" si="204"/>
        <v>89.006129999999985</v>
      </c>
      <c r="U465" s="311">
        <f t="shared" ca="1" si="205"/>
        <v>0</v>
      </c>
      <c r="V465" s="306">
        <f t="shared" ca="1" si="206"/>
        <v>1.1044382751240438</v>
      </c>
      <c r="W465" s="304">
        <f t="shared" ca="1" si="207"/>
        <v>15.763867674875266</v>
      </c>
      <c r="Y465" s="314" t="str">
        <f t="shared" ca="1" si="225"/>
        <v/>
      </c>
      <c r="Z465" s="315" t="str">
        <f t="shared" ca="1" si="226"/>
        <v/>
      </c>
      <c r="AA465" s="316" t="str">
        <f t="shared" ca="1" si="227"/>
        <v/>
      </c>
      <c r="AC465" s="310" t="e">
        <f t="shared" ca="1" si="228"/>
        <v>#N/A</v>
      </c>
      <c r="AD465" s="323" t="e">
        <f t="shared" ca="1" si="229"/>
        <v>#N/A</v>
      </c>
      <c r="AE465" s="324">
        <f t="shared" ca="1" si="208"/>
        <v>1035.1141402923547</v>
      </c>
      <c r="AG465" s="306">
        <f t="shared" ca="1" si="230"/>
        <v>-10.623117224921939</v>
      </c>
      <c r="AH465" s="304">
        <f t="shared" ca="1" si="231"/>
        <v>-1.794334845992325</v>
      </c>
    </row>
    <row r="466" spans="1:34" x14ac:dyDescent="0.2">
      <c r="A466" s="347">
        <f t="shared" ca="1" si="209"/>
        <v>0.1</v>
      </c>
      <c r="B466" s="304">
        <f t="shared" ca="1" si="210"/>
        <v>10.199999999999937</v>
      </c>
      <c r="D466" s="306">
        <f t="shared" ca="1" si="211"/>
        <v>-0.76744173480712718</v>
      </c>
      <c r="E466" s="307">
        <f t="shared" ca="1" si="212"/>
        <v>-11.368768581673308</v>
      </c>
      <c r="F466" s="304">
        <f t="shared" ca="1" si="213"/>
        <v>11.394641981210549</v>
      </c>
      <c r="G466" s="306">
        <f t="shared" ca="1" si="214"/>
        <v>29.337876934657654</v>
      </c>
      <c r="H466" s="307">
        <f t="shared" ca="1" si="215"/>
        <v>58.607837490360652</v>
      </c>
      <c r="I466" s="304">
        <f t="shared" ca="1" si="216"/>
        <v>65.540747923178614</v>
      </c>
      <c r="J466" s="306">
        <f t="shared" ca="1" si="217"/>
        <v>303.87828344906268</v>
      </c>
      <c r="K466" s="307">
        <f t="shared" ca="1" si="218"/>
        <v>1041.0317678842991</v>
      </c>
      <c r="L466" s="304">
        <f t="shared" ca="1" si="203"/>
        <v>1084.476441835533</v>
      </c>
      <c r="M466" s="306">
        <f t="shared" ca="1" si="219"/>
        <v>1.1066852941976981</v>
      </c>
      <c r="N466" s="304">
        <f t="shared" ca="1" si="220"/>
        <v>63.408396606721958</v>
      </c>
      <c r="P466" s="310">
        <f t="shared" ca="1" si="221"/>
        <v>23</v>
      </c>
      <c r="Q466" s="304">
        <f t="shared" ca="1" si="222"/>
        <v>0</v>
      </c>
      <c r="R466" s="306">
        <f t="shared" ca="1" si="223"/>
        <v>0</v>
      </c>
      <c r="S466" s="307">
        <f t="shared" ca="1" si="224"/>
        <v>9.0729999999999986</v>
      </c>
      <c r="T466" s="304">
        <f t="shared" ca="1" si="204"/>
        <v>89.006129999999985</v>
      </c>
      <c r="U466" s="311">
        <f t="shared" ca="1" si="205"/>
        <v>0</v>
      </c>
      <c r="V466" s="306">
        <f t="shared" ca="1" si="206"/>
        <v>1.1037831386097001</v>
      </c>
      <c r="W466" s="304">
        <f t="shared" ca="1" si="207"/>
        <v>15.260488744795031</v>
      </c>
      <c r="Y466" s="314" t="str">
        <f t="shared" ca="1" si="225"/>
        <v/>
      </c>
      <c r="Z466" s="315" t="str">
        <f t="shared" ca="1" si="226"/>
        <v/>
      </c>
      <c r="AA466" s="316" t="str">
        <f t="shared" ca="1" si="227"/>
        <v/>
      </c>
      <c r="AC466" s="310" t="e">
        <f t="shared" ca="1" si="228"/>
        <v>#N/A</v>
      </c>
      <c r="AD466" s="323" t="e">
        <f t="shared" ca="1" si="229"/>
        <v>#N/A</v>
      </c>
      <c r="AE466" s="324">
        <f t="shared" ca="1" si="208"/>
        <v>1041.0317678842991</v>
      </c>
      <c r="AG466" s="306">
        <f t="shared" ca="1" si="230"/>
        <v>-10.538585214932983</v>
      </c>
      <c r="AH466" s="304">
        <f t="shared" ca="1" si="231"/>
        <v>-1.7374482172242112</v>
      </c>
    </row>
    <row r="467" spans="1:34" x14ac:dyDescent="0.2">
      <c r="A467" s="347">
        <f t="shared" ca="1" si="209"/>
        <v>0.1</v>
      </c>
      <c r="B467" s="304">
        <f t="shared" ca="1" si="210"/>
        <v>10.299999999999937</v>
      </c>
      <c r="D467" s="306">
        <f t="shared" ca="1" si="211"/>
        <v>-0.75289570812296402</v>
      </c>
      <c r="E467" s="307">
        <f t="shared" ca="1" si="212"/>
        <v>-11.314048483369767</v>
      </c>
      <c r="F467" s="304">
        <f t="shared" ca="1" si="213"/>
        <v>11.339071612409532</v>
      </c>
      <c r="G467" s="306">
        <f t="shared" ca="1" si="214"/>
        <v>29.262587363845359</v>
      </c>
      <c r="H467" s="307">
        <f t="shared" ca="1" si="215"/>
        <v>57.476432642023674</v>
      </c>
      <c r="I467" s="304">
        <f t="shared" ca="1" si="216"/>
        <v>64.496816421275909</v>
      </c>
      <c r="J467" s="306">
        <f t="shared" ca="1" si="217"/>
        <v>306.80830666398782</v>
      </c>
      <c r="K467" s="307">
        <f t="shared" ca="1" si="218"/>
        <v>1046.8359813909183</v>
      </c>
      <c r="L467" s="304">
        <f t="shared" ca="1" si="203"/>
        <v>1090.8697946926161</v>
      </c>
      <c r="M467" s="306">
        <f t="shared" ca="1" si="219"/>
        <v>1.0998767952627684</v>
      </c>
      <c r="N467" s="304">
        <f t="shared" ca="1" si="220"/>
        <v>63.018298352931168</v>
      </c>
      <c r="P467" s="310">
        <f t="shared" ca="1" si="221"/>
        <v>23</v>
      </c>
      <c r="Q467" s="304">
        <f t="shared" ca="1" si="222"/>
        <v>0</v>
      </c>
      <c r="R467" s="306">
        <f t="shared" ca="1" si="223"/>
        <v>0</v>
      </c>
      <c r="S467" s="307">
        <f t="shared" ca="1" si="224"/>
        <v>9.0729999999999986</v>
      </c>
      <c r="T467" s="304">
        <f t="shared" ca="1" si="204"/>
        <v>89.006129999999985</v>
      </c>
      <c r="U467" s="311">
        <f t="shared" ca="1" si="205"/>
        <v>0</v>
      </c>
      <c r="V467" s="306">
        <f t="shared" ca="1" si="206"/>
        <v>1.1031409159706744</v>
      </c>
      <c r="W467" s="304">
        <f t="shared" ca="1" si="207"/>
        <v>14.769624393825476</v>
      </c>
      <c r="Y467" s="314" t="str">
        <f t="shared" ca="1" si="225"/>
        <v/>
      </c>
      <c r="Z467" s="315" t="str">
        <f t="shared" ca="1" si="226"/>
        <v/>
      </c>
      <c r="AA467" s="316" t="str">
        <f t="shared" ca="1" si="227"/>
        <v/>
      </c>
      <c r="AC467" s="310" t="e">
        <f t="shared" ca="1" si="228"/>
        <v>#N/A</v>
      </c>
      <c r="AD467" s="323" t="e">
        <f t="shared" ca="1" si="229"/>
        <v>#N/A</v>
      </c>
      <c r="AE467" s="324">
        <f t="shared" ca="1" si="208"/>
        <v>1046.8359813909183</v>
      </c>
      <c r="AG467" s="306">
        <f t="shared" ca="1" si="230"/>
        <v>-10.454263923018566</v>
      </c>
      <c r="AH467" s="304">
        <f t="shared" ca="1" si="231"/>
        <v>-1.6819672373851025</v>
      </c>
    </row>
    <row r="468" spans="1:34" x14ac:dyDescent="0.2">
      <c r="A468" s="347">
        <f t="shared" ca="1" si="209"/>
        <v>0.1</v>
      </c>
      <c r="B468" s="304">
        <f t="shared" ca="1" si="210"/>
        <v>10.399999999999936</v>
      </c>
      <c r="D468" s="306">
        <f t="shared" ca="1" si="211"/>
        <v>-0.73857224822720779</v>
      </c>
      <c r="E468" s="307">
        <f t="shared" ca="1" si="212"/>
        <v>-11.260674800169848</v>
      </c>
      <c r="F468" s="304">
        <f t="shared" ca="1" si="213"/>
        <v>11.284869778647499</v>
      </c>
      <c r="G468" s="306">
        <f t="shared" ca="1" si="214"/>
        <v>29.188730139022638</v>
      </c>
      <c r="H468" s="307">
        <f t="shared" ca="1" si="215"/>
        <v>56.350365162006689</v>
      </c>
      <c r="I468" s="304">
        <f t="shared" ca="1" si="216"/>
        <v>63.46137109313181</v>
      </c>
      <c r="J468" s="306">
        <f t="shared" ca="1" si="217"/>
        <v>309.73087253913121</v>
      </c>
      <c r="K468" s="307">
        <f t="shared" ca="1" si="218"/>
        <v>1052.5273212811198</v>
      </c>
      <c r="L468" s="304">
        <f t="shared" ca="1" si="203"/>
        <v>1097.1540345125024</v>
      </c>
      <c r="M468" s="306">
        <f t="shared" ca="1" si="219"/>
        <v>1.0928632506798124</v>
      </c>
      <c r="N468" s="304">
        <f t="shared" ca="1" si="220"/>
        <v>62.616451848900944</v>
      </c>
      <c r="P468" s="310">
        <f t="shared" ca="1" si="221"/>
        <v>23</v>
      </c>
      <c r="Q468" s="304">
        <f t="shared" ca="1" si="222"/>
        <v>0</v>
      </c>
      <c r="R468" s="306">
        <f t="shared" ca="1" si="223"/>
        <v>0</v>
      </c>
      <c r="S468" s="307">
        <f t="shared" ca="1" si="224"/>
        <v>9.0729999999999986</v>
      </c>
      <c r="T468" s="304">
        <f t="shared" ca="1" si="204"/>
        <v>89.006129999999985</v>
      </c>
      <c r="U468" s="311">
        <f t="shared" ca="1" si="205"/>
        <v>0</v>
      </c>
      <c r="V468" s="306">
        <f t="shared" ca="1" si="206"/>
        <v>1.1025115263936958</v>
      </c>
      <c r="W468" s="304">
        <f t="shared" ca="1" si="207"/>
        <v>14.291043514442761</v>
      </c>
      <c r="Y468" s="314" t="str">
        <f t="shared" ca="1" si="225"/>
        <v/>
      </c>
      <c r="Z468" s="315" t="str">
        <f t="shared" ca="1" si="226"/>
        <v/>
      </c>
      <c r="AA468" s="316" t="str">
        <f t="shared" ca="1" si="227"/>
        <v/>
      </c>
      <c r="AC468" s="310" t="e">
        <f t="shared" ca="1" si="228"/>
        <v>#N/A</v>
      </c>
      <c r="AD468" s="323" t="e">
        <f t="shared" ca="1" si="229"/>
        <v>#N/A</v>
      </c>
      <c r="AE468" s="324">
        <f t="shared" ca="1" si="208"/>
        <v>1052.5273212811198</v>
      </c>
      <c r="AG468" s="306">
        <f t="shared" ca="1" si="230"/>
        <v>-10.370061480636483</v>
      </c>
      <c r="AH468" s="304">
        <f t="shared" ca="1" si="231"/>
        <v>-1.6278655785104681</v>
      </c>
    </row>
    <row r="469" spans="1:34" x14ac:dyDescent="0.2">
      <c r="A469" s="347">
        <f t="shared" ca="1" si="209"/>
        <v>0.1</v>
      </c>
      <c r="B469" s="304">
        <f t="shared" ca="1" si="210"/>
        <v>10.499999999999936</v>
      </c>
      <c r="D469" s="306">
        <f t="shared" ca="1" si="211"/>
        <v>-0.72446728919809711</v>
      </c>
      <c r="E469" s="307">
        <f t="shared" ca="1" si="212"/>
        <v>-11.208621868776126</v>
      </c>
      <c r="F469" s="304">
        <f t="shared" ca="1" si="213"/>
        <v>11.232010374386432</v>
      </c>
      <c r="G469" s="306">
        <f t="shared" ca="1" si="214"/>
        <v>29.116283410102827</v>
      </c>
      <c r="H469" s="307">
        <f t="shared" ca="1" si="215"/>
        <v>55.22950297512908</v>
      </c>
      <c r="I469" s="304">
        <f t="shared" ca="1" si="216"/>
        <v>62.43441325500882</v>
      </c>
      <c r="J469" s="306">
        <f t="shared" ca="1" si="217"/>
        <v>312.64612321658751</v>
      </c>
      <c r="K469" s="307">
        <f t="shared" ca="1" si="218"/>
        <v>1058.1063146879767</v>
      </c>
      <c r="L469" s="304">
        <f t="shared" ca="1" si="203"/>
        <v>1103.3297655483302</v>
      </c>
      <c r="M469" s="306">
        <f t="shared" ca="1" si="219"/>
        <v>1.0856363097724973</v>
      </c>
      <c r="N469" s="304">
        <f t="shared" ca="1" si="220"/>
        <v>62.202378636121345</v>
      </c>
      <c r="P469" s="310">
        <f t="shared" ca="1" si="221"/>
        <v>23</v>
      </c>
      <c r="Q469" s="304">
        <f t="shared" ca="1" si="222"/>
        <v>0</v>
      </c>
      <c r="R469" s="306">
        <f t="shared" ca="1" si="223"/>
        <v>0</v>
      </c>
      <c r="S469" s="307">
        <f t="shared" ca="1" si="224"/>
        <v>9.0729999999999986</v>
      </c>
      <c r="T469" s="304">
        <f t="shared" ca="1" si="204"/>
        <v>89.006129999999985</v>
      </c>
      <c r="U469" s="311">
        <f t="shared" ca="1" si="205"/>
        <v>0</v>
      </c>
      <c r="V469" s="306">
        <f t="shared" ca="1" si="206"/>
        <v>1.1018948911053141</v>
      </c>
      <c r="W469" s="304">
        <f t="shared" ca="1" si="207"/>
        <v>13.824522513867773</v>
      </c>
      <c r="Y469" s="314" t="str">
        <f t="shared" ca="1" si="225"/>
        <v/>
      </c>
      <c r="Z469" s="315" t="str">
        <f t="shared" ca="1" si="226"/>
        <v/>
      </c>
      <c r="AA469" s="316" t="str">
        <f t="shared" ca="1" si="227"/>
        <v/>
      </c>
      <c r="AC469" s="310" t="e">
        <f t="shared" ca="1" si="228"/>
        <v>#N/A</v>
      </c>
      <c r="AD469" s="323" t="e">
        <f t="shared" ca="1" si="229"/>
        <v>#N/A</v>
      </c>
      <c r="AE469" s="324">
        <f t="shared" ca="1" si="208"/>
        <v>1058.1063146879767</v>
      </c>
      <c r="AG469" s="306">
        <f t="shared" ca="1" si="230"/>
        <v>-10.285882643622656</v>
      </c>
      <c r="AH469" s="304">
        <f t="shared" ca="1" si="231"/>
        <v>-1.5751177685928317</v>
      </c>
    </row>
    <row r="470" spans="1:34" x14ac:dyDescent="0.2">
      <c r="A470" s="347">
        <f t="shared" ca="1" si="209"/>
        <v>0.1</v>
      </c>
      <c r="B470" s="304">
        <f t="shared" ca="1" si="210"/>
        <v>10.599999999999936</v>
      </c>
      <c r="D470" s="306">
        <f t="shared" ca="1" si="211"/>
        <v>-0.71057697789220442</v>
      </c>
      <c r="E470" s="307">
        <f t="shared" ca="1" si="212"/>
        <v>-11.157864793105377</v>
      </c>
      <c r="F470" s="304">
        <f t="shared" ca="1" si="213"/>
        <v>11.180468075296799</v>
      </c>
      <c r="G470" s="306">
        <f t="shared" ca="1" si="214"/>
        <v>29.045225712313606</v>
      </c>
      <c r="H470" s="307">
        <f t="shared" ca="1" si="215"/>
        <v>54.113716495818544</v>
      </c>
      <c r="I470" s="304">
        <f t="shared" ca="1" si="216"/>
        <v>61.415954357716103</v>
      </c>
      <c r="J470" s="306">
        <f t="shared" ca="1" si="217"/>
        <v>315.55419867270831</v>
      </c>
      <c r="K470" s="307">
        <f t="shared" ca="1" si="218"/>
        <v>1063.5734756615241</v>
      </c>
      <c r="L470" s="304">
        <f t="shared" ca="1" si="203"/>
        <v>1109.397579964329</v>
      </c>
      <c r="M470" s="306">
        <f t="shared" ca="1" si="219"/>
        <v>1.0781872111812509</v>
      </c>
      <c r="N470" s="304">
        <f t="shared" ca="1" si="220"/>
        <v>61.775576725666085</v>
      </c>
      <c r="P470" s="310">
        <f t="shared" ca="1" si="221"/>
        <v>23</v>
      </c>
      <c r="Q470" s="304">
        <f t="shared" ca="1" si="222"/>
        <v>0</v>
      </c>
      <c r="R470" s="306">
        <f t="shared" ca="1" si="223"/>
        <v>0</v>
      </c>
      <c r="S470" s="307">
        <f t="shared" ca="1" si="224"/>
        <v>9.0729999999999986</v>
      </c>
      <c r="T470" s="304">
        <f t="shared" ca="1" si="204"/>
        <v>89.006129999999985</v>
      </c>
      <c r="U470" s="311">
        <f t="shared" ca="1" si="205"/>
        <v>0</v>
      </c>
      <c r="V470" s="306">
        <f t="shared" ca="1" si="206"/>
        <v>1.1012909333318195</v>
      </c>
      <c r="W470" s="304">
        <f t="shared" ca="1" si="207"/>
        <v>13.369845073098084</v>
      </c>
      <c r="Y470" s="314" t="str">
        <f t="shared" ca="1" si="225"/>
        <v/>
      </c>
      <c r="Z470" s="315" t="str">
        <f t="shared" ca="1" si="226"/>
        <v/>
      </c>
      <c r="AA470" s="316" t="str">
        <f t="shared" ca="1" si="227"/>
        <v/>
      </c>
      <c r="AC470" s="310" t="e">
        <f t="shared" ca="1" si="228"/>
        <v>#N/A</v>
      </c>
      <c r="AD470" s="323" t="e">
        <f t="shared" ca="1" si="229"/>
        <v>#N/A</v>
      </c>
      <c r="AE470" s="324">
        <f t="shared" ca="1" si="208"/>
        <v>1063.5734756615241</v>
      </c>
      <c r="AG470" s="306">
        <f t="shared" ca="1" si="230"/>
        <v>-10.201628465032577</v>
      </c>
      <c r="AH470" s="304">
        <f t="shared" ca="1" si="231"/>
        <v>-1.5236991638782955</v>
      </c>
    </row>
    <row r="471" spans="1:34" x14ac:dyDescent="0.2">
      <c r="A471" s="347">
        <f t="shared" ca="1" si="209"/>
        <v>0.1</v>
      </c>
      <c r="B471" s="304">
        <f t="shared" ca="1" si="210"/>
        <v>10.699999999999935</v>
      </c>
      <c r="D471" s="306">
        <f t="shared" ca="1" si="211"/>
        <v>-0.69689767369932043</v>
      </c>
      <c r="E471" s="307">
        <f t="shared" ca="1" si="212"/>
        <v>-11.10837941404507</v>
      </c>
      <c r="F471" s="304">
        <f t="shared" ca="1" si="213"/>
        <v>11.130218307561977</v>
      </c>
      <c r="G471" s="306">
        <f t="shared" ca="1" si="214"/>
        <v>28.975535944943672</v>
      </c>
      <c r="H471" s="307">
        <f t="shared" ca="1" si="215"/>
        <v>53.002878554414039</v>
      </c>
      <c r="I471" s="304">
        <f t="shared" ca="1" si="216"/>
        <v>60.406016408555587</v>
      </c>
      <c r="J471" s="306">
        <f t="shared" ca="1" si="217"/>
        <v>318.45523675557115</v>
      </c>
      <c r="K471" s="307">
        <f t="shared" ca="1" si="218"/>
        <v>1068.9293054140358</v>
      </c>
      <c r="L471" s="304">
        <f t="shared" ca="1" si="203"/>
        <v>1115.358058109583</v>
      </c>
      <c r="M471" s="306">
        <f t="shared" ca="1" si="219"/>
        <v>1.0705067617900919</v>
      </c>
      <c r="N471" s="304">
        <f t="shared" ca="1" si="220"/>
        <v>61.335519390788846</v>
      </c>
      <c r="P471" s="310">
        <f t="shared" ca="1" si="221"/>
        <v>23</v>
      </c>
      <c r="Q471" s="304">
        <f t="shared" ca="1" si="222"/>
        <v>0</v>
      </c>
      <c r="R471" s="306">
        <f t="shared" ca="1" si="223"/>
        <v>0</v>
      </c>
      <c r="S471" s="307">
        <f t="shared" ca="1" si="224"/>
        <v>9.0729999999999986</v>
      </c>
      <c r="T471" s="304">
        <f t="shared" ca="1" si="204"/>
        <v>89.006129999999985</v>
      </c>
      <c r="U471" s="311">
        <f t="shared" ca="1" si="205"/>
        <v>0</v>
      </c>
      <c r="V471" s="306">
        <f t="shared" ca="1" si="206"/>
        <v>1.1006995782604188</v>
      </c>
      <c r="W471" s="304">
        <f t="shared" ca="1" si="207"/>
        <v>12.926801915844843</v>
      </c>
      <c r="Y471" s="314" t="str">
        <f t="shared" ca="1" si="225"/>
        <v/>
      </c>
      <c r="Z471" s="315" t="str">
        <f t="shared" ca="1" si="226"/>
        <v/>
      </c>
      <c r="AA471" s="316" t="str">
        <f t="shared" ca="1" si="227"/>
        <v/>
      </c>
      <c r="AC471" s="310" t="e">
        <f t="shared" ca="1" si="228"/>
        <v>#N/A</v>
      </c>
      <c r="AD471" s="323" t="e">
        <f t="shared" ca="1" si="229"/>
        <v>#N/A</v>
      </c>
      <c r="AE471" s="324">
        <f t="shared" ca="1" si="208"/>
        <v>1068.9293054140358</v>
      </c>
      <c r="AG471" s="306">
        <f t="shared" ca="1" si="230"/>
        <v>-10.117195948002712</v>
      </c>
      <c r="AH471" s="304">
        <f t="shared" ca="1" si="231"/>
        <v>-1.4735859223077357</v>
      </c>
    </row>
    <row r="472" spans="1:34" x14ac:dyDescent="0.2">
      <c r="A472" s="347">
        <f t="shared" ca="1" si="209"/>
        <v>0.1</v>
      </c>
      <c r="B472" s="304">
        <f t="shared" ca="1" si="210"/>
        <v>10.799999999999935</v>
      </c>
      <c r="D472" s="306">
        <f t="shared" ca="1" si="211"/>
        <v>-0.68342594883262564</v>
      </c>
      <c r="E472" s="307">
        <f t="shared" ca="1" si="212"/>
        <v>-11.060142279878415</v>
      </c>
      <c r="F472" s="304">
        <f t="shared" ca="1" si="213"/>
        <v>11.081237217869305</v>
      </c>
      <c r="G472" s="306">
        <f t="shared" ca="1" si="214"/>
        <v>28.90719335006041</v>
      </c>
      <c r="H472" s="307">
        <f t="shared" ca="1" si="215"/>
        <v>51.896864326426197</v>
      </c>
      <c r="I472" s="304">
        <f t="shared" ca="1" si="216"/>
        <v>59.404632431261327</v>
      </c>
      <c r="J472" s="306">
        <f t="shared" ca="1" si="217"/>
        <v>321.34937322032135</v>
      </c>
      <c r="K472" s="307">
        <f t="shared" ca="1" si="218"/>
        <v>1074.1742925580777</v>
      </c>
      <c r="L472" s="304">
        <f t="shared" ca="1" si="203"/>
        <v>1121.2117687848893</v>
      </c>
      <c r="M472" s="306">
        <f t="shared" ca="1" si="219"/>
        <v>1.0625853148476803</v>
      </c>
      <c r="N472" s="304">
        <f t="shared" ca="1" si="220"/>
        <v>60.881653913351848</v>
      </c>
      <c r="P472" s="310">
        <f t="shared" ca="1" si="221"/>
        <v>23</v>
      </c>
      <c r="Q472" s="304">
        <f t="shared" ca="1" si="222"/>
        <v>0</v>
      </c>
      <c r="R472" s="306">
        <f t="shared" ca="1" si="223"/>
        <v>0</v>
      </c>
      <c r="S472" s="307">
        <f t="shared" ca="1" si="224"/>
        <v>9.0729999999999986</v>
      </c>
      <c r="T472" s="304">
        <f t="shared" ca="1" si="204"/>
        <v>89.006129999999985</v>
      </c>
      <c r="U472" s="311">
        <f t="shared" ca="1" si="205"/>
        <v>0</v>
      </c>
      <c r="V472" s="306">
        <f t="shared" ca="1" si="206"/>
        <v>1.1001207530016193</v>
      </c>
      <c r="W472" s="304">
        <f t="shared" ca="1" si="207"/>
        <v>12.495190586917715</v>
      </c>
      <c r="Y472" s="314" t="str">
        <f t="shared" ca="1" si="225"/>
        <v/>
      </c>
      <c r="Z472" s="315" t="str">
        <f t="shared" ca="1" si="226"/>
        <v/>
      </c>
      <c r="AA472" s="316" t="str">
        <f t="shared" ca="1" si="227"/>
        <v/>
      </c>
      <c r="AC472" s="310" t="e">
        <f t="shared" ca="1" si="228"/>
        <v>#N/A</v>
      </c>
      <c r="AD472" s="323" t="e">
        <f t="shared" ca="1" si="229"/>
        <v>#N/A</v>
      </c>
      <c r="AE472" s="324">
        <f t="shared" ca="1" si="208"/>
        <v>1074.1742925580777</v>
      </c>
      <c r="AG472" s="306">
        <f t="shared" ca="1" si="230"/>
        <v>-10.032477677425669</v>
      </c>
      <c r="AH472" s="304">
        <f t="shared" ca="1" si="231"/>
        <v>-1.4247549780496909</v>
      </c>
    </row>
    <row r="473" spans="1:34" x14ac:dyDescent="0.2">
      <c r="A473" s="347">
        <f t="shared" ca="1" si="209"/>
        <v>0.1</v>
      </c>
      <c r="B473" s="304">
        <f t="shared" ca="1" si="210"/>
        <v>10.899999999999935</v>
      </c>
      <c r="D473" s="306">
        <f t="shared" ca="1" si="211"/>
        <v>-0.6701585891681725</v>
      </c>
      <c r="E473" s="307">
        <f t="shared" ca="1" si="212"/>
        <v>-11.013130617285514</v>
      </c>
      <c r="F473" s="304">
        <f t="shared" ca="1" si="213"/>
        <v>11.033501643994416</v>
      </c>
      <c r="G473" s="306">
        <f t="shared" ca="1" si="214"/>
        <v>28.840177491143592</v>
      </c>
      <c r="H473" s="307">
        <f t="shared" ca="1" si="215"/>
        <v>50.795551264697643</v>
      </c>
      <c r="I473" s="304">
        <f t="shared" ca="1" si="216"/>
        <v>58.41184696622075</v>
      </c>
      <c r="J473" s="306">
        <f t="shared" ca="1" si="217"/>
        <v>324.23674176238154</v>
      </c>
      <c r="K473" s="307">
        <f t="shared" ca="1" si="218"/>
        <v>1079.3089133376338</v>
      </c>
      <c r="L473" s="304">
        <f t="shared" ca="1" si="203"/>
        <v>1126.9592695030062</v>
      </c>
      <c r="M473" s="306">
        <f t="shared" ca="1" si="219"/>
        <v>1.0544127473252318</v>
      </c>
      <c r="N473" s="304">
        <f t="shared" ca="1" si="220"/>
        <v>60.413400286529864</v>
      </c>
      <c r="P473" s="310">
        <f t="shared" ca="1" si="221"/>
        <v>23</v>
      </c>
      <c r="Q473" s="304">
        <f t="shared" ca="1" si="222"/>
        <v>0</v>
      </c>
      <c r="R473" s="306">
        <f t="shared" ca="1" si="223"/>
        <v>0</v>
      </c>
      <c r="S473" s="307">
        <f t="shared" ca="1" si="224"/>
        <v>9.0729999999999986</v>
      </c>
      <c r="T473" s="304">
        <f t="shared" ca="1" si="204"/>
        <v>89.006129999999985</v>
      </c>
      <c r="U473" s="311">
        <f t="shared" ca="1" si="205"/>
        <v>0</v>
      </c>
      <c r="V473" s="306">
        <f t="shared" ca="1" si="206"/>
        <v>1.0995543865527748</v>
      </c>
      <c r="W473" s="304">
        <f t="shared" ca="1" si="207"/>
        <v>12.074815239622858</v>
      </c>
      <c r="Y473" s="314" t="str">
        <f t="shared" ca="1" si="225"/>
        <v/>
      </c>
      <c r="Z473" s="315" t="str">
        <f t="shared" ca="1" si="226"/>
        <v/>
      </c>
      <c r="AA473" s="316" t="str">
        <f t="shared" ca="1" si="227"/>
        <v/>
      </c>
      <c r="AC473" s="310" t="e">
        <f t="shared" ca="1" si="228"/>
        <v>#N/A</v>
      </c>
      <c r="AD473" s="323" t="e">
        <f t="shared" ca="1" si="229"/>
        <v>#N/A</v>
      </c>
      <c r="AE473" s="324">
        <f t="shared" ca="1" si="208"/>
        <v>1079.3089133376338</v>
      </c>
      <c r="AG473" s="306">
        <f t="shared" ca="1" si="230"/>
        <v>-9.9473614292712469</v>
      </c>
      <c r="AH473" s="304">
        <f t="shared" ca="1" si="231"/>
        <v>-1.3771840170745859</v>
      </c>
    </row>
    <row r="474" spans="1:34" x14ac:dyDescent="0.2">
      <c r="A474" s="347">
        <f t="shared" ca="1" si="209"/>
        <v>0.1</v>
      </c>
      <c r="B474" s="304">
        <f t="shared" ca="1" si="210"/>
        <v>10.999999999999934</v>
      </c>
      <c r="D474" s="306">
        <f t="shared" ca="1" si="211"/>
        <v>-0.65709259564921929</v>
      </c>
      <c r="E474" s="307">
        <f t="shared" ca="1" si="212"/>
        <v>-10.967322302825734</v>
      </c>
      <c r="F474" s="304">
        <f t="shared" ca="1" si="213"/>
        <v>10.986989085883165</v>
      </c>
      <c r="G474" s="306">
        <f t="shared" ca="1" si="214"/>
        <v>28.77446823157867</v>
      </c>
      <c r="H474" s="307">
        <f t="shared" ca="1" si="215"/>
        <v>49.698819034415067</v>
      </c>
      <c r="I474" s="304">
        <f t="shared" ca="1" si="216"/>
        <v>57.427716613371175</v>
      </c>
      <c r="J474" s="306">
        <f t="shared" ca="1" si="217"/>
        <v>327.11747404851764</v>
      </c>
      <c r="K474" s="307">
        <f t="shared" ca="1" si="218"/>
        <v>1084.3336318525894</v>
      </c>
      <c r="L474" s="304">
        <f t="shared" ca="1" si="203"/>
        <v>1132.6011067425768</v>
      </c>
      <c r="M474" s="306">
        <f t="shared" ca="1" si="219"/>
        <v>1.0459784365739249</v>
      </c>
      <c r="N474" s="304">
        <f t="shared" ca="1" si="220"/>
        <v>59.930149877378163</v>
      </c>
      <c r="P474" s="310">
        <f t="shared" ca="1" si="221"/>
        <v>23</v>
      </c>
      <c r="Q474" s="304">
        <f t="shared" ca="1" si="222"/>
        <v>0</v>
      </c>
      <c r="R474" s="306">
        <f t="shared" ca="1" si="223"/>
        <v>0</v>
      </c>
      <c r="S474" s="307">
        <f t="shared" ca="1" si="224"/>
        <v>9.0729999999999986</v>
      </c>
      <c r="T474" s="304">
        <f t="shared" ca="1" si="204"/>
        <v>89.006129999999985</v>
      </c>
      <c r="U474" s="311">
        <f t="shared" ca="1" si="205"/>
        <v>0</v>
      </c>
      <c r="V474" s="306">
        <f t="shared" ca="1" si="206"/>
        <v>1.0990004097627524</v>
      </c>
      <c r="W474" s="304">
        <f t="shared" ca="1" si="207"/>
        <v>11.66548643175927</v>
      </c>
      <c r="Y474" s="314" t="str">
        <f t="shared" ca="1" si="225"/>
        <v/>
      </c>
      <c r="Z474" s="315" t="str">
        <f t="shared" ca="1" si="226"/>
        <v/>
      </c>
      <c r="AA474" s="316" t="str">
        <f t="shared" ca="1" si="227"/>
        <v/>
      </c>
      <c r="AC474" s="310">
        <f t="shared" ca="1" si="228"/>
        <v>10.999999999999934</v>
      </c>
      <c r="AD474" s="323">
        <f t="shared" ca="1" si="229"/>
        <v>327.11747404851764</v>
      </c>
      <c r="AE474" s="324">
        <f t="shared" ca="1" si="208"/>
        <v>1084.3336318525894</v>
      </c>
      <c r="AG474" s="306">
        <f t="shared" ca="1" si="230"/>
        <v>-9.8617297564551922</v>
      </c>
      <c r="AH474" s="304">
        <f t="shared" ca="1" si="231"/>
        <v>-1.3308514537223475</v>
      </c>
    </row>
    <row r="475" spans="1:34" x14ac:dyDescent="0.2">
      <c r="A475" s="347">
        <f t="shared" ca="1" si="209"/>
        <v>0.1</v>
      </c>
      <c r="B475" s="304">
        <f t="shared" ca="1" si="210"/>
        <v>11.099999999999934</v>
      </c>
      <c r="D475" s="306">
        <f t="shared" ca="1" si="211"/>
        <v>-0.64422518627234571</v>
      </c>
      <c r="E475" s="307">
        <f t="shared" ca="1" si="212"/>
        <v>-10.922695834803445</v>
      </c>
      <c r="F475" s="304">
        <f t="shared" ca="1" si="213"/>
        <v>10.941677677132523</v>
      </c>
      <c r="G475" s="306">
        <f t="shared" ca="1" si="214"/>
        <v>28.710045712951434</v>
      </c>
      <c r="H475" s="307">
        <f t="shared" ca="1" si="215"/>
        <v>48.606549450934722</v>
      </c>
      <c r="I475" s="304">
        <f t="shared" ca="1" si="216"/>
        <v>56.45231062025649</v>
      </c>
      <c r="J475" s="306">
        <f t="shared" ca="1" si="217"/>
        <v>329.99169974574414</v>
      </c>
      <c r="K475" s="307">
        <f t="shared" ca="1" si="218"/>
        <v>1089.2489002768568</v>
      </c>
      <c r="L475" s="304">
        <f t="shared" ca="1" si="203"/>
        <v>1138.137816196012</v>
      </c>
      <c r="M475" s="306">
        <f t="shared" ca="1" si="219"/>
        <v>1.0372712363687155</v>
      </c>
      <c r="N475" s="304">
        <f t="shared" ca="1" si="220"/>
        <v>59.431264054244224</v>
      </c>
      <c r="P475" s="310">
        <f t="shared" ca="1" si="221"/>
        <v>23</v>
      </c>
      <c r="Q475" s="304">
        <f t="shared" ca="1" si="222"/>
        <v>0</v>
      </c>
      <c r="R475" s="306">
        <f t="shared" ca="1" si="223"/>
        <v>0</v>
      </c>
      <c r="S475" s="307">
        <f t="shared" ca="1" si="224"/>
        <v>9.0729999999999986</v>
      </c>
      <c r="T475" s="304">
        <f t="shared" ca="1" si="204"/>
        <v>89.006129999999985</v>
      </c>
      <c r="U475" s="311">
        <f t="shared" ca="1" si="205"/>
        <v>0</v>
      </c>
      <c r="V475" s="306">
        <f t="shared" ca="1" si="206"/>
        <v>1.098458755297669</v>
      </c>
      <c r="W475" s="304">
        <f t="shared" ca="1" si="207"/>
        <v>11.267020929818196</v>
      </c>
      <c r="Y475" s="314" t="str">
        <f t="shared" ca="1" si="225"/>
        <v/>
      </c>
      <c r="Z475" s="315" t="str">
        <f t="shared" ca="1" si="226"/>
        <v/>
      </c>
      <c r="AA475" s="316" t="str">
        <f t="shared" ca="1" si="227"/>
        <v/>
      </c>
      <c r="AC475" s="310" t="e">
        <f t="shared" ca="1" si="228"/>
        <v>#N/A</v>
      </c>
      <c r="AD475" s="323" t="e">
        <f t="shared" ca="1" si="229"/>
        <v>#N/A</v>
      </c>
      <c r="AE475" s="324">
        <f t="shared" ca="1" si="208"/>
        <v>1089.2489002768568</v>
      </c>
      <c r="AG475" s="306">
        <f t="shared" ca="1" si="230"/>
        <v>-9.7754595502674526</v>
      </c>
      <c r="AH475" s="304">
        <f t="shared" ca="1" si="231"/>
        <v>-1.2857364082177087</v>
      </c>
    </row>
    <row r="476" spans="1:34" x14ac:dyDescent="0.2">
      <c r="A476" s="347">
        <f t="shared" ca="1" si="209"/>
        <v>0.1</v>
      </c>
      <c r="B476" s="304">
        <f t="shared" ca="1" si="210"/>
        <v>11.199999999999934</v>
      </c>
      <c r="D476" s="306">
        <f t="shared" ca="1" si="211"/>
        <v>-0.63155379867351991</v>
      </c>
      <c r="E476" s="307">
        <f t="shared" ca="1" si="212"/>
        <v>-10.879230305415433</v>
      </c>
      <c r="F476" s="304">
        <f t="shared" ca="1" si="213"/>
        <v>10.897546156767978</v>
      </c>
      <c r="G476" s="306">
        <f t="shared" ca="1" si="214"/>
        <v>28.64689033308408</v>
      </c>
      <c r="H476" s="307">
        <f t="shared" ca="1" si="215"/>
        <v>47.518626420393176</v>
      </c>
      <c r="I476" s="304">
        <f t="shared" ca="1" si="216"/>
        <v>55.485711517801001</v>
      </c>
      <c r="J476" s="306">
        <f t="shared" ca="1" si="217"/>
        <v>332.8595465480459</v>
      </c>
      <c r="K476" s="307">
        <f t="shared" ca="1" si="218"/>
        <v>1094.0551590704233</v>
      </c>
      <c r="L476" s="304">
        <f t="shared" ca="1" si="203"/>
        <v>1143.5699230116102</v>
      </c>
      <c r="M476" s="306">
        <f t="shared" ca="1" si="219"/>
        <v>1.0282794524548093</v>
      </c>
      <c r="N476" s="304">
        <f t="shared" ca="1" si="220"/>
        <v>58.916072785683774</v>
      </c>
      <c r="P476" s="310">
        <f t="shared" ca="1" si="221"/>
        <v>23</v>
      </c>
      <c r="Q476" s="304">
        <f t="shared" ca="1" si="222"/>
        <v>0</v>
      </c>
      <c r="R476" s="306">
        <f t="shared" ca="1" si="223"/>
        <v>0</v>
      </c>
      <c r="S476" s="307">
        <f t="shared" ca="1" si="224"/>
        <v>9.0729999999999986</v>
      </c>
      <c r="T476" s="304">
        <f t="shared" ca="1" si="204"/>
        <v>89.006129999999985</v>
      </c>
      <c r="U476" s="311">
        <f t="shared" ca="1" si="205"/>
        <v>0</v>
      </c>
      <c r="V476" s="306">
        <f t="shared" ca="1" si="206"/>
        <v>1.0979293576076599</v>
      </c>
      <c r="W476" s="304">
        <f t="shared" ca="1" si="207"/>
        <v>10.879241521007847</v>
      </c>
      <c r="Y476" s="314" t="str">
        <f t="shared" ca="1" si="225"/>
        <v/>
      </c>
      <c r="Z476" s="315" t="str">
        <f t="shared" ca="1" si="226"/>
        <v/>
      </c>
      <c r="AA476" s="316" t="str">
        <f t="shared" ca="1" si="227"/>
        <v/>
      </c>
      <c r="AC476" s="310" t="e">
        <f t="shared" ca="1" si="228"/>
        <v>#N/A</v>
      </c>
      <c r="AD476" s="323" t="e">
        <f t="shared" ca="1" si="229"/>
        <v>#N/A</v>
      </c>
      <c r="AE476" s="324">
        <f t="shared" ca="1" si="208"/>
        <v>1094.0551590704233</v>
      </c>
      <c r="AG476" s="306">
        <f t="shared" ca="1" si="230"/>
        <v>-9.6884215765321446</v>
      </c>
      <c r="AH476" s="304">
        <f t="shared" ca="1" si="231"/>
        <v>-1.2418186850896284</v>
      </c>
    </row>
    <row r="477" spans="1:34" x14ac:dyDescent="0.2">
      <c r="A477" s="347">
        <f t="shared" ca="1" si="209"/>
        <v>0.1</v>
      </c>
      <c r="B477" s="304">
        <f t="shared" ca="1" si="210"/>
        <v>11.299999999999933</v>
      </c>
      <c r="D477" s="306">
        <f t="shared" ca="1" si="211"/>
        <v>-0.6190760933332865</v>
      </c>
      <c r="E477" s="307">
        <f t="shared" ca="1" si="212"/>
        <v>-10.836905373073835</v>
      </c>
      <c r="F477" s="304">
        <f t="shared" ca="1" si="213"/>
        <v>10.854573841210597</v>
      </c>
      <c r="G477" s="306">
        <f t="shared" ca="1" si="214"/>
        <v>28.584982723750752</v>
      </c>
      <c r="H477" s="307">
        <f t="shared" ca="1" si="215"/>
        <v>46.434935883085792</v>
      </c>
      <c r="I477" s="304">
        <f t="shared" ca="1" si="216"/>
        <v>54.528015806403751</v>
      </c>
      <c r="J477" s="306">
        <f t="shared" ca="1" si="217"/>
        <v>335.72114020088765</v>
      </c>
      <c r="K477" s="307">
        <f t="shared" ca="1" si="218"/>
        <v>1098.7528371855972</v>
      </c>
      <c r="L477" s="304">
        <f t="shared" ca="1" si="203"/>
        <v>1148.8979420301803</v>
      </c>
      <c r="M477" s="306">
        <f t="shared" ca="1" si="219"/>
        <v>1.0189908177483031</v>
      </c>
      <c r="N477" s="304">
        <f t="shared" ca="1" si="220"/>
        <v>58.383873219562233</v>
      </c>
      <c r="P477" s="310">
        <f t="shared" ca="1" si="221"/>
        <v>23</v>
      </c>
      <c r="Q477" s="304">
        <f t="shared" ca="1" si="222"/>
        <v>0</v>
      </c>
      <c r="R477" s="306">
        <f t="shared" ca="1" si="223"/>
        <v>0</v>
      </c>
      <c r="S477" s="307">
        <f t="shared" ca="1" si="224"/>
        <v>9.0729999999999986</v>
      </c>
      <c r="T477" s="304">
        <f t="shared" ca="1" si="204"/>
        <v>89.006129999999985</v>
      </c>
      <c r="U477" s="311">
        <f t="shared" ca="1" si="205"/>
        <v>0</v>
      </c>
      <c r="V477" s="306">
        <f t="shared" ca="1" si="206"/>
        <v>1.0974121528946355</v>
      </c>
      <c r="W477" s="304">
        <f t="shared" ca="1" si="207"/>
        <v>10.501976832742523</v>
      </c>
      <c r="Y477" s="314" t="str">
        <f t="shared" ca="1" si="225"/>
        <v/>
      </c>
      <c r="Z477" s="315" t="str">
        <f t="shared" ca="1" si="226"/>
        <v/>
      </c>
      <c r="AA477" s="316" t="str">
        <f t="shared" ca="1" si="227"/>
        <v/>
      </c>
      <c r="AC477" s="310" t="e">
        <f t="shared" ca="1" si="228"/>
        <v>#N/A</v>
      </c>
      <c r="AD477" s="323" t="e">
        <f t="shared" ca="1" si="229"/>
        <v>#N/A</v>
      </c>
      <c r="AE477" s="324">
        <f t="shared" ca="1" si="208"/>
        <v>1098.7528371855972</v>
      </c>
      <c r="AG477" s="306">
        <f t="shared" ca="1" si="230"/>
        <v>-9.600479985895138</v>
      </c>
      <c r="AH477" s="304">
        <f t="shared" ca="1" si="231"/>
        <v>-1.1990787524531961</v>
      </c>
    </row>
    <row r="478" spans="1:34" x14ac:dyDescent="0.2">
      <c r="A478" s="347">
        <f t="shared" ca="1" si="209"/>
        <v>0.1</v>
      </c>
      <c r="B478" s="304">
        <f t="shared" ca="1" si="210"/>
        <v>11.399999999999933</v>
      </c>
      <c r="D478" s="306">
        <f t="shared" ca="1" si="211"/>
        <v>-0.60678995742094743</v>
      </c>
      <c r="E478" s="307">
        <f t="shared" ca="1" si="212"/>
        <v>-10.795701234793153</v>
      </c>
      <c r="F478" s="304">
        <f t="shared" ca="1" si="213"/>
        <v>10.812740596321607</v>
      </c>
      <c r="G478" s="306">
        <f t="shared" ca="1" si="214"/>
        <v>28.524303728008658</v>
      </c>
      <c r="H478" s="307">
        <f t="shared" ca="1" si="215"/>
        <v>45.355365759606478</v>
      </c>
      <c r="I478" s="304">
        <f t="shared" ca="1" si="216"/>
        <v>53.579334694967727</v>
      </c>
      <c r="J478" s="306">
        <f t="shared" ca="1" si="217"/>
        <v>338.57660452347562</v>
      </c>
      <c r="K478" s="307">
        <f t="shared" ca="1" si="218"/>
        <v>1103.3423522677317</v>
      </c>
      <c r="L478" s="304">
        <f t="shared" ca="1" si="203"/>
        <v>1154.1223780164464</v>
      </c>
      <c r="M478" s="306">
        <f t="shared" ca="1" si="219"/>
        <v>1.0093924673846775</v>
      </c>
      <c r="N478" s="304">
        <f t="shared" ca="1" si="220"/>
        <v>57.833928253438621</v>
      </c>
      <c r="P478" s="310">
        <f t="shared" ca="1" si="221"/>
        <v>23</v>
      </c>
      <c r="Q478" s="304">
        <f t="shared" ca="1" si="222"/>
        <v>0</v>
      </c>
      <c r="R478" s="306">
        <f t="shared" ca="1" si="223"/>
        <v>0</v>
      </c>
      <c r="S478" s="307">
        <f t="shared" ca="1" si="224"/>
        <v>9.0729999999999986</v>
      </c>
      <c r="T478" s="304">
        <f t="shared" ca="1" si="204"/>
        <v>89.006129999999985</v>
      </c>
      <c r="U478" s="311">
        <f t="shared" ca="1" si="205"/>
        <v>0</v>
      </c>
      <c r="V478" s="306">
        <f t="shared" ca="1" si="206"/>
        <v>1.0969070790809843</v>
      </c>
      <c r="W478" s="304">
        <f t="shared" ca="1" si="207"/>
        <v>10.135061159250403</v>
      </c>
      <c r="Y478" s="314" t="str">
        <f t="shared" ca="1" si="225"/>
        <v/>
      </c>
      <c r="Z478" s="315" t="str">
        <f t="shared" ca="1" si="226"/>
        <v/>
      </c>
      <c r="AA478" s="316" t="str">
        <f t="shared" ca="1" si="227"/>
        <v/>
      </c>
      <c r="AC478" s="310" t="e">
        <f t="shared" ca="1" si="228"/>
        <v>#N/A</v>
      </c>
      <c r="AD478" s="323" t="e">
        <f t="shared" ca="1" si="229"/>
        <v>#N/A</v>
      </c>
      <c r="AE478" s="324">
        <f t="shared" ca="1" si="208"/>
        <v>1103.3423522677317</v>
      </c>
      <c r="AG478" s="306">
        <f t="shared" ca="1" si="230"/>
        <v>-9.5114917979370919</v>
      </c>
      <c r="AH478" s="304">
        <f t="shared" ca="1" si="231"/>
        <v>-1.1574977221142428</v>
      </c>
    </row>
    <row r="479" spans="1:34" x14ac:dyDescent="0.2">
      <c r="A479" s="347">
        <f t="shared" ca="1" si="209"/>
        <v>0.1</v>
      </c>
      <c r="B479" s="304">
        <f t="shared" ca="1" si="210"/>
        <v>11.499999999999932</v>
      </c>
      <c r="D479" s="306">
        <f t="shared" ca="1" si="211"/>
        <v>-0.59469350929791998</v>
      </c>
      <c r="E479" s="307">
        <f t="shared" ca="1" si="212"/>
        <v>-10.755598598523761</v>
      </c>
      <c r="F479" s="304">
        <f t="shared" ca="1" si="213"/>
        <v>10.772026809406267</v>
      </c>
      <c r="G479" s="306">
        <f t="shared" ca="1" si="214"/>
        <v>28.464834377078866</v>
      </c>
      <c r="H479" s="307">
        <f t="shared" ca="1" si="215"/>
        <v>44.279805899754102</v>
      </c>
      <c r="I479" s="304">
        <f t="shared" ca="1" si="216"/>
        <v>52.639794895444162</v>
      </c>
      <c r="J479" s="306">
        <f t="shared" ca="1" si="217"/>
        <v>341.42606142873001</v>
      </c>
      <c r="K479" s="307">
        <f t="shared" ca="1" si="218"/>
        <v>1107.8241108506998</v>
      </c>
      <c r="L479" s="304">
        <f t="shared" ca="1" si="203"/>
        <v>1159.2437258854923</v>
      </c>
      <c r="M479" s="306">
        <f t="shared" ca="1" si="219"/>
        <v>0.99947091385902742</v>
      </c>
      <c r="N479" s="304">
        <f t="shared" ca="1" si="220"/>
        <v>57.265465110205731</v>
      </c>
      <c r="P479" s="310">
        <f t="shared" ca="1" si="221"/>
        <v>23</v>
      </c>
      <c r="Q479" s="304">
        <f t="shared" ca="1" si="222"/>
        <v>0</v>
      </c>
      <c r="R479" s="306">
        <f t="shared" ca="1" si="223"/>
        <v>0</v>
      </c>
      <c r="S479" s="307">
        <f t="shared" ca="1" si="224"/>
        <v>9.0729999999999986</v>
      </c>
      <c r="T479" s="304">
        <f t="shared" ca="1" si="204"/>
        <v>89.006129999999985</v>
      </c>
      <c r="U479" s="311">
        <f t="shared" ca="1" si="205"/>
        <v>0</v>
      </c>
      <c r="V479" s="306">
        <f t="shared" ca="1" si="206"/>
        <v>1.0964140757791816</v>
      </c>
      <c r="W479" s="304">
        <f t="shared" ca="1" si="207"/>
        <v>9.7783342949686265</v>
      </c>
      <c r="Y479" s="314" t="str">
        <f t="shared" ca="1" si="225"/>
        <v/>
      </c>
      <c r="Z479" s="315" t="str">
        <f t="shared" ca="1" si="226"/>
        <v/>
      </c>
      <c r="AA479" s="316" t="str">
        <f t="shared" ca="1" si="227"/>
        <v/>
      </c>
      <c r="AC479" s="310" t="e">
        <f t="shared" ca="1" si="228"/>
        <v>#N/A</v>
      </c>
      <c r="AD479" s="323" t="e">
        <f t="shared" ca="1" si="229"/>
        <v>#N/A</v>
      </c>
      <c r="AE479" s="324">
        <f t="shared" ca="1" si="208"/>
        <v>1107.8241108506998</v>
      </c>
      <c r="AG479" s="306">
        <f t="shared" ca="1" si="230"/>
        <v>-9.4213063592082236</v>
      </c>
      <c r="AH479" s="304">
        <f t="shared" ca="1" si="231"/>
        <v>-1.1170573304585478</v>
      </c>
    </row>
    <row r="480" spans="1:34" x14ac:dyDescent="0.2">
      <c r="A480" s="347">
        <f t="shared" ca="1" si="209"/>
        <v>0.1</v>
      </c>
      <c r="B480" s="304">
        <f t="shared" ca="1" si="210"/>
        <v>11.599999999999932</v>
      </c>
      <c r="D480" s="306">
        <f t="shared" ca="1" si="211"/>
        <v>-0.58278510370028469</v>
      </c>
      <c r="E480" s="307">
        <f t="shared" ca="1" si="212"/>
        <v>-10.716578655307284</v>
      </c>
      <c r="F480" s="304">
        <f t="shared" ca="1" si="213"/>
        <v>10.732413361051774</v>
      </c>
      <c r="G480" s="306">
        <f t="shared" ca="1" si="214"/>
        <v>28.406555866708839</v>
      </c>
      <c r="H480" s="307">
        <f t="shared" ca="1" si="215"/>
        <v>43.20814803422337</v>
      </c>
      <c r="I480" s="304">
        <f t="shared" ca="1" si="216"/>
        <v>51.709539475379309</v>
      </c>
      <c r="J480" s="306">
        <f t="shared" ca="1" si="217"/>
        <v>344.2696309409194</v>
      </c>
      <c r="K480" s="307">
        <f t="shared" ca="1" si="218"/>
        <v>1112.1985085473987</v>
      </c>
      <c r="L480" s="304">
        <f t="shared" ca="1" si="203"/>
        <v>1164.262470924514</v>
      </c>
      <c r="M480" s="306">
        <f t="shared" ca="1" si="219"/>
        <v>0.98921202256142737</v>
      </c>
      <c r="N480" s="304">
        <f t="shared" ca="1" si="220"/>
        <v>56.677673936369757</v>
      </c>
      <c r="P480" s="310">
        <f t="shared" ca="1" si="221"/>
        <v>23</v>
      </c>
      <c r="Q480" s="304">
        <f t="shared" ca="1" si="222"/>
        <v>0</v>
      </c>
      <c r="R480" s="306">
        <f t="shared" ca="1" si="223"/>
        <v>0</v>
      </c>
      <c r="S480" s="307">
        <f t="shared" ca="1" si="224"/>
        <v>9.0729999999999986</v>
      </c>
      <c r="T480" s="304">
        <f t="shared" ca="1" si="204"/>
        <v>89.006129999999985</v>
      </c>
      <c r="U480" s="311">
        <f t="shared" ca="1" si="205"/>
        <v>0</v>
      </c>
      <c r="V480" s="306">
        <f t="shared" ca="1" si="206"/>
        <v>1.0959330842622601</v>
      </c>
      <c r="W480" s="304">
        <f t="shared" ca="1" si="207"/>
        <v>9.4316413744072989</v>
      </c>
      <c r="Y480" s="314" t="str">
        <f t="shared" ca="1" si="225"/>
        <v/>
      </c>
      <c r="Z480" s="315" t="str">
        <f t="shared" ca="1" si="226"/>
        <v/>
      </c>
      <c r="AA480" s="316" t="str">
        <f t="shared" ca="1" si="227"/>
        <v/>
      </c>
      <c r="AC480" s="310" t="e">
        <f t="shared" ca="1" si="228"/>
        <v>#N/A</v>
      </c>
      <c r="AD480" s="323" t="e">
        <f t="shared" ca="1" si="229"/>
        <v>#N/A</v>
      </c>
      <c r="AE480" s="324">
        <f t="shared" ca="1" si="208"/>
        <v>1112.1985085473987</v>
      </c>
      <c r="AG480" s="306">
        <f t="shared" ca="1" si="230"/>
        <v>-9.3297647757973419</v>
      </c>
      <c r="AH480" s="304">
        <f t="shared" ca="1" si="231"/>
        <v>-1.0777399200891247</v>
      </c>
    </row>
    <row r="481" spans="1:34" x14ac:dyDescent="0.2">
      <c r="A481" s="347">
        <f t="shared" ca="1" si="209"/>
        <v>0.1</v>
      </c>
      <c r="B481" s="304">
        <f t="shared" ca="1" si="210"/>
        <v>11.699999999999932</v>
      </c>
      <c r="D481" s="306">
        <f t="shared" ca="1" si="211"/>
        <v>-0.5710633376197084</v>
      </c>
      <c r="E481" s="307">
        <f t="shared" ca="1" si="212"/>
        <v>-10.678623051121361</v>
      </c>
      <c r="F481" s="304">
        <f t="shared" ca="1" si="213"/>
        <v>10.693881596666099</v>
      </c>
      <c r="G481" s="306">
        <f t="shared" ca="1" si="214"/>
        <v>28.349449532946867</v>
      </c>
      <c r="H481" s="307">
        <f t="shared" ca="1" si="215"/>
        <v>42.140285729111234</v>
      </c>
      <c r="I481" s="304">
        <f t="shared" ca="1" si="216"/>
        <v>50.788728770783756</v>
      </c>
      <c r="J481" s="306">
        <f t="shared" ca="1" si="217"/>
        <v>347.10743121090218</v>
      </c>
      <c r="K481" s="307">
        <f t="shared" ca="1" si="218"/>
        <v>1116.4659302355653</v>
      </c>
      <c r="L481" s="304">
        <f t="shared" ca="1" si="203"/>
        <v>1169.1790890101472</v>
      </c>
      <c r="M481" s="306">
        <f t="shared" ca="1" si="219"/>
        <v>0.97860098808102713</v>
      </c>
      <c r="N481" s="304">
        <f t="shared" ca="1" si="220"/>
        <v>56.069706444375036</v>
      </c>
      <c r="P481" s="310">
        <f t="shared" ca="1" si="221"/>
        <v>23</v>
      </c>
      <c r="Q481" s="304">
        <f t="shared" ca="1" si="222"/>
        <v>0</v>
      </c>
      <c r="R481" s="306">
        <f t="shared" ca="1" si="223"/>
        <v>0</v>
      </c>
      <c r="S481" s="307">
        <f t="shared" ca="1" si="224"/>
        <v>9.0729999999999986</v>
      </c>
      <c r="T481" s="304">
        <f t="shared" ca="1" si="204"/>
        <v>89.006129999999985</v>
      </c>
      <c r="U481" s="311">
        <f t="shared" ca="1" si="205"/>
        <v>0</v>
      </c>
      <c r="V481" s="306">
        <f t="shared" ca="1" si="206"/>
        <v>1.0954640474351089</v>
      </c>
      <c r="W481" s="304">
        <f t="shared" ca="1" si="207"/>
        <v>9.0948327181761126</v>
      </c>
      <c r="Y481" s="314" t="str">
        <f t="shared" ca="1" si="225"/>
        <v/>
      </c>
      <c r="Z481" s="315" t="str">
        <f t="shared" ca="1" si="226"/>
        <v/>
      </c>
      <c r="AA481" s="316" t="str">
        <f t="shared" ca="1" si="227"/>
        <v/>
      </c>
      <c r="AC481" s="310" t="e">
        <f t="shared" ca="1" si="228"/>
        <v>#N/A</v>
      </c>
      <c r="AD481" s="323" t="e">
        <f t="shared" ca="1" si="229"/>
        <v>#N/A</v>
      </c>
      <c r="AE481" s="324">
        <f t="shared" ca="1" si="208"/>
        <v>1116.4659302355653</v>
      </c>
      <c r="AG481" s="306">
        <f t="shared" ca="1" si="230"/>
        <v>-9.2366993217075386</v>
      </c>
      <c r="AH481" s="304">
        <f t="shared" ca="1" si="231"/>
        <v>-1.0395284221764907</v>
      </c>
    </row>
    <row r="482" spans="1:34" x14ac:dyDescent="0.2">
      <c r="A482" s="347">
        <f t="shared" ca="1" si="209"/>
        <v>0.1</v>
      </c>
      <c r="B482" s="304">
        <f t="shared" ca="1" si="210"/>
        <v>11.799999999999931</v>
      </c>
      <c r="D482" s="306">
        <f t="shared" ca="1" si="211"/>
        <v>-0.55952705690032944</v>
      </c>
      <c r="E482" s="307">
        <f t="shared" ca="1" si="212"/>
        <v>-10.641713858272492</v>
      </c>
      <c r="F482" s="304">
        <f t="shared" ca="1" si="213"/>
        <v>10.656413297575895</v>
      </c>
      <c r="G482" s="306">
        <f t="shared" ca="1" si="214"/>
        <v>28.293496827256835</v>
      </c>
      <c r="H482" s="307">
        <f t="shared" ca="1" si="215"/>
        <v>41.076114343283983</v>
      </c>
      <c r="I482" s="304">
        <f t="shared" ca="1" si="216"/>
        <v>49.877541361383614</v>
      </c>
      <c r="J482" s="306">
        <f t="shared" ca="1" si="217"/>
        <v>349.93957852891236</v>
      </c>
      <c r="K482" s="307">
        <f t="shared" ca="1" si="218"/>
        <v>1120.6267502391852</v>
      </c>
      <c r="L482" s="304">
        <f t="shared" ca="1" si="203"/>
        <v>1173.9940468216309</v>
      </c>
      <c r="M482" s="306">
        <f t="shared" ca="1" si="219"/>
        <v>0.96762231173492219</v>
      </c>
      <c r="N482" s="304">
        <f t="shared" ca="1" si="220"/>
        <v>55.440674625103114</v>
      </c>
      <c r="P482" s="310">
        <f t="shared" ca="1" si="221"/>
        <v>23</v>
      </c>
      <c r="Q482" s="304">
        <f t="shared" ca="1" si="222"/>
        <v>0</v>
      </c>
      <c r="R482" s="306">
        <f t="shared" ca="1" si="223"/>
        <v>0</v>
      </c>
      <c r="S482" s="307">
        <f t="shared" ca="1" si="224"/>
        <v>9.0729999999999986</v>
      </c>
      <c r="T482" s="304">
        <f t="shared" ca="1" si="204"/>
        <v>89.006129999999985</v>
      </c>
      <c r="U482" s="311">
        <f t="shared" ca="1" si="205"/>
        <v>0</v>
      </c>
      <c r="V482" s="306">
        <f t="shared" ca="1" si="206"/>
        <v>1.0950069098065516</v>
      </c>
      <c r="W482" s="304">
        <f t="shared" ca="1" si="207"/>
        <v>8.767763684878064</v>
      </c>
      <c r="Y482" s="314" t="str">
        <f t="shared" ca="1" si="225"/>
        <v/>
      </c>
      <c r="Z482" s="315" t="str">
        <f t="shared" ca="1" si="226"/>
        <v/>
      </c>
      <c r="AA482" s="316" t="str">
        <f t="shared" ca="1" si="227"/>
        <v/>
      </c>
      <c r="AC482" s="310" t="e">
        <f t="shared" ca="1" si="228"/>
        <v>#N/A</v>
      </c>
      <c r="AD482" s="323" t="e">
        <f t="shared" ca="1" si="229"/>
        <v>#N/A</v>
      </c>
      <c r="AE482" s="324">
        <f t="shared" ca="1" si="208"/>
        <v>1120.6267502391852</v>
      </c>
      <c r="AG482" s="306">
        <f t="shared" ca="1" si="230"/>
        <v>-9.1419328251439271</v>
      </c>
      <c r="AH482" s="304">
        <f t="shared" ca="1" si="231"/>
        <v>-1.0024063394881642</v>
      </c>
    </row>
    <row r="483" spans="1:34" x14ac:dyDescent="0.2">
      <c r="A483" s="347">
        <f t="shared" ca="1" si="209"/>
        <v>0.1</v>
      </c>
      <c r="B483" s="304">
        <f t="shared" ca="1" si="210"/>
        <v>11.899999999999931</v>
      </c>
      <c r="D483" s="306">
        <f t="shared" ca="1" si="211"/>
        <v>-0.54817536356658736</v>
      </c>
      <c r="E483" s="307">
        <f t="shared" ca="1" si="212"/>
        <v>-10.605833546185798</v>
      </c>
      <c r="F483" s="304">
        <f t="shared" ca="1" si="213"/>
        <v>10.619990651531731</v>
      </c>
      <c r="G483" s="306">
        <f t="shared" ca="1" si="214"/>
        <v>28.238679290900176</v>
      </c>
      <c r="H483" s="307">
        <f t="shared" ca="1" si="215"/>
        <v>40.015530988665404</v>
      </c>
      <c r="I483" s="304">
        <f t="shared" ca="1" si="216"/>
        <v>48.97617510993642</v>
      </c>
      <c r="J483" s="306">
        <f t="shared" ca="1" si="217"/>
        <v>352.76618733482019</v>
      </c>
      <c r="K483" s="307">
        <f t="shared" ca="1" si="218"/>
        <v>1124.6813325057826</v>
      </c>
      <c r="L483" s="304">
        <f t="shared" ca="1" si="203"/>
        <v>1178.707802050079</v>
      </c>
      <c r="M483" s="306">
        <f t="shared" ca="1" si="219"/>
        <v>0.95625978087419294</v>
      </c>
      <c r="N483" s="304">
        <f t="shared" ca="1" si="220"/>
        <v>54.789649562196175</v>
      </c>
      <c r="P483" s="310">
        <f t="shared" ca="1" si="221"/>
        <v>23</v>
      </c>
      <c r="Q483" s="304">
        <f t="shared" ca="1" si="222"/>
        <v>0</v>
      </c>
      <c r="R483" s="306">
        <f t="shared" ca="1" si="223"/>
        <v>0</v>
      </c>
      <c r="S483" s="307">
        <f t="shared" ca="1" si="224"/>
        <v>9.0729999999999986</v>
      </c>
      <c r="T483" s="304">
        <f t="shared" ca="1" si="204"/>
        <v>89.006129999999985</v>
      </c>
      <c r="U483" s="311">
        <f t="shared" ca="1" si="205"/>
        <v>0</v>
      </c>
      <c r="V483" s="306">
        <f t="shared" ca="1" si="206"/>
        <v>1.0945616174621691</v>
      </c>
      <c r="W483" s="304">
        <f t="shared" ca="1" si="207"/>
        <v>8.4502945285848465</v>
      </c>
      <c r="Y483" s="314" t="str">
        <f t="shared" ca="1" si="225"/>
        <v/>
      </c>
      <c r="Z483" s="315" t="str">
        <f t="shared" ca="1" si="226"/>
        <v/>
      </c>
      <c r="AA483" s="316" t="str">
        <f t="shared" ca="1" si="227"/>
        <v/>
      </c>
      <c r="AC483" s="310" t="e">
        <f t="shared" ca="1" si="228"/>
        <v>#N/A</v>
      </c>
      <c r="AD483" s="323" t="e">
        <f t="shared" ca="1" si="229"/>
        <v>#N/A</v>
      </c>
      <c r="AE483" s="324">
        <f t="shared" ca="1" si="208"/>
        <v>1124.6813325057826</v>
      </c>
      <c r="AG483" s="306">
        <f t="shared" ca="1" si="230"/>
        <v>-9.0452780358598908</v>
      </c>
      <c r="AH483" s="304">
        <f t="shared" ca="1" si="231"/>
        <v>-0.96635773006481485</v>
      </c>
    </row>
    <row r="484" spans="1:34" x14ac:dyDescent="0.2">
      <c r="A484" s="347">
        <f t="shared" ca="1" si="209"/>
        <v>0.1</v>
      </c>
      <c r="B484" s="304">
        <f t="shared" ca="1" si="210"/>
        <v>11.999999999999931</v>
      </c>
      <c r="D484" s="306">
        <f t="shared" ca="1" si="211"/>
        <v>-0.53700762389317036</v>
      </c>
      <c r="E484" s="307">
        <f t="shared" ca="1" si="212"/>
        <v>-10.570964951429984</v>
      </c>
      <c r="F484" s="304">
        <f t="shared" ca="1" si="213"/>
        <v>10.584596222458394</v>
      </c>
      <c r="G484" s="306">
        <f t="shared" ca="1" si="214"/>
        <v>28.184978528510861</v>
      </c>
      <c r="H484" s="307">
        <f t="shared" ca="1" si="215"/>
        <v>38.958434493522404</v>
      </c>
      <c r="I484" s="304">
        <f t="shared" ca="1" si="216"/>
        <v>48.084848266774166</v>
      </c>
      <c r="J484" s="306">
        <f t="shared" ca="1" si="217"/>
        <v>355.58737022579072</v>
      </c>
      <c r="K484" s="307">
        <f t="shared" ca="1" si="218"/>
        <v>1128.630030779892</v>
      </c>
      <c r="L484" s="304">
        <f t="shared" ca="1" si="203"/>
        <v>1183.3208036041256</v>
      </c>
      <c r="M484" s="306">
        <f t="shared" ca="1" si="219"/>
        <v>0.94449645063152765</v>
      </c>
      <c r="N484" s="304">
        <f t="shared" ca="1" si="220"/>
        <v>54.11566038627285</v>
      </c>
      <c r="P484" s="310">
        <f t="shared" ca="1" si="221"/>
        <v>23</v>
      </c>
      <c r="Q484" s="304">
        <f t="shared" ca="1" si="222"/>
        <v>0</v>
      </c>
      <c r="R484" s="306">
        <f t="shared" ca="1" si="223"/>
        <v>0</v>
      </c>
      <c r="S484" s="307">
        <f t="shared" ca="1" si="224"/>
        <v>9.0729999999999986</v>
      </c>
      <c r="T484" s="304">
        <f t="shared" ca="1" si="204"/>
        <v>89.006129999999985</v>
      </c>
      <c r="U484" s="311">
        <f t="shared" ca="1" si="205"/>
        <v>0</v>
      </c>
      <c r="V484" s="306">
        <f t="shared" ca="1" si="206"/>
        <v>1.0941281180378231</v>
      </c>
      <c r="W484" s="304">
        <f t="shared" ca="1" si="207"/>
        <v>8.1422902616169797</v>
      </c>
      <c r="Y484" s="314" t="str">
        <f t="shared" ca="1" si="225"/>
        <v/>
      </c>
      <c r="Z484" s="315" t="str">
        <f t="shared" ca="1" si="226"/>
        <v/>
      </c>
      <c r="AA484" s="316" t="str">
        <f t="shared" ca="1" si="227"/>
        <v/>
      </c>
      <c r="AC484" s="310">
        <f t="shared" ca="1" si="228"/>
        <v>11.999999999999931</v>
      </c>
      <c r="AD484" s="323">
        <f t="shared" ca="1" si="229"/>
        <v>355.58737022579072</v>
      </c>
      <c r="AE484" s="324">
        <f t="shared" ca="1" si="208"/>
        <v>1128.630030779892</v>
      </c>
      <c r="AG484" s="306">
        <f t="shared" ca="1" si="230"/>
        <v>-8.9465369779975621</v>
      </c>
      <c r="AH484" s="304">
        <f t="shared" ca="1" si="231"/>
        <v>-0.93136719151161118</v>
      </c>
    </row>
    <row r="485" spans="1:34" x14ac:dyDescent="0.2">
      <c r="A485" s="347">
        <f t="shared" ca="1" si="209"/>
        <v>0.1</v>
      </c>
      <c r="B485" s="304">
        <f t="shared" ca="1" si="210"/>
        <v>12.09999999999993</v>
      </c>
      <c r="D485" s="306">
        <f t="shared" ca="1" si="211"/>
        <v>-0.52602347722291876</v>
      </c>
      <c r="E485" s="307">
        <f t="shared" ca="1" si="212"/>
        <v>-10.537091246804179</v>
      </c>
      <c r="F485" s="304">
        <f t="shared" ca="1" si="213"/>
        <v>10.550212919276413</v>
      </c>
      <c r="G485" s="306">
        <f t="shared" ca="1" si="214"/>
        <v>28.132376180788569</v>
      </c>
      <c r="H485" s="307">
        <f t="shared" ca="1" si="215"/>
        <v>37.904725368841987</v>
      </c>
      <c r="I485" s="304">
        <f t="shared" ca="1" si="216"/>
        <v>47.203800640040981</v>
      </c>
      <c r="J485" s="306">
        <f t="shared" ca="1" si="217"/>
        <v>358.40323796125568</v>
      </c>
      <c r="K485" s="307">
        <f t="shared" ca="1" si="218"/>
        <v>1132.4731887730102</v>
      </c>
      <c r="L485" s="304">
        <f t="shared" ca="1" si="203"/>
        <v>1187.8334918122246</v>
      </c>
      <c r="M485" s="306">
        <f t="shared" ca="1" si="219"/>
        <v>0.93231462890435401</v>
      </c>
      <c r="N485" s="304">
        <f t="shared" ca="1" si="220"/>
        <v>53.417693414525033</v>
      </c>
      <c r="P485" s="310">
        <f t="shared" ca="1" si="221"/>
        <v>23</v>
      </c>
      <c r="Q485" s="304">
        <f t="shared" ca="1" si="222"/>
        <v>0</v>
      </c>
      <c r="R485" s="306">
        <f t="shared" ca="1" si="223"/>
        <v>0</v>
      </c>
      <c r="S485" s="307">
        <f t="shared" ca="1" si="224"/>
        <v>9.0729999999999986</v>
      </c>
      <c r="T485" s="304">
        <f t="shared" ca="1" si="204"/>
        <v>89.006129999999985</v>
      </c>
      <c r="U485" s="311">
        <f t="shared" ca="1" si="205"/>
        <v>0</v>
      </c>
      <c r="V485" s="306">
        <f t="shared" ca="1" si="206"/>
        <v>1.0937063606938395</v>
      </c>
      <c r="W485" s="304">
        <f t="shared" ca="1" si="207"/>
        <v>7.8436205223597666</v>
      </c>
      <c r="Y485" s="314" t="str">
        <f t="shared" ca="1" si="225"/>
        <v/>
      </c>
      <c r="Z485" s="315" t="str">
        <f t="shared" ca="1" si="226"/>
        <v/>
      </c>
      <c r="AA485" s="316" t="str">
        <f t="shared" ca="1" si="227"/>
        <v/>
      </c>
      <c r="AC485" s="310" t="e">
        <f t="shared" ca="1" si="228"/>
        <v>#N/A</v>
      </c>
      <c r="AD485" s="323" t="e">
        <f t="shared" ca="1" si="229"/>
        <v>#N/A</v>
      </c>
      <c r="AE485" s="324">
        <f t="shared" ca="1" si="208"/>
        <v>1132.4731887730102</v>
      </c>
      <c r="AG485" s="306">
        <f t="shared" ca="1" si="230"/>
        <v>-8.8455002944411625</v>
      </c>
      <c r="AH485" s="304">
        <f t="shared" ca="1" si="231"/>
        <v>-0.89741984587424017</v>
      </c>
    </row>
    <row r="486" spans="1:34" x14ac:dyDescent="0.2">
      <c r="A486" s="347">
        <f t="shared" ca="1" si="209"/>
        <v>0.1</v>
      </c>
      <c r="B486" s="304">
        <f t="shared" ca="1" si="210"/>
        <v>12.19999999999993</v>
      </c>
      <c r="D486" s="306">
        <f t="shared" ca="1" si="211"/>
        <v>-0.51522284553138997</v>
      </c>
      <c r="E486" s="307">
        <f t="shared" ca="1" si="212"/>
        <v>-10.504195909301012</v>
      </c>
      <c r="F486" s="304">
        <f t="shared" ca="1" si="213"/>
        <v>10.516823963608671</v>
      </c>
      <c r="G486" s="306">
        <f t="shared" ca="1" si="214"/>
        <v>28.080853896235428</v>
      </c>
      <c r="H486" s="307">
        <f t="shared" ca="1" si="215"/>
        <v>36.854305777911883</v>
      </c>
      <c r="I486" s="304">
        <f t="shared" ca="1" si="216"/>
        <v>46.333294831185377</v>
      </c>
      <c r="J486" s="306">
        <f t="shared" ca="1" si="217"/>
        <v>361.21389946510686</v>
      </c>
      <c r="K486" s="307">
        <f t="shared" ca="1" si="218"/>
        <v>1136.2111403303479</v>
      </c>
      <c r="L486" s="304">
        <f t="shared" ca="1" si="203"/>
        <v>1192.246298621882</v>
      </c>
      <c r="M486" s="306">
        <f t="shared" ca="1" si="219"/>
        <v>0.91969586551620519</v>
      </c>
      <c r="N486" s="304">
        <f t="shared" ca="1" si="220"/>
        <v>52.694691529709907</v>
      </c>
      <c r="P486" s="310">
        <f t="shared" ca="1" si="221"/>
        <v>23</v>
      </c>
      <c r="Q486" s="304">
        <f t="shared" ca="1" si="222"/>
        <v>0</v>
      </c>
      <c r="R486" s="306">
        <f t="shared" ca="1" si="223"/>
        <v>0</v>
      </c>
      <c r="S486" s="307">
        <f t="shared" ca="1" si="224"/>
        <v>9.0729999999999986</v>
      </c>
      <c r="T486" s="304">
        <f t="shared" ca="1" si="204"/>
        <v>89.006129999999985</v>
      </c>
      <c r="U486" s="311">
        <f t="shared" ca="1" si="205"/>
        <v>0</v>
      </c>
      <c r="V486" s="306">
        <f t="shared" ca="1" si="206"/>
        <v>1.0932962960898087</v>
      </c>
      <c r="W486" s="304">
        <f t="shared" ca="1" si="207"/>
        <v>7.5541594478527498</v>
      </c>
      <c r="Y486" s="314" t="str">
        <f t="shared" ca="1" si="225"/>
        <v/>
      </c>
      <c r="Z486" s="315" t="str">
        <f t="shared" ca="1" si="226"/>
        <v/>
      </c>
      <c r="AA486" s="316" t="str">
        <f t="shared" ca="1" si="227"/>
        <v/>
      </c>
      <c r="AC486" s="310" t="e">
        <f t="shared" ca="1" si="228"/>
        <v>#N/A</v>
      </c>
      <c r="AD486" s="323" t="e">
        <f t="shared" ca="1" si="229"/>
        <v>#N/A</v>
      </c>
      <c r="AE486" s="324">
        <f t="shared" ca="1" si="208"/>
        <v>1136.2111403303479</v>
      </c>
      <c r="AG486" s="306">
        <f t="shared" ca="1" si="230"/>
        <v>-8.7419465906301941</v>
      </c>
      <c r="AH486" s="304">
        <f t="shared" ca="1" si="231"/>
        <v>-0.86450132506996225</v>
      </c>
    </row>
    <row r="487" spans="1:34" x14ac:dyDescent="0.2">
      <c r="A487" s="347">
        <f t="shared" ca="1" si="209"/>
        <v>0.1</v>
      </c>
      <c r="B487" s="304">
        <f t="shared" ca="1" si="210"/>
        <v>12.29999999999993</v>
      </c>
      <c r="D487" s="306">
        <f t="shared" ca="1" si="211"/>
        <v>-0.50460594372743561</v>
      </c>
      <c r="E487" s="307">
        <f t="shared" ca="1" si="212"/>
        <v>-10.472262686747424</v>
      </c>
      <c r="F487" s="304">
        <f t="shared" ca="1" si="213"/>
        <v>10.484412856173083</v>
      </c>
      <c r="G487" s="306">
        <f t="shared" ca="1" si="214"/>
        <v>28.030393301862684</v>
      </c>
      <c r="H487" s="307">
        <f t="shared" ca="1" si="215"/>
        <v>35.807079509237141</v>
      </c>
      <c r="I487" s="304">
        <f t="shared" ca="1" si="216"/>
        <v>45.473617534103646</v>
      </c>
      <c r="J487" s="306">
        <f t="shared" ca="1" si="217"/>
        <v>364.01946182501177</v>
      </c>
      <c r="K487" s="307">
        <f t="shared" ca="1" si="218"/>
        <v>1139.8442095947053</v>
      </c>
      <c r="L487" s="304">
        <f t="shared" ca="1" si="203"/>
        <v>1196.5596477961096</v>
      </c>
      <c r="M487" s="306">
        <f t="shared" ca="1" si="219"/>
        <v>0.90662094666882631</v>
      </c>
      <c r="N487" s="304">
        <f t="shared" ca="1" si="220"/>
        <v>51.945553862279041</v>
      </c>
      <c r="P487" s="310">
        <f t="shared" ca="1" si="221"/>
        <v>23</v>
      </c>
      <c r="Q487" s="304">
        <f t="shared" ca="1" si="222"/>
        <v>0</v>
      </c>
      <c r="R487" s="306">
        <f t="shared" ca="1" si="223"/>
        <v>0</v>
      </c>
      <c r="S487" s="307">
        <f t="shared" ca="1" si="224"/>
        <v>9.0729999999999986</v>
      </c>
      <c r="T487" s="304">
        <f t="shared" ca="1" si="204"/>
        <v>89.006129999999985</v>
      </c>
      <c r="U487" s="311">
        <f t="shared" ca="1" si="205"/>
        <v>0</v>
      </c>
      <c r="V487" s="306">
        <f t="shared" ca="1" si="206"/>
        <v>1.0928978763599615</v>
      </c>
      <c r="W487" s="304">
        <f t="shared" ca="1" si="207"/>
        <v>7.2737855508960623</v>
      </c>
      <c r="Y487" s="314" t="str">
        <f t="shared" ca="1" si="225"/>
        <v/>
      </c>
      <c r="Z487" s="315" t="str">
        <f t="shared" ca="1" si="226"/>
        <v/>
      </c>
      <c r="AA487" s="316" t="str">
        <f t="shared" ca="1" si="227"/>
        <v/>
      </c>
      <c r="AC487" s="310" t="e">
        <f t="shared" ca="1" si="228"/>
        <v>#N/A</v>
      </c>
      <c r="AD487" s="323" t="e">
        <f t="shared" ca="1" si="229"/>
        <v>#N/A</v>
      </c>
      <c r="AE487" s="324">
        <f t="shared" ca="1" si="208"/>
        <v>1139.8442095947053</v>
      </c>
      <c r="AG487" s="306">
        <f t="shared" ca="1" si="230"/>
        <v>-8.6356417881096359</v>
      </c>
      <c r="AH487" s="304">
        <f t="shared" ca="1" si="231"/>
        <v>-0.83259775684478687</v>
      </c>
    </row>
    <row r="488" spans="1:34" x14ac:dyDescent="0.2">
      <c r="A488" s="347">
        <f t="shared" ca="1" si="209"/>
        <v>0.1</v>
      </c>
      <c r="B488" s="304">
        <f t="shared" ca="1" si="210"/>
        <v>12.399999999999929</v>
      </c>
      <c r="D488" s="306">
        <f t="shared" ca="1" si="211"/>
        <v>-0.49417329066713561</v>
      </c>
      <c r="E488" s="307">
        <f t="shared" ca="1" si="212"/>
        <v>-10.441275562911336</v>
      </c>
      <c r="F488" s="304">
        <f t="shared" ca="1" si="213"/>
        <v>10.452963341649019</v>
      </c>
      <c r="G488" s="306">
        <f t="shared" ca="1" si="214"/>
        <v>27.980975972795971</v>
      </c>
      <c r="H488" s="307">
        <f t="shared" ca="1" si="215"/>
        <v>34.762951952946011</v>
      </c>
      <c r="I488" s="304">
        <f t="shared" ca="1" si="216"/>
        <v>44.625080894862457</v>
      </c>
      <c r="J488" s="306">
        <f t="shared" ca="1" si="217"/>
        <v>366.8200302887447</v>
      </c>
      <c r="K488" s="307">
        <f t="shared" ca="1" si="218"/>
        <v>1143.3727111678145</v>
      </c>
      <c r="L488" s="304">
        <f t="shared" ca="1" si="203"/>
        <v>1200.7739551074026</v>
      </c>
      <c r="M488" s="306">
        <f t="shared" ca="1" si="219"/>
        <v>0.89306989598970732</v>
      </c>
      <c r="N488" s="304">
        <f t="shared" ca="1" si="220"/>
        <v>51.16913585039763</v>
      </c>
      <c r="P488" s="310">
        <f t="shared" ca="1" si="221"/>
        <v>23</v>
      </c>
      <c r="Q488" s="304">
        <f t="shared" ca="1" si="222"/>
        <v>0</v>
      </c>
      <c r="R488" s="306">
        <f t="shared" ca="1" si="223"/>
        <v>0</v>
      </c>
      <c r="S488" s="307">
        <f t="shared" ca="1" si="224"/>
        <v>9.0729999999999986</v>
      </c>
      <c r="T488" s="304">
        <f t="shared" ca="1" si="204"/>
        <v>89.006129999999985</v>
      </c>
      <c r="U488" s="311">
        <f t="shared" ca="1" si="205"/>
        <v>0</v>
      </c>
      <c r="V488" s="306">
        <f t="shared" ca="1" si="206"/>
        <v>1.0925110550890713</v>
      </c>
      <c r="W488" s="304">
        <f t="shared" ca="1" si="207"/>
        <v>7.0023816014216074</v>
      </c>
      <c r="Y488" s="314" t="str">
        <f t="shared" ca="1" si="225"/>
        <v/>
      </c>
      <c r="Z488" s="315" t="str">
        <f t="shared" ca="1" si="226"/>
        <v/>
      </c>
      <c r="AA488" s="316" t="str">
        <f t="shared" ca="1" si="227"/>
        <v/>
      </c>
      <c r="AC488" s="310" t="e">
        <f t="shared" ca="1" si="228"/>
        <v>#N/A</v>
      </c>
      <c r="AD488" s="323" t="e">
        <f t="shared" ca="1" si="229"/>
        <v>#N/A</v>
      </c>
      <c r="AE488" s="324">
        <f t="shared" ca="1" si="208"/>
        <v>1143.3727111678145</v>
      </c>
      <c r="AG488" s="306">
        <f t="shared" ca="1" si="230"/>
        <v>-8.5263385008882846</v>
      </c>
      <c r="AH488" s="304">
        <f t="shared" ca="1" si="231"/>
        <v>-0.80169575122848713</v>
      </c>
    </row>
    <row r="489" spans="1:34" x14ac:dyDescent="0.2">
      <c r="A489" s="347">
        <f t="shared" ca="1" si="209"/>
        <v>0.1</v>
      </c>
      <c r="B489" s="304">
        <f t="shared" ca="1" si="210"/>
        <v>12.499999999999929</v>
      </c>
      <c r="D489" s="306">
        <f t="shared" ca="1" si="211"/>
        <v>-0.48392572084328478</v>
      </c>
      <c r="E489" s="307">
        <f t="shared" ca="1" si="212"/>
        <v>-10.411218720848961</v>
      </c>
      <c r="F489" s="304">
        <f t="shared" ca="1" si="213"/>
        <v>10.422459371791746</v>
      </c>
      <c r="G489" s="306">
        <f t="shared" ca="1" si="214"/>
        <v>27.932583400711643</v>
      </c>
      <c r="H489" s="307">
        <f t="shared" ca="1" si="215"/>
        <v>33.721830080861118</v>
      </c>
      <c r="I489" s="304">
        <f t="shared" ca="1" si="216"/>
        <v>43.788023927098848</v>
      </c>
      <c r="J489" s="306">
        <f t="shared" ca="1" si="217"/>
        <v>369.61570825742007</v>
      </c>
      <c r="K489" s="307">
        <f t="shared" ca="1" si="218"/>
        <v>1146.7969502695048</v>
      </c>
      <c r="L489" s="304">
        <f t="shared" ca="1" si="203"/>
        <v>1204.8896285295475</v>
      </c>
      <c r="M489" s="306">
        <f t="shared" ca="1" si="219"/>
        <v>0.87902198369526363</v>
      </c>
      <c r="N489" s="304">
        <f t="shared" ca="1" si="220"/>
        <v>50.364249764956071</v>
      </c>
      <c r="P489" s="310">
        <f t="shared" ca="1" si="221"/>
        <v>23</v>
      </c>
      <c r="Q489" s="304">
        <f t="shared" ca="1" si="222"/>
        <v>0</v>
      </c>
      <c r="R489" s="306">
        <f t="shared" ca="1" si="223"/>
        <v>0</v>
      </c>
      <c r="S489" s="307">
        <f t="shared" ca="1" si="224"/>
        <v>9.0729999999999986</v>
      </c>
      <c r="T489" s="304">
        <f t="shared" ca="1" si="204"/>
        <v>89.006129999999985</v>
      </c>
      <c r="U489" s="311">
        <f t="shared" ca="1" si="205"/>
        <v>0</v>
      </c>
      <c r="V489" s="306">
        <f t="shared" ca="1" si="206"/>
        <v>1.0921357872888415</v>
      </c>
      <c r="W489" s="304">
        <f t="shared" ca="1" si="207"/>
        <v>6.7398345118806695</v>
      </c>
      <c r="Y489" s="314" t="str">
        <f t="shared" ca="1" si="225"/>
        <v/>
      </c>
      <c r="Z489" s="315" t="str">
        <f t="shared" ca="1" si="226"/>
        <v/>
      </c>
      <c r="AA489" s="316" t="str">
        <f t="shared" ca="1" si="227"/>
        <v/>
      </c>
      <c r="AC489" s="310" t="e">
        <f t="shared" ca="1" si="228"/>
        <v>#N/A</v>
      </c>
      <c r="AD489" s="323" t="e">
        <f t="shared" ca="1" si="229"/>
        <v>#N/A</v>
      </c>
      <c r="AE489" s="324">
        <f t="shared" ca="1" si="208"/>
        <v>1146.7969502695048</v>
      </c>
      <c r="AG489" s="306">
        <f t="shared" ca="1" si="230"/>
        <v>-8.4137754509985552</v>
      </c>
      <c r="AH489" s="304">
        <f t="shared" ca="1" si="231"/>
        <v>-0.77178238745967254</v>
      </c>
    </row>
    <row r="490" spans="1:34" x14ac:dyDescent="0.2">
      <c r="A490" s="347">
        <f t="shared" ca="1" si="209"/>
        <v>0.1</v>
      </c>
      <c r="B490" s="304">
        <f t="shared" ca="1" si="210"/>
        <v>12.599999999999929</v>
      </c>
      <c r="D490" s="306">
        <f t="shared" ca="1" si="211"/>
        <v>-0.4738643966937503</v>
      </c>
      <c r="E490" s="307">
        <f t="shared" ca="1" si="212"/>
        <v>-10.382076504254501</v>
      </c>
      <c r="F490" s="304">
        <f t="shared" ca="1" si="213"/>
        <v>10.39288506655622</v>
      </c>
      <c r="G490" s="306">
        <f t="shared" ca="1" si="214"/>
        <v>27.885196961042269</v>
      </c>
      <c r="H490" s="307">
        <f t="shared" ca="1" si="215"/>
        <v>32.683622430435669</v>
      </c>
      <c r="I490" s="304">
        <f t="shared" ca="1" si="216"/>
        <v>42.962813975942019</v>
      </c>
      <c r="J490" s="306">
        <f t="shared" ca="1" si="217"/>
        <v>372.40659727550775</v>
      </c>
      <c r="K490" s="307">
        <f t="shared" ca="1" si="218"/>
        <v>1150.1172228950697</v>
      </c>
      <c r="L490" s="304">
        <f t="shared" ca="1" si="203"/>
        <v>1208.9070684275898</v>
      </c>
      <c r="M490" s="306">
        <f t="shared" ca="1" si="219"/>
        <v>0.86445574562899474</v>
      </c>
      <c r="N490" s="304">
        <f t="shared" ca="1" si="220"/>
        <v>49.529665800376058</v>
      </c>
      <c r="P490" s="310">
        <f t="shared" ca="1" si="221"/>
        <v>23</v>
      </c>
      <c r="Q490" s="304">
        <f t="shared" ca="1" si="222"/>
        <v>0</v>
      </c>
      <c r="R490" s="306">
        <f t="shared" ca="1" si="223"/>
        <v>0</v>
      </c>
      <c r="S490" s="307">
        <f t="shared" ca="1" si="224"/>
        <v>9.0729999999999986</v>
      </c>
      <c r="T490" s="304">
        <f t="shared" ca="1" si="204"/>
        <v>89.006129999999985</v>
      </c>
      <c r="U490" s="311">
        <f t="shared" ca="1" si="205"/>
        <v>0</v>
      </c>
      <c r="V490" s="306">
        <f t="shared" ca="1" si="206"/>
        <v>1.0917720293747282</v>
      </c>
      <c r="W490" s="304">
        <f t="shared" ca="1" si="207"/>
        <v>6.4860352264019872</v>
      </c>
      <c r="Y490" s="314" t="str">
        <f t="shared" ca="1" si="225"/>
        <v/>
      </c>
      <c r="Z490" s="315" t="str">
        <f t="shared" ca="1" si="226"/>
        <v/>
      </c>
      <c r="AA490" s="316" t="str">
        <f t="shared" ca="1" si="227"/>
        <v/>
      </c>
      <c r="AC490" s="310" t="e">
        <f t="shared" ca="1" si="228"/>
        <v>#N/A</v>
      </c>
      <c r="AD490" s="323" t="e">
        <f t="shared" ca="1" si="229"/>
        <v>#N/A</v>
      </c>
      <c r="AE490" s="324">
        <f t="shared" ca="1" si="208"/>
        <v>1150.1172228950697</v>
      </c>
      <c r="AG490" s="306">
        <f t="shared" ca="1" si="230"/>
        <v>-8.2976769435669695</v>
      </c>
      <c r="AH490" s="304">
        <f t="shared" ca="1" si="231"/>
        <v>-0.74284520135354026</v>
      </c>
    </row>
    <row r="491" spans="1:34" x14ac:dyDescent="0.2">
      <c r="A491" s="347">
        <f t="shared" ca="1" si="209"/>
        <v>0.1</v>
      </c>
      <c r="B491" s="304">
        <f t="shared" ca="1" si="210"/>
        <v>12.699999999999928</v>
      </c>
      <c r="D491" s="306">
        <f t="shared" ca="1" si="211"/>
        <v>-0.46399082144879272</v>
      </c>
      <c r="E491" s="307">
        <f t="shared" ca="1" si="212"/>
        <v>-10.353833376562001</v>
      </c>
      <c r="F491" s="304">
        <f t="shared" ca="1" si="213"/>
        <v>10.364224672979548</v>
      </c>
      <c r="G491" s="306">
        <f t="shared" ca="1" si="214"/>
        <v>27.838797878897388</v>
      </c>
      <c r="H491" s="307">
        <f t="shared" ca="1" si="215"/>
        <v>31.64823909277947</v>
      </c>
      <c r="I491" s="304">
        <f t="shared" ca="1" si="216"/>
        <v>42.149848220555157</v>
      </c>
      <c r="J491" s="306">
        <f t="shared" ca="1" si="217"/>
        <v>375.19279701750474</v>
      </c>
      <c r="K491" s="307">
        <f t="shared" ca="1" si="218"/>
        <v>1153.3338159712305</v>
      </c>
      <c r="L491" s="304">
        <f t="shared" ca="1" si="203"/>
        <v>1212.8266677462937</v>
      </c>
      <c r="M491" s="306">
        <f t="shared" ca="1" si="219"/>
        <v>0.84934901419576814</v>
      </c>
      <c r="N491" s="304">
        <f t="shared" ca="1" si="220"/>
        <v>48.664113847014562</v>
      </c>
      <c r="P491" s="310">
        <f t="shared" ca="1" si="221"/>
        <v>23</v>
      </c>
      <c r="Q491" s="304">
        <f t="shared" ca="1" si="222"/>
        <v>0</v>
      </c>
      <c r="R491" s="306">
        <f t="shared" ca="1" si="223"/>
        <v>0</v>
      </c>
      <c r="S491" s="307">
        <f t="shared" ca="1" si="224"/>
        <v>9.0729999999999986</v>
      </c>
      <c r="T491" s="304">
        <f t="shared" ca="1" si="204"/>
        <v>89.006129999999985</v>
      </c>
      <c r="U491" s="311">
        <f t="shared" ca="1" si="205"/>
        <v>0</v>
      </c>
      <c r="V491" s="306">
        <f t="shared" ca="1" si="206"/>
        <v>1.0914197391431477</v>
      </c>
      <c r="W491" s="304">
        <f t="shared" ca="1" si="207"/>
        <v>6.2408786134756715</v>
      </c>
      <c r="Y491" s="314" t="str">
        <f t="shared" ca="1" si="225"/>
        <v/>
      </c>
      <c r="Z491" s="315" t="str">
        <f t="shared" ca="1" si="226"/>
        <v/>
      </c>
      <c r="AA491" s="316" t="str">
        <f t="shared" ca="1" si="227"/>
        <v/>
      </c>
      <c r="AC491" s="310" t="e">
        <f t="shared" ca="1" si="228"/>
        <v>#N/A</v>
      </c>
      <c r="AD491" s="323" t="e">
        <f t="shared" ca="1" si="229"/>
        <v>#N/A</v>
      </c>
      <c r="AE491" s="324">
        <f t="shared" ca="1" si="208"/>
        <v>1153.3338159712305</v>
      </c>
      <c r="AG491" s="306">
        <f t="shared" ca="1" si="230"/>
        <v>-8.1777524262761467</v>
      </c>
      <c r="AH491" s="304">
        <f t="shared" ca="1" si="231"/>
        <v>-0.71487217308519657</v>
      </c>
    </row>
    <row r="492" spans="1:34" x14ac:dyDescent="0.2">
      <c r="A492" s="347">
        <f t="shared" ca="1" si="209"/>
        <v>0.1</v>
      </c>
      <c r="B492" s="304">
        <f t="shared" ca="1" si="210"/>
        <v>12.799999999999928</v>
      </c>
      <c r="D492" s="306">
        <f t="shared" ca="1" si="211"/>
        <v>-0.45430685240915558</v>
      </c>
      <c r="E492" s="307">
        <f t="shared" ca="1" si="212"/>
        <v>-10.326473877538799</v>
      </c>
      <c r="F492" s="304">
        <f t="shared" ca="1" si="213"/>
        <v>10.336462521561092</v>
      </c>
      <c r="G492" s="306">
        <f t="shared" ca="1" si="214"/>
        <v>27.793367193656472</v>
      </c>
      <c r="H492" s="307">
        <f t="shared" ca="1" si="215"/>
        <v>30.61559170502559</v>
      </c>
      <c r="I492" s="304">
        <f t="shared" ca="1" si="216"/>
        <v>41.349555202084723</v>
      </c>
      <c r="J492" s="306">
        <f t="shared" ca="1" si="217"/>
        <v>377.97440527113241</v>
      </c>
      <c r="K492" s="307">
        <f t="shared" ca="1" si="218"/>
        <v>1156.4470075111208</v>
      </c>
      <c r="L492" s="304">
        <f t="shared" ca="1" si="203"/>
        <v>1216.648812197461</v>
      </c>
      <c r="M492" s="306">
        <f t="shared" ca="1" si="219"/>
        <v>0.83367896349547066</v>
      </c>
      <c r="N492" s="304">
        <f t="shared" ca="1" si="220"/>
        <v>47.766286077131497</v>
      </c>
      <c r="P492" s="310">
        <f t="shared" ca="1" si="221"/>
        <v>23</v>
      </c>
      <c r="Q492" s="304">
        <f t="shared" ca="1" si="222"/>
        <v>0</v>
      </c>
      <c r="R492" s="306">
        <f t="shared" ca="1" si="223"/>
        <v>0</v>
      </c>
      <c r="S492" s="307">
        <f t="shared" ca="1" si="224"/>
        <v>9.0729999999999986</v>
      </c>
      <c r="T492" s="304">
        <f t="shared" ca="1" si="204"/>
        <v>89.006129999999985</v>
      </c>
      <c r="U492" s="311">
        <f t="shared" ca="1" si="205"/>
        <v>0</v>
      </c>
      <c r="V492" s="306">
        <f t="shared" ca="1" si="206"/>
        <v>1.0910788757490166</v>
      </c>
      <c r="W492" s="304">
        <f t="shared" ca="1" si="207"/>
        <v>6.0042633619187535</v>
      </c>
      <c r="Y492" s="314" t="str">
        <f t="shared" ca="1" si="225"/>
        <v/>
      </c>
      <c r="Z492" s="315" t="str">
        <f t="shared" ca="1" si="226"/>
        <v/>
      </c>
      <c r="AA492" s="316" t="str">
        <f t="shared" ca="1" si="227"/>
        <v/>
      </c>
      <c r="AC492" s="310" t="e">
        <f t="shared" ca="1" si="228"/>
        <v>#N/A</v>
      </c>
      <c r="AD492" s="323" t="e">
        <f t="shared" ca="1" si="229"/>
        <v>#N/A</v>
      </c>
      <c r="AE492" s="324">
        <f t="shared" ca="1" si="208"/>
        <v>1156.4470075111208</v>
      </c>
      <c r="AG492" s="306">
        <f t="shared" ca="1" si="230"/>
        <v>-8.0536961633793265</v>
      </c>
      <c r="AH492" s="304">
        <f t="shared" ca="1" si="231"/>
        <v>-0.68785171536158629</v>
      </c>
    </row>
    <row r="493" spans="1:34" x14ac:dyDescent="0.2">
      <c r="A493" s="347">
        <f t="shared" ca="1" si="209"/>
        <v>0.1</v>
      </c>
      <c r="B493" s="304">
        <f t="shared" ca="1" si="210"/>
        <v>12.899999999999928</v>
      </c>
      <c r="D493" s="306">
        <f t="shared" ca="1" si="211"/>
        <v>-0.44481471451268917</v>
      </c>
      <c r="E493" s="307">
        <f t="shared" ca="1" si="212"/>
        <v>-10.29998257710265</v>
      </c>
      <c r="F493" s="304">
        <f t="shared" ca="1" si="213"/>
        <v>10.309582979871939</v>
      </c>
      <c r="G493" s="306">
        <f t="shared" ca="1" si="214"/>
        <v>27.748885722205202</v>
      </c>
      <c r="H493" s="307">
        <f t="shared" ca="1" si="215"/>
        <v>29.585593447315325</v>
      </c>
      <c r="I493" s="304">
        <f t="shared" ca="1" si="216"/>
        <v>40.562396359853189</v>
      </c>
      <c r="J493" s="306">
        <f t="shared" ca="1" si="217"/>
        <v>380.75151791692548</v>
      </c>
      <c r="K493" s="307">
        <f t="shared" ca="1" si="218"/>
        <v>1159.4570667687378</v>
      </c>
      <c r="L493" s="304">
        <f t="shared" ca="1" si="203"/>
        <v>1220.3738804464836</v>
      </c>
      <c r="M493" s="306">
        <f t="shared" ca="1" si="219"/>
        <v>0.81742217125709693</v>
      </c>
      <c r="N493" s="304">
        <f t="shared" ca="1" si="220"/>
        <v>46.834840493451644</v>
      </c>
      <c r="P493" s="310">
        <f t="shared" ca="1" si="221"/>
        <v>23</v>
      </c>
      <c r="Q493" s="304">
        <f t="shared" ca="1" si="222"/>
        <v>0</v>
      </c>
      <c r="R493" s="306">
        <f t="shared" ca="1" si="223"/>
        <v>0</v>
      </c>
      <c r="S493" s="307">
        <f t="shared" ca="1" si="224"/>
        <v>9.0729999999999986</v>
      </c>
      <c r="T493" s="304">
        <f t="shared" ca="1" si="204"/>
        <v>89.006129999999985</v>
      </c>
      <c r="U493" s="311">
        <f t="shared" ca="1" si="205"/>
        <v>0</v>
      </c>
      <c r="V493" s="306">
        <f t="shared" ca="1" si="206"/>
        <v>1.0907493996835713</v>
      </c>
      <c r="W493" s="304">
        <f t="shared" ca="1" si="207"/>
        <v>5.7760918798772867</v>
      </c>
      <c r="Y493" s="314" t="str">
        <f t="shared" ca="1" si="225"/>
        <v/>
      </c>
      <c r="Z493" s="315" t="str">
        <f t="shared" ca="1" si="226"/>
        <v/>
      </c>
      <c r="AA493" s="316" t="str">
        <f t="shared" ca="1" si="227"/>
        <v/>
      </c>
      <c r="AC493" s="310" t="e">
        <f t="shared" ca="1" si="228"/>
        <v>#N/A</v>
      </c>
      <c r="AD493" s="323" t="e">
        <f t="shared" ca="1" si="229"/>
        <v>#N/A</v>
      </c>
      <c r="AE493" s="324">
        <f t="shared" ca="1" si="208"/>
        <v>1159.4570667687378</v>
      </c>
      <c r="AG493" s="306">
        <f t="shared" ca="1" si="230"/>
        <v>-7.9251870604528971</v>
      </c>
      <c r="AH493" s="304">
        <f t="shared" ca="1" si="231"/>
        <v>-0.66177266195511453</v>
      </c>
    </row>
    <row r="494" spans="1:34" x14ac:dyDescent="0.2">
      <c r="A494" s="347">
        <f t="shared" ca="1" si="209"/>
        <v>0.1</v>
      </c>
      <c r="B494" s="304">
        <f t="shared" ca="1" si="210"/>
        <v>12.999999999999927</v>
      </c>
      <c r="D494" s="306">
        <f t="shared" ca="1" si="211"/>
        <v>-0.43551701400668369</v>
      </c>
      <c r="E494" s="307">
        <f t="shared" ca="1" si="212"/>
        <v>-10.274344026091097</v>
      </c>
      <c r="F494" s="304">
        <f t="shared" ca="1" si="213"/>
        <v>10.283570403121821</v>
      </c>
      <c r="G494" s="306">
        <f t="shared" ca="1" si="214"/>
        <v>27.705334020804532</v>
      </c>
      <c r="H494" s="307">
        <f t="shared" ca="1" si="215"/>
        <v>28.558159044706215</v>
      </c>
      <c r="I494" s="304">
        <f t="shared" ca="1" si="216"/>
        <v>39.788867553966455</v>
      </c>
      <c r="J494" s="306">
        <f t="shared" ca="1" si="217"/>
        <v>383.52422890407598</v>
      </c>
      <c r="K494" s="307">
        <f t="shared" ca="1" si="218"/>
        <v>1162.3642543933388</v>
      </c>
      <c r="L494" s="304">
        <f t="shared" ca="1" si="203"/>
        <v>1224.0022442985342</v>
      </c>
      <c r="M494" s="306">
        <f t="shared" ca="1" si="219"/>
        <v>0.8005547004805369</v>
      </c>
      <c r="N494" s="304">
        <f t="shared" ca="1" si="220"/>
        <v>45.868405606894498</v>
      </c>
      <c r="P494" s="310">
        <f t="shared" ca="1" si="221"/>
        <v>23</v>
      </c>
      <c r="Q494" s="304">
        <f t="shared" ca="1" si="222"/>
        <v>0</v>
      </c>
      <c r="R494" s="306">
        <f t="shared" ca="1" si="223"/>
        <v>0</v>
      </c>
      <c r="S494" s="307">
        <f t="shared" ca="1" si="224"/>
        <v>9.0729999999999986</v>
      </c>
      <c r="T494" s="304">
        <f t="shared" ca="1" si="204"/>
        <v>89.006129999999985</v>
      </c>
      <c r="U494" s="311">
        <f t="shared" ca="1" si="205"/>
        <v>0</v>
      </c>
      <c r="V494" s="306">
        <f t="shared" ca="1" si="206"/>
        <v>1.0904312727524066</v>
      </c>
      <c r="W494" s="304">
        <f t="shared" ca="1" si="207"/>
        <v>5.5562701966180876</v>
      </c>
      <c r="Y494" s="314" t="str">
        <f t="shared" ca="1" si="225"/>
        <v/>
      </c>
      <c r="Z494" s="315" t="str">
        <f t="shared" ca="1" si="226"/>
        <v/>
      </c>
      <c r="AA494" s="316" t="str">
        <f t="shared" ca="1" si="227"/>
        <v/>
      </c>
      <c r="AC494" s="310">
        <f t="shared" ca="1" si="228"/>
        <v>12.999999999999927</v>
      </c>
      <c r="AD494" s="323">
        <f t="shared" ca="1" si="229"/>
        <v>383.52422890407598</v>
      </c>
      <c r="AE494" s="324">
        <f t="shared" ca="1" si="208"/>
        <v>1162.3642543933388</v>
      </c>
      <c r="AG494" s="306">
        <f t="shared" ca="1" si="230"/>
        <v>-7.7918886828479161</v>
      </c>
      <c r="AH494" s="304">
        <f t="shared" ca="1" si="231"/>
        <v>-0.63662425657194832</v>
      </c>
    </row>
    <row r="495" spans="1:34" x14ac:dyDescent="0.2">
      <c r="A495" s="347">
        <f t="shared" ca="1" si="209"/>
        <v>0.1</v>
      </c>
      <c r="B495" s="304">
        <f t="shared" ca="1" si="210"/>
        <v>13.099999999999927</v>
      </c>
      <c r="D495" s="306">
        <f t="shared" ca="1" si="211"/>
        <v>-0.42641675199525647</v>
      </c>
      <c r="E495" s="307">
        <f t="shared" ca="1" si="212"/>
        <v>-10.249542703714134</v>
      </c>
      <c r="F495" s="304">
        <f t="shared" ca="1" si="213"/>
        <v>10.258409081414225</v>
      </c>
      <c r="G495" s="306">
        <f t="shared" ca="1" si="214"/>
        <v>27.662692345605006</v>
      </c>
      <c r="H495" s="307">
        <f t="shared" ca="1" si="215"/>
        <v>27.533204774334802</v>
      </c>
      <c r="I495" s="304">
        <f t="shared" ca="1" si="216"/>
        <v>39.029500547061154</v>
      </c>
      <c r="J495" s="306">
        <f t="shared" ca="1" si="217"/>
        <v>386.29263022239644</v>
      </c>
      <c r="K495" s="307">
        <f t="shared" ca="1" si="218"/>
        <v>1165.1688225842909</v>
      </c>
      <c r="L495" s="304">
        <f t="shared" ca="1" si="203"/>
        <v>1227.5342688848241</v>
      </c>
      <c r="M495" s="306">
        <f t="shared" ca="1" si="219"/>
        <v>0.78305220399683029</v>
      </c>
      <c r="N495" s="304">
        <f t="shared" ca="1" si="220"/>
        <v>44.865586427435545</v>
      </c>
      <c r="P495" s="310">
        <f t="shared" ca="1" si="221"/>
        <v>23</v>
      </c>
      <c r="Q495" s="304">
        <f t="shared" ca="1" si="222"/>
        <v>0</v>
      </c>
      <c r="R495" s="306">
        <f t="shared" ca="1" si="223"/>
        <v>0</v>
      </c>
      <c r="S495" s="307">
        <f t="shared" ca="1" si="224"/>
        <v>9.0729999999999986</v>
      </c>
      <c r="T495" s="304">
        <f t="shared" ca="1" si="204"/>
        <v>89.006129999999985</v>
      </c>
      <c r="U495" s="311">
        <f t="shared" ca="1" si="205"/>
        <v>0</v>
      </c>
      <c r="V495" s="306">
        <f t="shared" ca="1" si="206"/>
        <v>1.0901244580536753</v>
      </c>
      <c r="W495" s="304">
        <f t="shared" ca="1" si="207"/>
        <v>5.3447078668602455</v>
      </c>
      <c r="Y495" s="314" t="str">
        <f t="shared" ca="1" si="225"/>
        <v/>
      </c>
      <c r="Z495" s="315" t="str">
        <f t="shared" ca="1" si="226"/>
        <v/>
      </c>
      <c r="AA495" s="316" t="str">
        <f t="shared" ca="1" si="227"/>
        <v/>
      </c>
      <c r="AC495" s="310" t="e">
        <f t="shared" ca="1" si="228"/>
        <v>#N/A</v>
      </c>
      <c r="AD495" s="323" t="e">
        <f t="shared" ca="1" si="229"/>
        <v>#N/A</v>
      </c>
      <c r="AE495" s="324">
        <f t="shared" ca="1" si="208"/>
        <v>1165.1688225842909</v>
      </c>
      <c r="AG495" s="306">
        <f t="shared" ca="1" si="230"/>
        <v>-7.6534495182915672</v>
      </c>
      <c r="AH495" s="304">
        <f t="shared" ca="1" si="231"/>
        <v>-0.61239614202778447</v>
      </c>
    </row>
    <row r="496" spans="1:34" x14ac:dyDescent="0.2">
      <c r="A496" s="347">
        <f t="shared" ca="1" si="209"/>
        <v>0.1</v>
      </c>
      <c r="B496" s="304">
        <f t="shared" ca="1" si="210"/>
        <v>13.199999999999926</v>
      </c>
      <c r="D496" s="306">
        <f t="shared" ca="1" si="211"/>
        <v>-0.41751733757538062</v>
      </c>
      <c r="E496" s="307">
        <f t="shared" ca="1" si="212"/>
        <v>-10.225562961431136</v>
      </c>
      <c r="F496" s="304">
        <f t="shared" ca="1" si="213"/>
        <v>10.234083183430176</v>
      </c>
      <c r="G496" s="306">
        <f t="shared" ca="1" si="214"/>
        <v>27.620940611847466</v>
      </c>
      <c r="H496" s="307">
        <f t="shared" ca="1" si="215"/>
        <v>26.510648478191687</v>
      </c>
      <c r="I496" s="304">
        <f t="shared" ca="1" si="216"/>
        <v>38.284864411637294</v>
      </c>
      <c r="J496" s="306">
        <f t="shared" ca="1" si="217"/>
        <v>389.05681187026909</v>
      </c>
      <c r="K496" s="307">
        <f t="shared" ca="1" si="218"/>
        <v>1167.8710152469173</v>
      </c>
      <c r="L496" s="304">
        <f t="shared" ca="1" si="203"/>
        <v>1230.9703128493893</v>
      </c>
      <c r="M496" s="306">
        <f t="shared" ca="1" si="219"/>
        <v>0.76489005544282651</v>
      </c>
      <c r="N496" s="304">
        <f t="shared" ca="1" si="220"/>
        <v>43.824971968401499</v>
      </c>
      <c r="P496" s="310">
        <f t="shared" ca="1" si="221"/>
        <v>23</v>
      </c>
      <c r="Q496" s="304">
        <f t="shared" ca="1" si="222"/>
        <v>0</v>
      </c>
      <c r="R496" s="306">
        <f t="shared" ca="1" si="223"/>
        <v>0</v>
      </c>
      <c r="S496" s="307">
        <f t="shared" ca="1" si="224"/>
        <v>9.0729999999999986</v>
      </c>
      <c r="T496" s="304">
        <f t="shared" ca="1" si="204"/>
        <v>89.006129999999985</v>
      </c>
      <c r="U496" s="311">
        <f t="shared" ca="1" si="205"/>
        <v>0</v>
      </c>
      <c r="V496" s="306">
        <f t="shared" ca="1" si="206"/>
        <v>1.0898289199563809</v>
      </c>
      <c r="W496" s="304">
        <f t="shared" ca="1" si="207"/>
        <v>5.1413178773925159</v>
      </c>
      <c r="Y496" s="314" t="str">
        <f t="shared" ca="1" si="225"/>
        <v/>
      </c>
      <c r="Z496" s="315" t="str">
        <f t="shared" ca="1" si="226"/>
        <v/>
      </c>
      <c r="AA496" s="316" t="str">
        <f t="shared" ca="1" si="227"/>
        <v/>
      </c>
      <c r="AC496" s="310" t="e">
        <f t="shared" ca="1" si="228"/>
        <v>#N/A</v>
      </c>
      <c r="AD496" s="323" t="e">
        <f t="shared" ca="1" si="229"/>
        <v>#N/A</v>
      </c>
      <c r="AE496" s="324">
        <f t="shared" ca="1" si="208"/>
        <v>1167.8710152469173</v>
      </c>
      <c r="AG496" s="306">
        <f t="shared" ca="1" si="230"/>
        <v>-7.5095035421945724</v>
      </c>
      <c r="AH496" s="304">
        <f t="shared" ca="1" si="231"/>
        <v>-0.58907834970354311</v>
      </c>
    </row>
    <row r="497" spans="1:34" x14ac:dyDescent="0.2">
      <c r="A497" s="347">
        <f t="shared" ca="1" si="209"/>
        <v>0.1</v>
      </c>
      <c r="B497" s="304">
        <f t="shared" ca="1" si="210"/>
        <v>13.299999999999926</v>
      </c>
      <c r="D497" s="306">
        <f t="shared" ca="1" si="211"/>
        <v>-0.408822600210975</v>
      </c>
      <c r="E497" s="307">
        <f t="shared" ca="1" si="212"/>
        <v>-10.202388963013252</v>
      </c>
      <c r="F497" s="304">
        <f t="shared" ca="1" si="213"/>
        <v>10.210576696301629</v>
      </c>
      <c r="G497" s="306">
        <f t="shared" ca="1" si="214"/>
        <v>27.58005835182637</v>
      </c>
      <c r="H497" s="307">
        <f t="shared" ca="1" si="215"/>
        <v>25.490409581890361</v>
      </c>
      <c r="I497" s="304">
        <f t="shared" ca="1" si="216"/>
        <v>37.555566822279161</v>
      </c>
      <c r="J497" s="306">
        <f t="shared" ca="1" si="217"/>
        <v>391.81686181845276</v>
      </c>
      <c r="K497" s="307">
        <f t="shared" ca="1" si="218"/>
        <v>1170.4710681499214</v>
      </c>
      <c r="L497" s="304">
        <f t="shared" ca="1" si="203"/>
        <v>1234.3107285368942</v>
      </c>
      <c r="M497" s="306">
        <f t="shared" ca="1" si="219"/>
        <v>0.74604351039165118</v>
      </c>
      <c r="N497" s="304">
        <f t="shared" ca="1" si="220"/>
        <v>42.745144478565983</v>
      </c>
      <c r="P497" s="310">
        <f t="shared" ca="1" si="221"/>
        <v>23</v>
      </c>
      <c r="Q497" s="304">
        <f t="shared" ca="1" si="222"/>
        <v>0</v>
      </c>
      <c r="R497" s="306">
        <f t="shared" ca="1" si="223"/>
        <v>0</v>
      </c>
      <c r="S497" s="307">
        <f t="shared" ca="1" si="224"/>
        <v>9.0729999999999986</v>
      </c>
      <c r="T497" s="304">
        <f t="shared" ca="1" si="204"/>
        <v>89.006129999999985</v>
      </c>
      <c r="U497" s="311">
        <f t="shared" ca="1" si="205"/>
        <v>0</v>
      </c>
      <c r="V497" s="306">
        <f t="shared" ca="1" si="206"/>
        <v>1.0895446240786977</v>
      </c>
      <c r="W497" s="304">
        <f t="shared" ca="1" si="207"/>
        <v>4.9460165557177973</v>
      </c>
      <c r="Y497" s="314" t="str">
        <f t="shared" ca="1" si="225"/>
        <v/>
      </c>
      <c r="Z497" s="315" t="str">
        <f t="shared" ca="1" si="226"/>
        <v/>
      </c>
      <c r="AA497" s="316" t="str">
        <f t="shared" ca="1" si="227"/>
        <v/>
      </c>
      <c r="AC497" s="310" t="e">
        <f t="shared" ca="1" si="228"/>
        <v>#N/A</v>
      </c>
      <c r="AD497" s="323" t="e">
        <f t="shared" ca="1" si="229"/>
        <v>#N/A</v>
      </c>
      <c r="AE497" s="324">
        <f t="shared" ca="1" si="208"/>
        <v>1170.4710681499214</v>
      </c>
      <c r="AG497" s="306">
        <f t="shared" ca="1" si="230"/>
        <v>-7.359671152754264</v>
      </c>
      <c r="AH497" s="304">
        <f t="shared" ca="1" si="231"/>
        <v>-0.5666612892530053</v>
      </c>
    </row>
    <row r="498" spans="1:34" x14ac:dyDescent="0.2">
      <c r="A498" s="347">
        <f t="shared" ca="1" si="209"/>
        <v>0.1</v>
      </c>
      <c r="B498" s="304">
        <f t="shared" ca="1" si="210"/>
        <v>13.399999999999926</v>
      </c>
      <c r="D498" s="306">
        <f t="shared" ca="1" si="211"/>
        <v>-0.40033680092163904</v>
      </c>
      <c r="E498" s="307">
        <f t="shared" ca="1" si="212"/>
        <v>-10.180004620585603</v>
      </c>
      <c r="F498" s="304">
        <f t="shared" ca="1" si="213"/>
        <v>10.187873361468348</v>
      </c>
      <c r="G498" s="306">
        <f t="shared" ca="1" si="214"/>
        <v>27.540024671734205</v>
      </c>
      <c r="H498" s="307">
        <f t="shared" ca="1" si="215"/>
        <v>24.472409119831802</v>
      </c>
      <c r="I498" s="304">
        <f t="shared" ca="1" si="216"/>
        <v>36.842255184070311</v>
      </c>
      <c r="J498" s="306">
        <f t="shared" ca="1" si="217"/>
        <v>394.57286596963081</v>
      </c>
      <c r="K498" s="307">
        <f t="shared" ca="1" si="218"/>
        <v>1172.9692090850076</v>
      </c>
      <c r="L498" s="304">
        <f t="shared" ca="1" si="203"/>
        <v>1237.555862181985</v>
      </c>
      <c r="M498" s="306">
        <f t="shared" ca="1" si="219"/>
        <v>0.72648790155803578</v>
      </c>
      <c r="N498" s="304">
        <f t="shared" ca="1" si="220"/>
        <v>41.624690626591075</v>
      </c>
      <c r="P498" s="310">
        <f t="shared" ca="1" si="221"/>
        <v>23</v>
      </c>
      <c r="Q498" s="304">
        <f t="shared" ca="1" si="222"/>
        <v>0</v>
      </c>
      <c r="R498" s="306">
        <f t="shared" ca="1" si="223"/>
        <v>0</v>
      </c>
      <c r="S498" s="307">
        <f t="shared" ca="1" si="224"/>
        <v>9.0729999999999986</v>
      </c>
      <c r="T498" s="304">
        <f t="shared" ca="1" si="204"/>
        <v>89.006129999999985</v>
      </c>
      <c r="U498" s="311">
        <f t="shared" ca="1" si="205"/>
        <v>0</v>
      </c>
      <c r="V498" s="306">
        <f t="shared" ca="1" si="206"/>
        <v>1.0892715372662436</v>
      </c>
      <c r="W498" s="304">
        <f t="shared" ca="1" si="207"/>
        <v>4.7587234804599392</v>
      </c>
      <c r="Y498" s="314" t="str">
        <f t="shared" ca="1" si="225"/>
        <v/>
      </c>
      <c r="Z498" s="315" t="str">
        <f t="shared" ca="1" si="226"/>
        <v/>
      </c>
      <c r="AA498" s="316" t="str">
        <f t="shared" ca="1" si="227"/>
        <v/>
      </c>
      <c r="AC498" s="310" t="e">
        <f t="shared" ca="1" si="228"/>
        <v>#N/A</v>
      </c>
      <c r="AD498" s="323" t="e">
        <f t="shared" ca="1" si="229"/>
        <v>#N/A</v>
      </c>
      <c r="AE498" s="324">
        <f t="shared" ca="1" si="208"/>
        <v>1172.9692090850076</v>
      </c>
      <c r="AG498" s="306">
        <f t="shared" ca="1" si="230"/>
        <v>-7.2035605516031342</v>
      </c>
      <c r="AH498" s="304">
        <f t="shared" ca="1" si="231"/>
        <v>-0.54513573853386954</v>
      </c>
    </row>
    <row r="499" spans="1:34" x14ac:dyDescent="0.2">
      <c r="A499" s="347">
        <f t="shared" ca="1" si="209"/>
        <v>0.1</v>
      </c>
      <c r="B499" s="304">
        <f t="shared" ca="1" si="210"/>
        <v>13.499999999999925</v>
      </c>
      <c r="D499" s="306">
        <f t="shared" ca="1" si="211"/>
        <v>-0.39206464178124961</v>
      </c>
      <c r="E499" s="307">
        <f t="shared" ca="1" si="212"/>
        <v>-10.158393526493048</v>
      </c>
      <c r="F499" s="304">
        <f t="shared" ca="1" si="213"/>
        <v>10.165956606361791</v>
      </c>
      <c r="G499" s="306">
        <f t="shared" ca="1" si="214"/>
        <v>27.50081820755608</v>
      </c>
      <c r="H499" s="307">
        <f t="shared" ca="1" si="215"/>
        <v>23.456569767182497</v>
      </c>
      <c r="I499" s="304">
        <f t="shared" ca="1" si="216"/>
        <v>36.145617539720469</v>
      </c>
      <c r="J499" s="306">
        <f t="shared" ca="1" si="217"/>
        <v>397.32490811359531</v>
      </c>
      <c r="K499" s="307">
        <f t="shared" ca="1" si="218"/>
        <v>1175.3656580293584</v>
      </c>
      <c r="L499" s="304">
        <f t="shared" ca="1" si="203"/>
        <v>1240.7060541007543</v>
      </c>
      <c r="M499" s="306">
        <f t="shared" ca="1" si="219"/>
        <v>0.70619887207147025</v>
      </c>
      <c r="N499" s="304">
        <f t="shared" ca="1" si="220"/>
        <v>40.462214866594387</v>
      </c>
      <c r="P499" s="310">
        <f t="shared" ca="1" si="221"/>
        <v>23</v>
      </c>
      <c r="Q499" s="304">
        <f t="shared" ca="1" si="222"/>
        <v>0</v>
      </c>
      <c r="R499" s="306">
        <f t="shared" ca="1" si="223"/>
        <v>0</v>
      </c>
      <c r="S499" s="307">
        <f t="shared" ca="1" si="224"/>
        <v>9.0729999999999986</v>
      </c>
      <c r="T499" s="304">
        <f t="shared" ca="1" si="204"/>
        <v>89.006129999999985</v>
      </c>
      <c r="U499" s="311">
        <f t="shared" ca="1" si="205"/>
        <v>0</v>
      </c>
      <c r="V499" s="306">
        <f t="shared" ca="1" si="206"/>
        <v>1.0890096275702323</v>
      </c>
      <c r="W499" s="304">
        <f t="shared" ca="1" si="207"/>
        <v>4.579361393261614</v>
      </c>
      <c r="Y499" s="314" t="str">
        <f t="shared" ca="1" si="225"/>
        <v/>
      </c>
      <c r="Z499" s="315" t="str">
        <f t="shared" ca="1" si="226"/>
        <v/>
      </c>
      <c r="AA499" s="316" t="str">
        <f t="shared" ca="1" si="227"/>
        <v/>
      </c>
      <c r="AC499" s="310" t="e">
        <f t="shared" ca="1" si="228"/>
        <v>#N/A</v>
      </c>
      <c r="AD499" s="323" t="e">
        <f t="shared" ca="1" si="229"/>
        <v>#N/A</v>
      </c>
      <c r="AE499" s="324">
        <f t="shared" ca="1" si="208"/>
        <v>1175.3656580293584</v>
      </c>
      <c r="AG499" s="306">
        <f t="shared" ca="1" si="230"/>
        <v>-7.040769654087744</v>
      </c>
      <c r="AH499" s="304">
        <f t="shared" ca="1" si="231"/>
        <v>-0.52449283373304745</v>
      </c>
    </row>
    <row r="500" spans="1:34" x14ac:dyDescent="0.2">
      <c r="A500" s="347">
        <f t="shared" ca="1" si="209"/>
        <v>0.1</v>
      </c>
      <c r="B500" s="304">
        <f t="shared" ca="1" si="210"/>
        <v>13.599999999999925</v>
      </c>
      <c r="D500" s="306">
        <f t="shared" ca="1" si="211"/>
        <v>-0.38401127313247596</v>
      </c>
      <c r="E500" s="307">
        <f t="shared" ca="1" si="212"/>
        <v>-10.137538880902882</v>
      </c>
      <c r="F500" s="304">
        <f t="shared" ca="1" si="213"/>
        <v>10.144809471828955</v>
      </c>
      <c r="G500" s="306">
        <f t="shared" ca="1" si="214"/>
        <v>27.462417080242833</v>
      </c>
      <c r="H500" s="307">
        <f t="shared" ca="1" si="215"/>
        <v>22.442815879092208</v>
      </c>
      <c r="I500" s="304">
        <f t="shared" ca="1" si="216"/>
        <v>35.466383188479291</v>
      </c>
      <c r="J500" s="306">
        <f t="shared" ca="1" si="217"/>
        <v>400.07306987798523</v>
      </c>
      <c r="K500" s="307">
        <f t="shared" ca="1" si="218"/>
        <v>1177.6606273116722</v>
      </c>
      <c r="L500" s="304">
        <f t="shared" ca="1" si="203"/>
        <v>1243.7616388849258</v>
      </c>
      <c r="M500" s="306">
        <f t="shared" ca="1" si="219"/>
        <v>0.68515265073583609</v>
      </c>
      <c r="N500" s="304">
        <f t="shared" ca="1" si="220"/>
        <v>39.256355209364365</v>
      </c>
      <c r="P500" s="310">
        <f t="shared" ca="1" si="221"/>
        <v>23</v>
      </c>
      <c r="Q500" s="304">
        <f t="shared" ca="1" si="222"/>
        <v>0</v>
      </c>
      <c r="R500" s="306">
        <f t="shared" ca="1" si="223"/>
        <v>0</v>
      </c>
      <c r="S500" s="307">
        <f t="shared" ca="1" si="224"/>
        <v>9.0729999999999986</v>
      </c>
      <c r="T500" s="304">
        <f t="shared" ca="1" si="204"/>
        <v>89.006129999999985</v>
      </c>
      <c r="U500" s="311">
        <f t="shared" ca="1" si="205"/>
        <v>0</v>
      </c>
      <c r="V500" s="306">
        <f t="shared" ca="1" si="206"/>
        <v>1.088758864225418</v>
      </c>
      <c r="W500" s="304">
        <f t="shared" ca="1" si="207"/>
        <v>4.4078561118946471</v>
      </c>
      <c r="Y500" s="314" t="str">
        <f t="shared" ca="1" si="225"/>
        <v/>
      </c>
      <c r="Z500" s="315" t="str">
        <f t="shared" ca="1" si="226"/>
        <v/>
      </c>
      <c r="AA500" s="316" t="str">
        <f t="shared" ca="1" si="227"/>
        <v/>
      </c>
      <c r="AC500" s="310" t="e">
        <f t="shared" ca="1" si="228"/>
        <v>#N/A</v>
      </c>
      <c r="AD500" s="323" t="e">
        <f t="shared" ca="1" si="229"/>
        <v>#N/A</v>
      </c>
      <c r="AE500" s="324">
        <f t="shared" ca="1" si="208"/>
        <v>1177.6606273116722</v>
      </c>
      <c r="AG500" s="306">
        <f t="shared" ca="1" si="230"/>
        <v>-6.8708886206350481</v>
      </c>
      <c r="AH500" s="304">
        <f t="shared" ca="1" si="231"/>
        <v>-0.50472405965630052</v>
      </c>
    </row>
    <row r="501" spans="1:34" x14ac:dyDescent="0.2">
      <c r="A501" s="347">
        <f t="shared" ca="1" si="209"/>
        <v>0.1</v>
      </c>
      <c r="B501" s="304">
        <f t="shared" ca="1" si="210"/>
        <v>13.699999999999925</v>
      </c>
      <c r="D501" s="306">
        <f t="shared" ca="1" si="211"/>
        <v>-0.37618229782774865</v>
      </c>
      <c r="E501" s="307">
        <f t="shared" ca="1" si="212"/>
        <v>-10.117423415151459</v>
      </c>
      <c r="F501" s="304">
        <f t="shared" ca="1" si="213"/>
        <v>10.124414535302966</v>
      </c>
      <c r="G501" s="306">
        <f t="shared" ca="1" si="214"/>
        <v>27.424798850460057</v>
      </c>
      <c r="H501" s="307">
        <f t="shared" ca="1" si="215"/>
        <v>21.431073537577063</v>
      </c>
      <c r="I501" s="304">
        <f t="shared" ca="1" si="216"/>
        <v>34.805322940050864</v>
      </c>
      <c r="J501" s="306">
        <f t="shared" ca="1" si="217"/>
        <v>402.81743067452038</v>
      </c>
      <c r="K501" s="307">
        <f t="shared" ca="1" si="218"/>
        <v>1179.8543217825056</v>
      </c>
      <c r="L501" s="304">
        <f t="shared" ca="1" si="203"/>
        <v>1246.7229455994136</v>
      </c>
      <c r="M501" s="306">
        <f t="shared" ca="1" si="219"/>
        <v>0.66332637291829788</v>
      </c>
      <c r="N501" s="304">
        <f t="shared" ca="1" si="220"/>
        <v>38.005801607939418</v>
      </c>
      <c r="P501" s="310">
        <f t="shared" ca="1" si="221"/>
        <v>23</v>
      </c>
      <c r="Q501" s="304">
        <f t="shared" ca="1" si="222"/>
        <v>0</v>
      </c>
      <c r="R501" s="306">
        <f t="shared" ca="1" si="223"/>
        <v>0</v>
      </c>
      <c r="S501" s="307">
        <f t="shared" ca="1" si="224"/>
        <v>9.0729999999999986</v>
      </c>
      <c r="T501" s="304">
        <f t="shared" ca="1" si="204"/>
        <v>89.006129999999985</v>
      </c>
      <c r="U501" s="311">
        <f t="shared" ca="1" si="205"/>
        <v>0</v>
      </c>
      <c r="V501" s="306">
        <f t="shared" ca="1" si="206"/>
        <v>1.0885192176277509</v>
      </c>
      <c r="W501" s="304">
        <f t="shared" ca="1" si="207"/>
        <v>4.244136444296756</v>
      </c>
      <c r="Y501" s="314" t="str">
        <f t="shared" ca="1" si="225"/>
        <v/>
      </c>
      <c r="Z501" s="315" t="str">
        <f t="shared" ca="1" si="226"/>
        <v/>
      </c>
      <c r="AA501" s="316" t="str">
        <f t="shared" ca="1" si="227"/>
        <v/>
      </c>
      <c r="AC501" s="310" t="e">
        <f t="shared" ca="1" si="228"/>
        <v>#N/A</v>
      </c>
      <c r="AD501" s="323" t="e">
        <f t="shared" ca="1" si="229"/>
        <v>#N/A</v>
      </c>
      <c r="AE501" s="324">
        <f t="shared" ca="1" si="208"/>
        <v>1179.8543217825056</v>
      </c>
      <c r="AG501" s="306">
        <f t="shared" ca="1" si="230"/>
        <v>-6.6935031062125363</v>
      </c>
      <c r="AH501" s="304">
        <f t="shared" ca="1" si="231"/>
        <v>-0.48582124015150974</v>
      </c>
    </row>
    <row r="502" spans="1:34" x14ac:dyDescent="0.2">
      <c r="A502" s="347">
        <f t="shared" ca="1" si="209"/>
        <v>0.1</v>
      </c>
      <c r="B502" s="304">
        <f t="shared" ca="1" si="210"/>
        <v>13.799999999999924</v>
      </c>
      <c r="D502" s="306">
        <f t="shared" ca="1" si="211"/>
        <v>-0.36858377170789741</v>
      </c>
      <c r="E502" s="307">
        <f t="shared" ca="1" si="212"/>
        <v>-10.098029310964188</v>
      </c>
      <c r="F502" s="304">
        <f t="shared" ca="1" si="213"/>
        <v>10.104753829849507</v>
      </c>
      <c r="G502" s="306">
        <f t="shared" ca="1" si="214"/>
        <v>27.387940473289266</v>
      </c>
      <c r="H502" s="307">
        <f t="shared" ca="1" si="215"/>
        <v>20.421270606480643</v>
      </c>
      <c r="I502" s="304">
        <f t="shared" ca="1" si="216"/>
        <v>34.163248916804541</v>
      </c>
      <c r="J502" s="306">
        <f t="shared" ca="1" si="217"/>
        <v>405.55806764070786</v>
      </c>
      <c r="K502" s="307">
        <f t="shared" ca="1" si="218"/>
        <v>1181.9469389897085</v>
      </c>
      <c r="L502" s="304">
        <f t="shared" ca="1" si="203"/>
        <v>1249.5902979839459</v>
      </c>
      <c r="M502" s="306">
        <f t="shared" ca="1" si="219"/>
        <v>0.64069845017113503</v>
      </c>
      <c r="N502" s="304">
        <f t="shared" ca="1" si="220"/>
        <v>36.70931713537891</v>
      </c>
      <c r="P502" s="310">
        <f t="shared" ca="1" si="221"/>
        <v>23</v>
      </c>
      <c r="Q502" s="304">
        <f t="shared" ca="1" si="222"/>
        <v>0</v>
      </c>
      <c r="R502" s="306">
        <f t="shared" ca="1" si="223"/>
        <v>0</v>
      </c>
      <c r="S502" s="307">
        <f t="shared" ca="1" si="224"/>
        <v>9.0729999999999986</v>
      </c>
      <c r="T502" s="304">
        <f t="shared" ca="1" si="204"/>
        <v>89.006129999999985</v>
      </c>
      <c r="U502" s="311">
        <f t="shared" ca="1" si="205"/>
        <v>0</v>
      </c>
      <c r="V502" s="306">
        <f t="shared" ca="1" si="206"/>
        <v>1.0882906593116553</v>
      </c>
      <c r="W502" s="304">
        <f t="shared" ca="1" si="207"/>
        <v>4.088134103240959</v>
      </c>
      <c r="Y502" s="314" t="str">
        <f t="shared" ca="1" si="225"/>
        <v/>
      </c>
      <c r="Z502" s="315" t="str">
        <f t="shared" ca="1" si="226"/>
        <v/>
      </c>
      <c r="AA502" s="316" t="str">
        <f t="shared" ca="1" si="227"/>
        <v/>
      </c>
      <c r="AC502" s="310" t="e">
        <f t="shared" ca="1" si="228"/>
        <v>#N/A</v>
      </c>
      <c r="AD502" s="323" t="e">
        <f t="shared" ca="1" si="229"/>
        <v>#N/A</v>
      </c>
      <c r="AE502" s="324">
        <f t="shared" ca="1" si="208"/>
        <v>1181.9469389897085</v>
      </c>
      <c r="AG502" s="306">
        <f t="shared" ca="1" si="230"/>
        <v>-6.5081983274993886</v>
      </c>
      <c r="AH502" s="304">
        <f t="shared" ca="1" si="231"/>
        <v>-0.46777652863405234</v>
      </c>
    </row>
    <row r="503" spans="1:34" x14ac:dyDescent="0.2">
      <c r="A503" s="347">
        <f t="shared" ca="1" si="209"/>
        <v>0.1</v>
      </c>
      <c r="B503" s="304">
        <f t="shared" ca="1" si="210"/>
        <v>13.899999999999924</v>
      </c>
      <c r="D503" s="306">
        <f t="shared" ca="1" si="211"/>
        <v>-0.36122219943027256</v>
      </c>
      <c r="E503" s="307">
        <f t="shared" ca="1" si="212"/>
        <v>-10.079338115833425</v>
      </c>
      <c r="F503" s="304">
        <f t="shared" ca="1" si="213"/>
        <v>10.085808759373426</v>
      </c>
      <c r="G503" s="306">
        <f t="shared" ca="1" si="214"/>
        <v>27.351818253346238</v>
      </c>
      <c r="H503" s="307">
        <f t="shared" ca="1" si="215"/>
        <v>19.413336794897301</v>
      </c>
      <c r="I503" s="304">
        <f t="shared" ca="1" si="216"/>
        <v>33.541013808115551</v>
      </c>
      <c r="J503" s="306">
        <f t="shared" ca="1" si="217"/>
        <v>408.29505557703965</v>
      </c>
      <c r="K503" s="307">
        <f t="shared" ca="1" si="218"/>
        <v>1183.9386693597774</v>
      </c>
      <c r="L503" s="304">
        <f t="shared" ca="1" si="203"/>
        <v>1252.3640146594992</v>
      </c>
      <c r="M503" s="306">
        <f t="shared" ca="1" si="219"/>
        <v>0.61724899081962348</v>
      </c>
      <c r="N503" s="304">
        <f t="shared" ca="1" si="220"/>
        <v>35.365762082673719</v>
      </c>
      <c r="P503" s="310">
        <f t="shared" ca="1" si="221"/>
        <v>23</v>
      </c>
      <c r="Q503" s="304">
        <f t="shared" ca="1" si="222"/>
        <v>0</v>
      </c>
      <c r="R503" s="306">
        <f t="shared" ca="1" si="223"/>
        <v>0</v>
      </c>
      <c r="S503" s="307">
        <f t="shared" ca="1" si="224"/>
        <v>9.0729999999999986</v>
      </c>
      <c r="T503" s="304">
        <f t="shared" ca="1" si="204"/>
        <v>89.006129999999985</v>
      </c>
      <c r="U503" s="311">
        <f t="shared" ca="1" si="205"/>
        <v>0</v>
      </c>
      <c r="V503" s="306">
        <f t="shared" ca="1" si="206"/>
        <v>1.0880731619268269</v>
      </c>
      <c r="W503" s="304">
        <f t="shared" ca="1" si="207"/>
        <v>3.9397836213367303</v>
      </c>
      <c r="Y503" s="314" t="str">
        <f t="shared" ca="1" si="225"/>
        <v/>
      </c>
      <c r="Z503" s="315" t="str">
        <f t="shared" ca="1" si="226"/>
        <v/>
      </c>
      <c r="AA503" s="316" t="str">
        <f t="shared" ca="1" si="227"/>
        <v/>
      </c>
      <c r="AC503" s="310" t="e">
        <f t="shared" ca="1" si="228"/>
        <v>#N/A</v>
      </c>
      <c r="AD503" s="323" t="e">
        <f t="shared" ca="1" si="229"/>
        <v>#N/A</v>
      </c>
      <c r="AE503" s="324">
        <f t="shared" ca="1" si="208"/>
        <v>1183.9386693597774</v>
      </c>
      <c r="AG503" s="306">
        <f t="shared" ca="1" si="230"/>
        <v>-6.3145640456684635</v>
      </c>
      <c r="AH503" s="304">
        <f t="shared" ca="1" si="231"/>
        <v>-0.45058239868190891</v>
      </c>
    </row>
    <row r="504" spans="1:34" x14ac:dyDescent="0.2">
      <c r="A504" s="347">
        <f t="shared" ca="1" si="209"/>
        <v>0.1</v>
      </c>
      <c r="B504" s="304">
        <f t="shared" ca="1" si="210"/>
        <v>13.999999999999924</v>
      </c>
      <c r="D504" s="306">
        <f t="shared" ca="1" si="211"/>
        <v>-0.35410452466408865</v>
      </c>
      <c r="E504" s="307">
        <f t="shared" ca="1" si="212"/>
        <v>-10.061330655030948</v>
      </c>
      <c r="F504" s="304">
        <f t="shared" ca="1" si="213"/>
        <v>10.067560010461973</v>
      </c>
      <c r="G504" s="306">
        <f t="shared" ca="1" si="214"/>
        <v>27.31640780087983</v>
      </c>
      <c r="H504" s="307">
        <f t="shared" ca="1" si="215"/>
        <v>18.407203729394205</v>
      </c>
      <c r="I504" s="304">
        <f t="shared" ca="1" si="216"/>
        <v>32.939509472355418</v>
      </c>
      <c r="J504" s="306">
        <f t="shared" ca="1" si="217"/>
        <v>411.02846687975097</v>
      </c>
      <c r="K504" s="307">
        <f t="shared" ca="1" si="218"/>
        <v>1185.8296963859918</v>
      </c>
      <c r="L504" s="304">
        <f t="shared" ca="1" si="203"/>
        <v>1255.0444093403278</v>
      </c>
      <c r="M504" s="306">
        <f t="shared" ca="1" si="219"/>
        <v>0.59296027247570626</v>
      </c>
      <c r="N504" s="304">
        <f t="shared" ca="1" si="220"/>
        <v>33.97412103178528</v>
      </c>
      <c r="P504" s="310">
        <f t="shared" ca="1" si="221"/>
        <v>23</v>
      </c>
      <c r="Q504" s="304">
        <f t="shared" ca="1" si="222"/>
        <v>0</v>
      </c>
      <c r="R504" s="306">
        <f t="shared" ca="1" si="223"/>
        <v>0</v>
      </c>
      <c r="S504" s="307">
        <f t="shared" ca="1" si="224"/>
        <v>9.0729999999999986</v>
      </c>
      <c r="T504" s="304">
        <f t="shared" ca="1" si="204"/>
        <v>89.006129999999985</v>
      </c>
      <c r="U504" s="311">
        <f t="shared" ca="1" si="205"/>
        <v>0</v>
      </c>
      <c r="V504" s="306">
        <f t="shared" ca="1" si="206"/>
        <v>1.0878666992144623</v>
      </c>
      <c r="W504" s="304">
        <f t="shared" ca="1" si="207"/>
        <v>3.7990222660555579</v>
      </c>
      <c r="Y504" s="314" t="str">
        <f t="shared" ca="1" si="225"/>
        <v/>
      </c>
      <c r="Z504" s="315" t="str">
        <f t="shared" ca="1" si="226"/>
        <v/>
      </c>
      <c r="AA504" s="316" t="str">
        <f t="shared" ca="1" si="227"/>
        <v/>
      </c>
      <c r="AC504" s="310">
        <f t="shared" ca="1" si="228"/>
        <v>13.999999999999924</v>
      </c>
      <c r="AD504" s="323">
        <f t="shared" ca="1" si="229"/>
        <v>411.02846687975097</v>
      </c>
      <c r="AE504" s="324">
        <f t="shared" ca="1" si="208"/>
        <v>1185.8296963859918</v>
      </c>
      <c r="AG504" s="306">
        <f t="shared" ca="1" si="230"/>
        <v>-6.1122005549705944</v>
      </c>
      <c r="AH504" s="304">
        <f t="shared" ca="1" si="231"/>
        <v>-0.43423163466733505</v>
      </c>
    </row>
    <row r="505" spans="1:34" x14ac:dyDescent="0.2">
      <c r="A505" s="347">
        <f t="shared" ca="1" si="209"/>
        <v>0.1</v>
      </c>
      <c r="B505" s="304">
        <f t="shared" ca="1" si="210"/>
        <v>14.099999999999923</v>
      </c>
      <c r="D505" s="306">
        <f t="shared" ca="1" si="211"/>
        <v>-0.34723811358910334</v>
      </c>
      <c r="E505" s="307">
        <f t="shared" ca="1" si="212"/>
        <v>-10.043986940963713</v>
      </c>
      <c r="F505" s="304">
        <f t="shared" ca="1" si="213"/>
        <v>10.049987461573199</v>
      </c>
      <c r="G505" s="306">
        <f t="shared" ca="1" si="214"/>
        <v>27.281683989520921</v>
      </c>
      <c r="H505" s="307">
        <f t="shared" ca="1" si="215"/>
        <v>17.402805035297835</v>
      </c>
      <c r="I505" s="304">
        <f t="shared" ca="1" si="216"/>
        <v>32.359664775777112</v>
      </c>
      <c r="J505" s="306">
        <f t="shared" ca="1" si="217"/>
        <v>413.75837146927103</v>
      </c>
      <c r="K505" s="307">
        <f t="shared" ca="1" si="218"/>
        <v>1187.6201968242265</v>
      </c>
      <c r="L505" s="304">
        <f t="shared" ca="1" si="203"/>
        <v>1257.6317910524199</v>
      </c>
      <c r="M505" s="306">
        <f t="shared" ca="1" si="219"/>
        <v>0.56781726569241864</v>
      </c>
      <c r="N505" s="304">
        <f t="shared" ca="1" si="220"/>
        <v>32.5335328588341</v>
      </c>
      <c r="P505" s="310">
        <f t="shared" ca="1" si="221"/>
        <v>23</v>
      </c>
      <c r="Q505" s="304">
        <f t="shared" ca="1" si="222"/>
        <v>0</v>
      </c>
      <c r="R505" s="306">
        <f t="shared" ca="1" si="223"/>
        <v>0</v>
      </c>
      <c r="S505" s="307">
        <f t="shared" ca="1" si="224"/>
        <v>9.0729999999999986</v>
      </c>
      <c r="T505" s="304">
        <f t="shared" ca="1" si="204"/>
        <v>89.006129999999985</v>
      </c>
      <c r="U505" s="311">
        <f t="shared" ca="1" si="205"/>
        <v>0</v>
      </c>
      <c r="V505" s="306">
        <f t="shared" ca="1" si="206"/>
        <v>1.0876712459828084</v>
      </c>
      <c r="W505" s="304">
        <f t="shared" ca="1" si="207"/>
        <v>3.6657899544686474</v>
      </c>
      <c r="Y505" s="314" t="str">
        <f t="shared" ca="1" si="225"/>
        <v/>
      </c>
      <c r="Z505" s="315" t="str">
        <f t="shared" ca="1" si="226"/>
        <v/>
      </c>
      <c r="AA505" s="316" t="str">
        <f t="shared" ca="1" si="227"/>
        <v/>
      </c>
      <c r="AC505" s="310" t="e">
        <f t="shared" ca="1" si="228"/>
        <v>#N/A</v>
      </c>
      <c r="AD505" s="323" t="e">
        <f t="shared" ca="1" si="229"/>
        <v>#N/A</v>
      </c>
      <c r="AE505" s="324">
        <f t="shared" ca="1" si="208"/>
        <v>1187.6201968242265</v>
      </c>
      <c r="AG505" s="306">
        <f t="shared" ca="1" si="230"/>
        <v>-5.9007257517184701</v>
      </c>
      <c r="AH505" s="304">
        <f t="shared" ca="1" si="231"/>
        <v>-0.41871732239122217</v>
      </c>
    </row>
    <row r="506" spans="1:34" x14ac:dyDescent="0.2">
      <c r="A506" s="347">
        <f t="shared" ca="1" si="209"/>
        <v>0.1</v>
      </c>
      <c r="B506" s="304">
        <f t="shared" ca="1" si="210"/>
        <v>14.199999999999923</v>
      </c>
      <c r="D506" s="306">
        <f t="shared" ca="1" si="211"/>
        <v>-0.34063073057375964</v>
      </c>
      <c r="E506" s="307">
        <f t="shared" ca="1" si="212"/>
        <v>-10.02728608085495</v>
      </c>
      <c r="F506" s="304">
        <f t="shared" ca="1" si="213"/>
        <v>10.033070090551478</v>
      </c>
      <c r="G506" s="306">
        <f t="shared" ca="1" si="214"/>
        <v>27.247620916463546</v>
      </c>
      <c r="H506" s="307">
        <f t="shared" ca="1" si="215"/>
        <v>16.40007642721234</v>
      </c>
      <c r="I506" s="304">
        <f t="shared" ca="1" si="216"/>
        <v>31.802442554396787</v>
      </c>
      <c r="J506" s="306">
        <f t="shared" ca="1" si="217"/>
        <v>416.48483671457024</v>
      </c>
      <c r="K506" s="307">
        <f t="shared" ca="1" si="218"/>
        <v>1189.310340897352</v>
      </c>
      <c r="L506" s="304">
        <f t="shared" ca="1" si="203"/>
        <v>1260.1264643592476</v>
      </c>
      <c r="M506" s="306">
        <f t="shared" ca="1" si="219"/>
        <v>0.5418082057003778</v>
      </c>
      <c r="N506" s="304">
        <f t="shared" ca="1" si="220"/>
        <v>31.0433234921876</v>
      </c>
      <c r="P506" s="310">
        <f t="shared" ca="1" si="221"/>
        <v>23</v>
      </c>
      <c r="Q506" s="304">
        <f t="shared" ca="1" si="222"/>
        <v>0</v>
      </c>
      <c r="R506" s="306">
        <f t="shared" ca="1" si="223"/>
        <v>0</v>
      </c>
      <c r="S506" s="307">
        <f t="shared" ca="1" si="224"/>
        <v>9.0729999999999986</v>
      </c>
      <c r="T506" s="304">
        <f t="shared" ca="1" si="204"/>
        <v>89.006129999999985</v>
      </c>
      <c r="U506" s="311">
        <f t="shared" ca="1" si="205"/>
        <v>0</v>
      </c>
      <c r="V506" s="306">
        <f t="shared" ca="1" si="206"/>
        <v>1.0874867780819377</v>
      </c>
      <c r="W506" s="304">
        <f t="shared" ca="1" si="207"/>
        <v>3.5400291673816953</v>
      </c>
      <c r="Y506" s="314" t="str">
        <f t="shared" ca="1" si="225"/>
        <v/>
      </c>
      <c r="Z506" s="315" t="str">
        <f t="shared" ca="1" si="226"/>
        <v/>
      </c>
      <c r="AA506" s="316" t="str">
        <f t="shared" ca="1" si="227"/>
        <v/>
      </c>
      <c r="AC506" s="310" t="e">
        <f t="shared" ca="1" si="228"/>
        <v>#N/A</v>
      </c>
      <c r="AD506" s="323" t="e">
        <f t="shared" ca="1" si="229"/>
        <v>#N/A</v>
      </c>
      <c r="AE506" s="324">
        <f t="shared" ca="1" si="208"/>
        <v>1189.310340897352</v>
      </c>
      <c r="AG506" s="306">
        <f t="shared" ca="1" si="230"/>
        <v>-5.6797833327522014</v>
      </c>
      <c r="AH506" s="304">
        <f t="shared" ca="1" si="231"/>
        <v>-0.40403283968573217</v>
      </c>
    </row>
    <row r="507" spans="1:34" x14ac:dyDescent="0.2">
      <c r="A507" s="347">
        <f t="shared" ca="1" si="209"/>
        <v>0.1</v>
      </c>
      <c r="B507" s="304">
        <f t="shared" ca="1" si="210"/>
        <v>14.299999999999923</v>
      </c>
      <c r="D507" s="306">
        <f t="shared" ca="1" si="211"/>
        <v>-0.3342905048817793</v>
      </c>
      <c r="E507" s="307">
        <f t="shared" ca="1" si="212"/>
        <v>-10.011206184046697</v>
      </c>
      <c r="F507" s="304">
        <f t="shared" ca="1" si="213"/>
        <v>10.016785881766115</v>
      </c>
      <c r="G507" s="306">
        <f t="shared" ca="1" si="214"/>
        <v>27.214191865975369</v>
      </c>
      <c r="H507" s="307">
        <f t="shared" ca="1" si="215"/>
        <v>15.398955808807671</v>
      </c>
      <c r="I507" s="304">
        <f t="shared" ca="1" si="216"/>
        <v>31.268835586246755</v>
      </c>
      <c r="J507" s="306">
        <f t="shared" ca="1" si="217"/>
        <v>419.20792735369218</v>
      </c>
      <c r="K507" s="307">
        <f t="shared" ca="1" si="218"/>
        <v>1190.9002925091531</v>
      </c>
      <c r="L507" s="304">
        <f t="shared" ca="1" si="203"/>
        <v>1262.528729595713</v>
      </c>
      <c r="M507" s="306">
        <f t="shared" ca="1" si="219"/>
        <v>0.51492520633047656</v>
      </c>
      <c r="N507" s="304">
        <f t="shared" ca="1" si="220"/>
        <v>29.503041087639406</v>
      </c>
      <c r="P507" s="310">
        <f t="shared" ca="1" si="221"/>
        <v>23</v>
      </c>
      <c r="Q507" s="304">
        <f t="shared" ca="1" si="222"/>
        <v>0</v>
      </c>
      <c r="R507" s="306">
        <f t="shared" ca="1" si="223"/>
        <v>0</v>
      </c>
      <c r="S507" s="307">
        <f t="shared" ca="1" si="224"/>
        <v>9.0729999999999986</v>
      </c>
      <c r="T507" s="304">
        <f t="shared" ca="1" si="204"/>
        <v>89.006129999999985</v>
      </c>
      <c r="U507" s="311">
        <f t="shared" ca="1" si="205"/>
        <v>0</v>
      </c>
      <c r="V507" s="306">
        <f t="shared" ca="1" si="206"/>
        <v>1.0873132723776342</v>
      </c>
      <c r="W507" s="304">
        <f t="shared" ca="1" si="207"/>
        <v>3.4216848625518543</v>
      </c>
      <c r="Y507" s="314" t="str">
        <f t="shared" ca="1" si="225"/>
        <v/>
      </c>
      <c r="Z507" s="315" t="str">
        <f t="shared" ca="1" si="226"/>
        <v/>
      </c>
      <c r="AA507" s="316" t="str">
        <f t="shared" ca="1" si="227"/>
        <v/>
      </c>
      <c r="AC507" s="310" t="e">
        <f t="shared" ca="1" si="228"/>
        <v>#N/A</v>
      </c>
      <c r="AD507" s="323" t="e">
        <f t="shared" ca="1" si="229"/>
        <v>#N/A</v>
      </c>
      <c r="AE507" s="324">
        <f t="shared" ca="1" si="208"/>
        <v>1190.9002925091531</v>
      </c>
      <c r="AG507" s="306">
        <f t="shared" ca="1" si="230"/>
        <v>-5.4490521350216312</v>
      </c>
      <c r="AH507" s="304">
        <f t="shared" ca="1" si="231"/>
        <v>-0.39017184695047896</v>
      </c>
    </row>
    <row r="508" spans="1:34" x14ac:dyDescent="0.2">
      <c r="A508" s="347">
        <f t="shared" ca="1" si="209"/>
        <v>0.1</v>
      </c>
      <c r="B508" s="304">
        <f t="shared" ca="1" si="210"/>
        <v>14.399999999999922</v>
      </c>
      <c r="D508" s="306">
        <f t="shared" ca="1" si="211"/>
        <v>-0.32822588727501628</v>
      </c>
      <c r="E508" s="307">
        <f t="shared" ca="1" si="212"/>
        <v>-9.9957242705697933</v>
      </c>
      <c r="F508" s="304">
        <f t="shared" ca="1" si="213"/>
        <v>10.001111734519093</v>
      </c>
      <c r="G508" s="306">
        <f t="shared" ca="1" si="214"/>
        <v>27.181369277247867</v>
      </c>
      <c r="H508" s="307">
        <f t="shared" ca="1" si="215"/>
        <v>14.399383381750692</v>
      </c>
      <c r="I508" s="304">
        <f t="shared" ca="1" si="216"/>
        <v>30.759861468490918</v>
      </c>
      <c r="J508" s="306">
        <f t="shared" ca="1" si="217"/>
        <v>421.92770541085332</v>
      </c>
      <c r="K508" s="307">
        <f t="shared" ca="1" si="218"/>
        <v>1192.390209468681</v>
      </c>
      <c r="L508" s="304">
        <f t="shared" ca="1" si="203"/>
        <v>1264.8388831112177</v>
      </c>
      <c r="M508" s="306">
        <f t="shared" ca="1" si="219"/>
        <v>0.48716490682885727</v>
      </c>
      <c r="N508" s="304">
        <f t="shared" ca="1" si="220"/>
        <v>27.912493088177499</v>
      </c>
      <c r="P508" s="310">
        <f t="shared" ca="1" si="221"/>
        <v>23</v>
      </c>
      <c r="Q508" s="304">
        <f t="shared" ca="1" si="222"/>
        <v>0</v>
      </c>
      <c r="R508" s="306">
        <f t="shared" ca="1" si="223"/>
        <v>0</v>
      </c>
      <c r="S508" s="307">
        <f t="shared" ca="1" si="224"/>
        <v>9.0729999999999986</v>
      </c>
      <c r="T508" s="304">
        <f t="shared" ca="1" si="204"/>
        <v>89.006129999999985</v>
      </c>
      <c r="U508" s="311">
        <f t="shared" ca="1" si="205"/>
        <v>0</v>
      </c>
      <c r="V508" s="306">
        <f t="shared" ca="1" si="206"/>
        <v>1.0871507067242931</v>
      </c>
      <c r="W508" s="304">
        <f t="shared" ca="1" si="207"/>
        <v>3.3107043866760995</v>
      </c>
      <c r="Y508" s="314" t="str">
        <f t="shared" ca="1" si="225"/>
        <v/>
      </c>
      <c r="Z508" s="315" t="str">
        <f t="shared" ca="1" si="226"/>
        <v/>
      </c>
      <c r="AA508" s="316" t="str">
        <f t="shared" ca="1" si="227"/>
        <v/>
      </c>
      <c r="AC508" s="310" t="e">
        <f t="shared" ca="1" si="228"/>
        <v>#N/A</v>
      </c>
      <c r="AD508" s="323" t="e">
        <f t="shared" ca="1" si="229"/>
        <v>#N/A</v>
      </c>
      <c r="AE508" s="324">
        <f t="shared" ca="1" si="208"/>
        <v>1192.390209468681</v>
      </c>
      <c r="AG508" s="306">
        <f t="shared" ca="1" si="230"/>
        <v>-5.2082565768084823</v>
      </c>
      <c r="AH508" s="304">
        <f t="shared" ca="1" si="231"/>
        <v>-0.37712827758755152</v>
      </c>
    </row>
    <row r="509" spans="1:34" x14ac:dyDescent="0.2">
      <c r="A509" s="347">
        <f t="shared" ca="1" si="209"/>
        <v>0.1</v>
      </c>
      <c r="B509" s="304">
        <f t="shared" ca="1" si="210"/>
        <v>14.499999999999922</v>
      </c>
      <c r="D509" s="306">
        <f t="shared" ca="1" si="211"/>
        <v>-0.32244559545967699</v>
      </c>
      <c r="E509" s="307">
        <f t="shared" ca="1" si="212"/>
        <v>-9.9808161830047037</v>
      </c>
      <c r="F509" s="304">
        <f t="shared" ca="1" si="213"/>
        <v>9.9860233747453204</v>
      </c>
      <c r="G509" s="306">
        <f t="shared" ca="1" si="214"/>
        <v>27.149124717701898</v>
      </c>
      <c r="H509" s="307">
        <f t="shared" ca="1" si="215"/>
        <v>13.401301763450221</v>
      </c>
      <c r="I509" s="304">
        <f t="shared" ca="1" si="216"/>
        <v>30.276556308345011</v>
      </c>
      <c r="J509" s="306">
        <f t="shared" ca="1" si="217"/>
        <v>424.6442301106008</v>
      </c>
      <c r="K509" s="307">
        <f t="shared" ca="1" si="218"/>
        <v>1193.7802437259411</v>
      </c>
      <c r="L509" s="304">
        <f t="shared" ca="1" si="203"/>
        <v>1267.057217522789</v>
      </c>
      <c r="M509" s="306">
        <f t="shared" ca="1" si="219"/>
        <v>0.45852913836813336</v>
      </c>
      <c r="N509" s="304">
        <f t="shared" ca="1" si="220"/>
        <v>26.271784412264186</v>
      </c>
      <c r="P509" s="310">
        <f t="shared" ca="1" si="221"/>
        <v>23</v>
      </c>
      <c r="Q509" s="304">
        <f t="shared" ca="1" si="222"/>
        <v>0</v>
      </c>
      <c r="R509" s="306">
        <f t="shared" ca="1" si="223"/>
        <v>0</v>
      </c>
      <c r="S509" s="307">
        <f t="shared" ca="1" si="224"/>
        <v>9.0729999999999986</v>
      </c>
      <c r="T509" s="304">
        <f t="shared" ca="1" si="204"/>
        <v>89.006129999999985</v>
      </c>
      <c r="U509" s="311">
        <f t="shared" ca="1" si="205"/>
        <v>0</v>
      </c>
      <c r="V509" s="306">
        <f t="shared" ca="1" si="206"/>
        <v>1.0869990599367292</v>
      </c>
      <c r="W509" s="304">
        <f t="shared" ca="1" si="207"/>
        <v>3.2070373858491963</v>
      </c>
      <c r="Y509" s="314" t="str">
        <f t="shared" ca="1" si="225"/>
        <v/>
      </c>
      <c r="Z509" s="315" t="str">
        <f t="shared" ca="1" si="226"/>
        <v/>
      </c>
      <c r="AA509" s="316" t="str">
        <f t="shared" ca="1" si="227"/>
        <v/>
      </c>
      <c r="AC509" s="310" t="e">
        <f t="shared" ca="1" si="228"/>
        <v>#N/A</v>
      </c>
      <c r="AD509" s="323" t="e">
        <f t="shared" ca="1" si="229"/>
        <v>#N/A</v>
      </c>
      <c r="AE509" s="324">
        <f t="shared" ca="1" si="208"/>
        <v>1193.7802437259411</v>
      </c>
      <c r="AG509" s="306">
        <f t="shared" ca="1" si="230"/>
        <v>-4.9571780952288744</v>
      </c>
      <c r="AH509" s="304">
        <f t="shared" ca="1" si="231"/>
        <v>-0.36489632830112423</v>
      </c>
    </row>
    <row r="510" spans="1:34" x14ac:dyDescent="0.2">
      <c r="A510" s="347">
        <f t="shared" ca="1" si="209"/>
        <v>0.1</v>
      </c>
      <c r="B510" s="304">
        <f t="shared" ca="1" si="210"/>
        <v>14.599999999999921</v>
      </c>
      <c r="D510" s="306">
        <f t="shared" ca="1" si="211"/>
        <v>-0.31695854747782848</v>
      </c>
      <c r="E510" s="307">
        <f t="shared" ca="1" si="212"/>
        <v>-9.966456504046544</v>
      </c>
      <c r="F510" s="304">
        <f t="shared" ca="1" si="213"/>
        <v>9.9714952724188226</v>
      </c>
      <c r="G510" s="306">
        <f t="shared" ca="1" si="214"/>
        <v>27.117428862954114</v>
      </c>
      <c r="H510" s="307">
        <f t="shared" ca="1" si="215"/>
        <v>12.404656113045567</v>
      </c>
      <c r="I510" s="304">
        <f t="shared" ca="1" si="216"/>
        <v>29.819967159946632</v>
      </c>
      <c r="J510" s="306">
        <f t="shared" ca="1" si="217"/>
        <v>427.35755778963357</v>
      </c>
      <c r="K510" s="307">
        <f t="shared" ca="1" si="218"/>
        <v>1195.0705416197659</v>
      </c>
      <c r="L510" s="304">
        <f t="shared" ca="1" si="203"/>
        <v>1269.1840219791929</v>
      </c>
      <c r="M510" s="306">
        <f t="shared" ca="1" si="219"/>
        <v>0.42902559278132846</v>
      </c>
      <c r="N510" s="304">
        <f t="shared" ca="1" si="220"/>
        <v>24.581355769468438</v>
      </c>
      <c r="P510" s="310">
        <f t="shared" ca="1" si="221"/>
        <v>23</v>
      </c>
      <c r="Q510" s="304">
        <f t="shared" ca="1" si="222"/>
        <v>0</v>
      </c>
      <c r="R510" s="306">
        <f t="shared" ca="1" si="223"/>
        <v>0</v>
      </c>
      <c r="S510" s="307">
        <f t="shared" ca="1" si="224"/>
        <v>9.0729999999999986</v>
      </c>
      <c r="T510" s="304">
        <f t="shared" ca="1" si="204"/>
        <v>89.006129999999985</v>
      </c>
      <c r="U510" s="311">
        <f t="shared" ca="1" si="205"/>
        <v>0</v>
      </c>
      <c r="V510" s="306">
        <f t="shared" ca="1" si="206"/>
        <v>1.0868583117607935</v>
      </c>
      <c r="W510" s="304">
        <f t="shared" ca="1" si="207"/>
        <v>3.1106357142043946</v>
      </c>
      <c r="Y510" s="314" t="str">
        <f t="shared" ca="1" si="225"/>
        <v/>
      </c>
      <c r="Z510" s="315" t="str">
        <f t="shared" ca="1" si="226"/>
        <v/>
      </c>
      <c r="AA510" s="316" t="str">
        <f t="shared" ca="1" si="227"/>
        <v/>
      </c>
      <c r="AC510" s="310" t="e">
        <f t="shared" ca="1" si="228"/>
        <v>#N/A</v>
      </c>
      <c r="AD510" s="323" t="e">
        <f t="shared" ca="1" si="229"/>
        <v>#N/A</v>
      </c>
      <c r="AE510" s="324">
        <f t="shared" ca="1" si="208"/>
        <v>1195.0705416197659</v>
      </c>
      <c r="AG510" s="306">
        <f t="shared" ca="1" si="230"/>
        <v>-4.6956673939717728</v>
      </c>
      <c r="AH510" s="304">
        <f t="shared" ca="1" si="231"/>
        <v>-0.3534704492283916</v>
      </c>
    </row>
    <row r="511" spans="1:34" x14ac:dyDescent="0.2">
      <c r="A511" s="347">
        <f t="shared" ca="1" si="209"/>
        <v>0.1</v>
      </c>
      <c r="B511" s="304">
        <f t="shared" ca="1" si="210"/>
        <v>14.699999999999921</v>
      </c>
      <c r="D511" s="306">
        <f t="shared" ca="1" si="211"/>
        <v>-0.31177378239063597</v>
      </c>
      <c r="E511" s="307">
        <f t="shared" ca="1" si="212"/>
        <v>-9.9526184825694433</v>
      </c>
      <c r="F511" s="304">
        <f t="shared" ca="1" si="213"/>
        <v>9.9575005674601424</v>
      </c>
      <c r="G511" s="306">
        <f t="shared" ca="1" si="214"/>
        <v>27.086251484715049</v>
      </c>
      <c r="H511" s="307">
        <f t="shared" ca="1" si="215"/>
        <v>11.409394264788622</v>
      </c>
      <c r="I511" s="304">
        <f t="shared" ca="1" si="216"/>
        <v>29.391143172435804</v>
      </c>
      <c r="J511" s="306">
        <f t="shared" ca="1" si="217"/>
        <v>430.06774180701706</v>
      </c>
      <c r="K511" s="307">
        <f t="shared" ca="1" si="218"/>
        <v>1196.2612441386575</v>
      </c>
      <c r="L511" s="304">
        <f t="shared" ca="1" si="203"/>
        <v>1271.219582436943</v>
      </c>
      <c r="M511" s="306">
        <f t="shared" ca="1" si="219"/>
        <v>0.39866847160824764</v>
      </c>
      <c r="N511" s="304">
        <f t="shared" ca="1" si="220"/>
        <v>22.842020848083678</v>
      </c>
      <c r="P511" s="310">
        <f t="shared" ca="1" si="221"/>
        <v>23</v>
      </c>
      <c r="Q511" s="304">
        <f t="shared" ca="1" si="222"/>
        <v>0</v>
      </c>
      <c r="R511" s="306">
        <f t="shared" ca="1" si="223"/>
        <v>0</v>
      </c>
      <c r="S511" s="307">
        <f t="shared" ca="1" si="224"/>
        <v>9.0729999999999986</v>
      </c>
      <c r="T511" s="304">
        <f t="shared" ca="1" si="204"/>
        <v>89.006129999999985</v>
      </c>
      <c r="U511" s="311">
        <f t="shared" ca="1" si="205"/>
        <v>0</v>
      </c>
      <c r="V511" s="306">
        <f t="shared" ca="1" si="206"/>
        <v>1.0867284428427126</v>
      </c>
      <c r="W511" s="304">
        <f t="shared" ca="1" si="207"/>
        <v>3.0214533404719814</v>
      </c>
      <c r="Y511" s="314" t="str">
        <f t="shared" ca="1" si="225"/>
        <v/>
      </c>
      <c r="Z511" s="315" t="str">
        <f t="shared" ca="1" si="226"/>
        <v/>
      </c>
      <c r="AA511" s="316" t="str">
        <f t="shared" ca="1" si="227"/>
        <v/>
      </c>
      <c r="AC511" s="310" t="e">
        <f t="shared" ca="1" si="228"/>
        <v>#N/A</v>
      </c>
      <c r="AD511" s="323" t="e">
        <f t="shared" ca="1" si="229"/>
        <v>#N/A</v>
      </c>
      <c r="AE511" s="324">
        <f t="shared" ca="1" si="208"/>
        <v>1196.2612441386575</v>
      </c>
      <c r="AG511" s="306">
        <f t="shared" ca="1" si="230"/>
        <v>-4.423657221296672</v>
      </c>
      <c r="AH511" s="304">
        <f t="shared" ca="1" si="231"/>
        <v>-0.34284533387020777</v>
      </c>
    </row>
    <row r="512" spans="1:34" x14ac:dyDescent="0.2">
      <c r="A512" s="347">
        <f t="shared" ca="1" si="209"/>
        <v>0.1</v>
      </c>
      <c r="B512" s="304">
        <f t="shared" ca="1" si="210"/>
        <v>14.799999999999921</v>
      </c>
      <c r="D512" s="306">
        <f t="shared" ca="1" si="211"/>
        <v>-0.30690036794543502</v>
      </c>
      <c r="E512" s="307">
        <f t="shared" ca="1" si="212"/>
        <v>-9.9392739713309588</v>
      </c>
      <c r="F512" s="304">
        <f t="shared" ca="1" si="213"/>
        <v>9.9440110072858499</v>
      </c>
      <c r="G512" s="306">
        <f t="shared" ca="1" si="214"/>
        <v>27.055561447920507</v>
      </c>
      <c r="H512" s="307">
        <f t="shared" ca="1" si="215"/>
        <v>10.415466867655526</v>
      </c>
      <c r="I512" s="304">
        <f t="shared" ca="1" si="216"/>
        <v>28.991125458205868</v>
      </c>
      <c r="J512" s="306">
        <f t="shared" ca="1" si="217"/>
        <v>432.77483245364886</v>
      </c>
      <c r="K512" s="307">
        <f t="shared" ca="1" si="218"/>
        <v>1197.3524871952798</v>
      </c>
      <c r="L512" s="304">
        <f t="shared" ca="1" si="203"/>
        <v>1273.1641819490551</v>
      </c>
      <c r="M512" s="306">
        <f t="shared" ca="1" si="219"/>
        <v>0.36747908926168199</v>
      </c>
      <c r="N512" s="304">
        <f t="shared" ca="1" si="220"/>
        <v>21.055000874005628</v>
      </c>
      <c r="P512" s="310">
        <f t="shared" ca="1" si="221"/>
        <v>23</v>
      </c>
      <c r="Q512" s="304">
        <f t="shared" ca="1" si="222"/>
        <v>0</v>
      </c>
      <c r="R512" s="306">
        <f t="shared" ca="1" si="223"/>
        <v>0</v>
      </c>
      <c r="S512" s="307">
        <f t="shared" ca="1" si="224"/>
        <v>9.0729999999999986</v>
      </c>
      <c r="T512" s="304">
        <f t="shared" ca="1" si="204"/>
        <v>89.006129999999985</v>
      </c>
      <c r="U512" s="311">
        <f t="shared" ca="1" si="205"/>
        <v>0</v>
      </c>
      <c r="V512" s="306">
        <f t="shared" ca="1" si="206"/>
        <v>1.0866094346970694</v>
      </c>
      <c r="W512" s="304">
        <f t="shared" ca="1" si="207"/>
        <v>2.9394462522208316</v>
      </c>
      <c r="Y512" s="314" t="str">
        <f t="shared" ca="1" si="225"/>
        <v/>
      </c>
      <c r="Z512" s="315" t="str">
        <f t="shared" ca="1" si="226"/>
        <v/>
      </c>
      <c r="AA512" s="316" t="str">
        <f t="shared" ca="1" si="227"/>
        <v/>
      </c>
      <c r="AC512" s="310" t="e">
        <f t="shared" ca="1" si="228"/>
        <v>#N/A</v>
      </c>
      <c r="AD512" s="323" t="e">
        <f t="shared" ca="1" si="229"/>
        <v>#N/A</v>
      </c>
      <c r="AE512" s="324">
        <f t="shared" ca="1" si="208"/>
        <v>1197.3524871952798</v>
      </c>
      <c r="AG512" s="306">
        <f t="shared" ca="1" si="230"/>
        <v>-4.1411752947988782</v>
      </c>
      <c r="AH512" s="304">
        <f t="shared" ca="1" si="231"/>
        <v>-0.33301590879223875</v>
      </c>
    </row>
    <row r="513" spans="1:34" x14ac:dyDescent="0.2">
      <c r="A513" s="347">
        <f t="shared" ca="1" si="209"/>
        <v>0.1</v>
      </c>
      <c r="B513" s="304">
        <f t="shared" ca="1" si="210"/>
        <v>14.89999999999992</v>
      </c>
      <c r="D513" s="306">
        <f t="shared" ca="1" si="211"/>
        <v>-0.30234729537180499</v>
      </c>
      <c r="E513" s="307">
        <f t="shared" ca="1" si="212"/>
        <v>-9.9263933797320014</v>
      </c>
      <c r="F513" s="304">
        <f t="shared" ca="1" si="213"/>
        <v>9.9309968994157867</v>
      </c>
      <c r="G513" s="306">
        <f t="shared" ca="1" si="214"/>
        <v>27.025326718383326</v>
      </c>
      <c r="H513" s="307">
        <f t="shared" ca="1" si="215"/>
        <v>9.4228275296823263</v>
      </c>
      <c r="I513" s="304">
        <f t="shared" ca="1" si="216"/>
        <v>28.620935744477379</v>
      </c>
      <c r="J513" s="306">
        <f t="shared" ca="1" si="217"/>
        <v>435.47887686196407</v>
      </c>
      <c r="K513" s="307">
        <f t="shared" ca="1" si="218"/>
        <v>1198.3444019151466</v>
      </c>
      <c r="L513" s="304">
        <f t="shared" ca="1" si="203"/>
        <v>1275.0181009673267</v>
      </c>
      <c r="M513" s="306">
        <f t="shared" ca="1" si="219"/>
        <v>0.3354864004035924</v>
      </c>
      <c r="N513" s="304">
        <f t="shared" ca="1" si="220"/>
        <v>19.221954827161884</v>
      </c>
      <c r="P513" s="310">
        <f t="shared" ca="1" si="221"/>
        <v>23</v>
      </c>
      <c r="Q513" s="304">
        <f t="shared" ca="1" si="222"/>
        <v>0</v>
      </c>
      <c r="R513" s="306">
        <f t="shared" ca="1" si="223"/>
        <v>0</v>
      </c>
      <c r="S513" s="307">
        <f t="shared" ca="1" si="224"/>
        <v>9.0729999999999986</v>
      </c>
      <c r="T513" s="304">
        <f t="shared" ca="1" si="204"/>
        <v>89.006129999999985</v>
      </c>
      <c r="U513" s="311">
        <f t="shared" ca="1" si="205"/>
        <v>0</v>
      </c>
      <c r="V513" s="306">
        <f t="shared" ca="1" si="206"/>
        <v>1.0865012696733589</v>
      </c>
      <c r="W513" s="304">
        <f t="shared" ca="1" si="207"/>
        <v>2.8645723575869133</v>
      </c>
      <c r="Y513" s="314" t="str">
        <f t="shared" ca="1" si="225"/>
        <v/>
      </c>
      <c r="Z513" s="315" t="str">
        <f t="shared" ca="1" si="226"/>
        <v/>
      </c>
      <c r="AA513" s="316" t="str">
        <f t="shared" ca="1" si="227"/>
        <v/>
      </c>
      <c r="AC513" s="310" t="e">
        <f t="shared" ca="1" si="228"/>
        <v>#N/A</v>
      </c>
      <c r="AD513" s="323" t="e">
        <f t="shared" ca="1" si="229"/>
        <v>#N/A</v>
      </c>
      <c r="AE513" s="324">
        <f t="shared" ca="1" si="208"/>
        <v>1198.3444019151466</v>
      </c>
      <c r="AG513" s="306">
        <f t="shared" ca="1" si="230"/>
        <v>-3.8483568825672871</v>
      </c>
      <c r="AH513" s="304">
        <f t="shared" ca="1" si="231"/>
        <v>-0.3239773230707409</v>
      </c>
    </row>
    <row r="514" spans="1:34" x14ac:dyDescent="0.2">
      <c r="A514" s="347">
        <f t="shared" ca="1" si="209"/>
        <v>0.1</v>
      </c>
      <c r="B514" s="304">
        <f t="shared" ca="1" si="210"/>
        <v>14.99999999999992</v>
      </c>
      <c r="D514" s="306">
        <f t="shared" ca="1" si="211"/>
        <v>-0.29812336201064998</v>
      </c>
      <c r="E514" s="307">
        <f t="shared" ca="1" si="212"/>
        <v>-9.9139456452115553</v>
      </c>
      <c r="F514" s="304">
        <f t="shared" ca="1" si="213"/>
        <v>9.9184270827175869</v>
      </c>
      <c r="G514" s="306">
        <f t="shared" ca="1" si="214"/>
        <v>26.995514382182261</v>
      </c>
      <c r="H514" s="307">
        <f t="shared" ca="1" si="215"/>
        <v>8.4314329651611715</v>
      </c>
      <c r="I514" s="304">
        <f t="shared" ca="1" si="216"/>
        <v>28.28156393491378</v>
      </c>
      <c r="J514" s="306">
        <f t="shared" ca="1" si="217"/>
        <v>438.17991891699234</v>
      </c>
      <c r="K514" s="307">
        <f t="shared" ca="1" si="218"/>
        <v>1199.2371149398887</v>
      </c>
      <c r="L514" s="304">
        <f t="shared" ca="1" si="203"/>
        <v>1276.7816176588108</v>
      </c>
      <c r="M514" s="306">
        <f t="shared" ca="1" si="219"/>
        <v>0.30272741896076816</v>
      </c>
      <c r="N514" s="304">
        <f t="shared" ca="1" si="220"/>
        <v>17.34500344934067</v>
      </c>
      <c r="P514" s="310">
        <f t="shared" ca="1" si="221"/>
        <v>23</v>
      </c>
      <c r="Q514" s="304">
        <f t="shared" ca="1" si="222"/>
        <v>0</v>
      </c>
      <c r="R514" s="306">
        <f t="shared" ca="1" si="223"/>
        <v>0</v>
      </c>
      <c r="S514" s="307">
        <f t="shared" ca="1" si="224"/>
        <v>9.0729999999999986</v>
      </c>
      <c r="T514" s="304">
        <f t="shared" ca="1" si="204"/>
        <v>89.006129999999985</v>
      </c>
      <c r="U514" s="311">
        <f t="shared" ca="1" si="205"/>
        <v>0</v>
      </c>
      <c r="V514" s="306">
        <f t="shared" ca="1" si="206"/>
        <v>1.0864039309210747</v>
      </c>
      <c r="W514" s="304">
        <f t="shared" ca="1" si="207"/>
        <v>2.796791384341045</v>
      </c>
      <c r="Y514" s="314" t="str">
        <f t="shared" ca="1" si="225"/>
        <v/>
      </c>
      <c r="Z514" s="315" t="str">
        <f t="shared" ca="1" si="226"/>
        <v/>
      </c>
      <c r="AA514" s="316" t="str">
        <f t="shared" ca="1" si="227"/>
        <v/>
      </c>
      <c r="AC514" s="310">
        <f t="shared" ca="1" si="228"/>
        <v>14.99999999999992</v>
      </c>
      <c r="AD514" s="323">
        <f t="shared" ca="1" si="229"/>
        <v>438.17991891699234</v>
      </c>
      <c r="AE514" s="324">
        <f t="shared" ca="1" si="208"/>
        <v>1199.2371149398887</v>
      </c>
      <c r="AG514" s="306">
        <f t="shared" ca="1" si="230"/>
        <v>-3.5454564490881313</v>
      </c>
      <c r="AH514" s="304">
        <f t="shared" ca="1" si="231"/>
        <v>-0.31572493746135938</v>
      </c>
    </row>
    <row r="515" spans="1:34" x14ac:dyDescent="0.2">
      <c r="A515" s="347">
        <f t="shared" ca="1" si="209"/>
        <v>0.1</v>
      </c>
      <c r="B515" s="304">
        <f t="shared" ca="1" si="210"/>
        <v>15.09999999999992</v>
      </c>
      <c r="D515" s="306">
        <f t="shared" ca="1" si="211"/>
        <v>-0.29423704313264787</v>
      </c>
      <c r="E515" s="307">
        <f t="shared" ca="1" si="212"/>
        <v>-9.9018982268653346</v>
      </c>
      <c r="F515" s="304">
        <f t="shared" ca="1" si="213"/>
        <v>9.9062689208778441</v>
      </c>
      <c r="G515" s="306">
        <f t="shared" ca="1" si="214"/>
        <v>26.966090677868998</v>
      </c>
      <c r="H515" s="307">
        <f t="shared" ca="1" si="215"/>
        <v>7.4412431424746384</v>
      </c>
      <c r="I515" s="304">
        <f t="shared" ca="1" si="216"/>
        <v>27.97395477855212</v>
      </c>
      <c r="J515" s="306">
        <f t="shared" ca="1" si="217"/>
        <v>440.87799916999489</v>
      </c>
      <c r="K515" s="307">
        <f t="shared" ca="1" si="218"/>
        <v>1200.0307487452706</v>
      </c>
      <c r="L515" s="304">
        <f t="shared" ca="1" si="203"/>
        <v>1278.4550082370019</v>
      </c>
      <c r="M515" s="306">
        <f t="shared" ca="1" si="219"/>
        <v>0.26924749514170204</v>
      </c>
      <c r="N515" s="304">
        <f t="shared" ca="1" si="220"/>
        <v>15.426745116088664</v>
      </c>
      <c r="P515" s="310">
        <f t="shared" ca="1" si="221"/>
        <v>23</v>
      </c>
      <c r="Q515" s="304">
        <f t="shared" ca="1" si="222"/>
        <v>0</v>
      </c>
      <c r="R515" s="306">
        <f t="shared" ca="1" si="223"/>
        <v>0</v>
      </c>
      <c r="S515" s="307">
        <f t="shared" ca="1" si="224"/>
        <v>9.0729999999999986</v>
      </c>
      <c r="T515" s="304">
        <f t="shared" ca="1" si="204"/>
        <v>89.006129999999985</v>
      </c>
      <c r="U515" s="311">
        <f t="shared" ca="1" si="205"/>
        <v>0</v>
      </c>
      <c r="V515" s="306">
        <f t="shared" ca="1" si="206"/>
        <v>1.0863174023533</v>
      </c>
      <c r="W515" s="304">
        <f t="shared" ca="1" si="207"/>
        <v>2.7360647762061507</v>
      </c>
      <c r="Y515" s="314" t="str">
        <f t="shared" ca="1" si="225"/>
        <v/>
      </c>
      <c r="Z515" s="315" t="str">
        <f t="shared" ca="1" si="226"/>
        <v/>
      </c>
      <c r="AA515" s="316" t="str">
        <f t="shared" ca="1" si="227"/>
        <v/>
      </c>
      <c r="AC515" s="310" t="e">
        <f t="shared" ca="1" si="228"/>
        <v>#N/A</v>
      </c>
      <c r="AD515" s="323" t="e">
        <f t="shared" ca="1" si="229"/>
        <v>#N/A</v>
      </c>
      <c r="AE515" s="324">
        <f t="shared" ca="1" si="208"/>
        <v>1200.0307487452706</v>
      </c>
      <c r="AG515" s="306">
        <f t="shared" ca="1" si="230"/>
        <v>-3.2328576901806416</v>
      </c>
      <c r="AH515" s="304">
        <f t="shared" ca="1" si="231"/>
        <v>-0.30825431327466607</v>
      </c>
    </row>
    <row r="516" spans="1:34" x14ac:dyDescent="0.2">
      <c r="A516" s="347">
        <f t="shared" ca="1" si="209"/>
        <v>0.1</v>
      </c>
      <c r="B516" s="304">
        <f t="shared" ca="1" si="210"/>
        <v>15.199999999999919</v>
      </c>
      <c r="D516" s="306">
        <f t="shared" ca="1" si="211"/>
        <v>-0.29069635502307906</v>
      </c>
      <c r="E516" s="307">
        <f t="shared" ca="1" si="212"/>
        <v>-9.8902171246918318</v>
      </c>
      <c r="F516" s="304">
        <f t="shared" ca="1" si="213"/>
        <v>9.8944883215036068</v>
      </c>
      <c r="G516" s="306">
        <f t="shared" ca="1" si="214"/>
        <v>26.937021042366691</v>
      </c>
      <c r="H516" s="307">
        <f t="shared" ca="1" si="215"/>
        <v>6.452221430005455</v>
      </c>
      <c r="I516" s="304">
        <f t="shared" ca="1" si="216"/>
        <v>27.698993917085286</v>
      </c>
      <c r="J516" s="306">
        <f t="shared" ca="1" si="217"/>
        <v>443.57315475600666</v>
      </c>
      <c r="K516" s="307">
        <f t="shared" ca="1" si="218"/>
        <v>1200.7254219738945</v>
      </c>
      <c r="L516" s="304">
        <f t="shared" ref="L516:L579" ca="1" si="232">SQRT(pos_x^2+pos_z^2)</f>
        <v>1280.0385473080814</v>
      </c>
      <c r="M516" s="306">
        <f t="shared" ca="1" si="219"/>
        <v>0.23510041786469452</v>
      </c>
      <c r="N516" s="304">
        <f t="shared" ca="1" si="220"/>
        <v>13.470261705409058</v>
      </c>
      <c r="P516" s="310">
        <f t="shared" ca="1" si="221"/>
        <v>23</v>
      </c>
      <c r="Q516" s="304">
        <f t="shared" ca="1" si="222"/>
        <v>0</v>
      </c>
      <c r="R516" s="306">
        <f t="shared" ca="1" si="223"/>
        <v>0</v>
      </c>
      <c r="S516" s="307">
        <f t="shared" ca="1" si="224"/>
        <v>9.0729999999999986</v>
      </c>
      <c r="T516" s="304">
        <f t="shared" ref="T516:T579" ca="1" si="233">m*g</f>
        <v>89.006129999999985</v>
      </c>
      <c r="U516" s="311">
        <f t="shared" ref="U516:U579" ca="1" si="234">IF(pos_xz&lt;L_rampe,Poids*COS(Beta),0)</f>
        <v>0</v>
      </c>
      <c r="V516" s="306">
        <f t="shared" ref="V516:V579" ca="1" si="235">Rho_moyen*(20000-Alt_rampe-pos_z)/(20000+Alt_rampe+pos_z)</f>
        <v>1.0862416686088026</v>
      </c>
      <c r="W516" s="304">
        <f t="shared" ref="W516:W579" ca="1" si="236">1/2*Rho*Sref*Cx*vit_xz^2</f>
        <v>2.6823555864015467</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1200.7254219738945</v>
      </c>
      <c r="AG516" s="306">
        <f t="shared" ca="1" si="230"/>
        <v>-2.9110812279003611</v>
      </c>
      <c r="AH516" s="304">
        <f t="shared" ca="1" si="231"/>
        <v>-0.30156120094854527</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-0.28750871215958151</v>
      </c>
      <c r="E517" s="307">
        <f t="shared" ref="E517:E580" ca="1" si="241">IF(AND(L516&lt;L_rampe,Poussee&lt;Poids*SIN(M516)),0,(-W516+Poussee)/m*SIN(M516)+U516/m*COS(M516)-Poids/m)</f>
        <v>-9.8788669274524334</v>
      </c>
      <c r="F517" s="304">
        <f t="shared" ref="F517:F580" ca="1" si="242">SQRT(acc_x^2+acc_z^2)</f>
        <v>9.8830497838410754</v>
      </c>
      <c r="G517" s="306">
        <f t="shared" ref="G517:G580" ca="1" si="243">G516+acc_x*pas</f>
        <v>26.908270171150733</v>
      </c>
      <c r="H517" s="307">
        <f t="shared" ref="H517:H580" ca="1" si="244">H516+acc_z*pas</f>
        <v>5.4643347372602111</v>
      </c>
      <c r="I517" s="304">
        <f t="shared" ref="I517:I580" ca="1" si="245">SQRT(vit_x^2+vit_z^2)</f>
        <v>27.457493653362992</v>
      </c>
      <c r="J517" s="306">
        <f t="shared" ref="J517:J580" ca="1" si="246">J516+0.5*(vit_x+G516)*pas*(K516&gt;=0)</f>
        <v>446.26541931668254</v>
      </c>
      <c r="K517" s="307">
        <f t="shared" ref="K517:K580" ca="1" si="247">K516+0.5*(vit_z+H516)*pas</f>
        <v>1201.3212497822578</v>
      </c>
      <c r="L517" s="304">
        <f t="shared" ca="1" si="232"/>
        <v>1281.5325082323509</v>
      </c>
      <c r="M517" s="306">
        <f t="shared" ref="M517:M580" ca="1" si="248">IF(AND(L516&gt;L_rampe,G517&gt;0),ATAN2(G517,H517),$M$4)</f>
        <v>0.20034831360372998</v>
      </c>
      <c r="N517" s="304">
        <f t="shared" ref="N517:N580" ca="1" si="249">DEGREES(Beta)</f>
        <v>11.479112802057184</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9.0729999999999986</v>
      </c>
      <c r="T517" s="304">
        <f t="shared" ca="1" si="233"/>
        <v>89.006129999999985</v>
      </c>
      <c r="U517" s="311">
        <f t="shared" ca="1" si="234"/>
        <v>0</v>
      </c>
      <c r="V517" s="306">
        <f t="shared" ca="1" si="235"/>
        <v>1.0861767150126667</v>
      </c>
      <c r="W517" s="304">
        <f t="shared" ca="1" si="236"/>
        <v>2.6356283684676676</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1201.3212497822578</v>
      </c>
      <c r="AG517" s="306">
        <f t="shared" ref="AG517:AG580" ca="1" si="259">IF(AND(L516&lt;L_rampe,Poussee&lt;Poids*SIN(M516)),0,(-W516+Poussee)/m-Poids*SIN(M516)/m)</f>
        <v>-2.5807892278243942</v>
      </c>
      <c r="AH517" s="304">
        <f t="shared" ref="AH517:AH580" ca="1" si="260">IF(AND(L516&lt;L_rampe,Poussee&lt;Poids*SIN(M516)), g*SIN(M516), (-W516+Poussee)/m)</f>
        <v>-0.29564152831495061</v>
      </c>
    </row>
    <row r="518" spans="1:34" x14ac:dyDescent="0.2">
      <c r="A518" s="347">
        <f t="shared" ca="1" si="238"/>
        <v>0.1</v>
      </c>
      <c r="B518" s="304">
        <f t="shared" ca="1" si="239"/>
        <v>15.399999999999919</v>
      </c>
      <c r="D518" s="306">
        <f t="shared" ca="1" si="240"/>
        <v>-0.28468078203467201</v>
      </c>
      <c r="E518" s="307">
        <f t="shared" ca="1" si="241"/>
        <v>-9.8678108914622946</v>
      </c>
      <c r="F518" s="304">
        <f t="shared" ca="1" si="242"/>
        <v>9.8719164774283694</v>
      </c>
      <c r="G518" s="306">
        <f t="shared" ca="1" si="243"/>
        <v>26.879802092947266</v>
      </c>
      <c r="H518" s="307">
        <f t="shared" ca="1" si="244"/>
        <v>4.4775536481139815</v>
      </c>
      <c r="I518" s="304">
        <f t="shared" ca="1" si="245"/>
        <v>27.250178847628707</v>
      </c>
      <c r="J518" s="306">
        <f t="shared" ca="1" si="246"/>
        <v>448.95482292988743</v>
      </c>
      <c r="K518" s="307">
        <f t="shared" ca="1" si="247"/>
        <v>1201.8183442015265</v>
      </c>
      <c r="L518" s="304">
        <f t="shared" ca="1" si="232"/>
        <v>1282.9371635007326</v>
      </c>
      <c r="M518" s="306">
        <f t="shared" ca="1" si="248"/>
        <v>0.16506131905513816</v>
      </c>
      <c r="N518" s="304">
        <f t="shared" ca="1" si="249"/>
        <v>9.4573169427217287</v>
      </c>
      <c r="P518" s="310">
        <f t="shared" ca="1" si="250"/>
        <v>23</v>
      </c>
      <c r="Q518" s="304">
        <f t="shared" ca="1" si="251"/>
        <v>0</v>
      </c>
      <c r="R518" s="306">
        <f t="shared" ca="1" si="252"/>
        <v>0</v>
      </c>
      <c r="S518" s="307">
        <f t="shared" ca="1" si="253"/>
        <v>9.0729999999999986</v>
      </c>
      <c r="T518" s="304">
        <f t="shared" ca="1" si="233"/>
        <v>89.006129999999985</v>
      </c>
      <c r="U518" s="311">
        <f t="shared" ca="1" si="234"/>
        <v>0</v>
      </c>
      <c r="V518" s="306">
        <f t="shared" ca="1" si="235"/>
        <v>1.0861225275355209</v>
      </c>
      <c r="W518" s="304">
        <f t="shared" ca="1" si="236"/>
        <v>2.5958490645073846</v>
      </c>
      <c r="Y518" s="314" t="str">
        <f t="shared" ca="1" si="254"/>
        <v/>
      </c>
      <c r="Z518" s="315" t="str">
        <f t="shared" ca="1" si="255"/>
        <v/>
      </c>
      <c r="AA518" s="316" t="str">
        <f t="shared" ca="1" si="256"/>
        <v/>
      </c>
      <c r="AC518" s="310" t="e">
        <f t="shared" ca="1" si="257"/>
        <v>#N/A</v>
      </c>
      <c r="AD518" s="323" t="e">
        <f t="shared" ca="1" si="258"/>
        <v>#N/A</v>
      </c>
      <c r="AE518" s="324">
        <f t="shared" ca="1" si="237"/>
        <v>1201.8183442015265</v>
      </c>
      <c r="AG518" s="306">
        <f t="shared" ca="1" si="259"/>
        <v>-2.2427862501905018</v>
      </c>
      <c r="AH518" s="304">
        <f t="shared" ca="1" si="260"/>
        <v>-0.29049138856692031</v>
      </c>
    </row>
    <row r="519" spans="1:34" x14ac:dyDescent="0.2">
      <c r="A519" s="347">
        <f t="shared" ca="1" si="238"/>
        <v>0.1</v>
      </c>
      <c r="B519" s="304">
        <f t="shared" ca="1" si="239"/>
        <v>15.499999999999918</v>
      </c>
      <c r="D519" s="306">
        <f t="shared" ca="1" si="240"/>
        <v>-0.28221834181175515</v>
      </c>
      <c r="E519" s="307">
        <f t="shared" ca="1" si="241"/>
        <v>-9.8570110517024787</v>
      </c>
      <c r="F519" s="304">
        <f t="shared" ca="1" si="242"/>
        <v>9.8610503530729314</v>
      </c>
      <c r="G519" s="306">
        <f t="shared" ca="1" si="243"/>
        <v>26.851580258766091</v>
      </c>
      <c r="H519" s="307">
        <f t="shared" ca="1" si="244"/>
        <v>3.4918525429437337</v>
      </c>
      <c r="I519" s="304">
        <f t="shared" ca="1" si="245"/>
        <v>27.077673396631024</v>
      </c>
      <c r="J519" s="306">
        <f t="shared" ca="1" si="246"/>
        <v>451.64139204747312</v>
      </c>
      <c r="K519" s="307">
        <f t="shared" ca="1" si="247"/>
        <v>1202.2168145110795</v>
      </c>
      <c r="L519" s="304">
        <f t="shared" ca="1" si="232"/>
        <v>1284.2527851259449</v>
      </c>
      <c r="M519" s="306">
        <f t="shared" ca="1" si="248"/>
        <v>0.12931701420790942</v>
      </c>
      <c r="N519" s="304">
        <f t="shared" ca="1" si="249"/>
        <v>7.4093191333465125</v>
      </c>
      <c r="P519" s="310">
        <f t="shared" ca="1" si="250"/>
        <v>23</v>
      </c>
      <c r="Q519" s="304">
        <f t="shared" ca="1" si="251"/>
        <v>0</v>
      </c>
      <c r="R519" s="306">
        <f t="shared" ca="1" si="252"/>
        <v>0</v>
      </c>
      <c r="S519" s="307">
        <f t="shared" ca="1" si="253"/>
        <v>9.0729999999999986</v>
      </c>
      <c r="T519" s="304">
        <f t="shared" ca="1" si="233"/>
        <v>89.006129999999985</v>
      </c>
      <c r="U519" s="311">
        <f t="shared" ca="1" si="234"/>
        <v>0</v>
      </c>
      <c r="V519" s="306">
        <f t="shared" ca="1" si="235"/>
        <v>1.0860790927514592</v>
      </c>
      <c r="W519" s="304">
        <f t="shared" ca="1" si="236"/>
        <v>2.5629848910675763</v>
      </c>
      <c r="Y519" s="314" t="str">
        <f t="shared" ca="1" si="254"/>
        <v/>
      </c>
      <c r="Z519" s="315" t="str">
        <f t="shared" ca="1" si="255"/>
        <v/>
      </c>
      <c r="AA519" s="316" t="str">
        <f t="shared" ca="1" si="256"/>
        <v/>
      </c>
      <c r="AC519" s="310" t="e">
        <f t="shared" ca="1" si="257"/>
        <v>#N/A</v>
      </c>
      <c r="AD519" s="323" t="e">
        <f t="shared" ca="1" si="258"/>
        <v>#N/A</v>
      </c>
      <c r="AE519" s="324">
        <f t="shared" ca="1" si="237"/>
        <v>1202.2168145110795</v>
      </c>
      <c r="AG519" s="306">
        <f t="shared" ca="1" si="259"/>
        <v>-1.8980157619571267</v>
      </c>
      <c r="AH519" s="304">
        <f t="shared" ca="1" si="260"/>
        <v>-0.28610702794085585</v>
      </c>
    </row>
    <row r="520" spans="1:34" x14ac:dyDescent="0.2">
      <c r="A520" s="347">
        <f t="shared" ca="1" si="238"/>
        <v>0.1</v>
      </c>
      <c r="B520" s="304">
        <f t="shared" ca="1" si="239"/>
        <v>15.599999999999918</v>
      </c>
      <c r="D520" s="306">
        <f t="shared" ca="1" si="240"/>
        <v>-0.28012614148201287</v>
      </c>
      <c r="E520" s="307">
        <f t="shared" ca="1" si="241"/>
        <v>-9.8464283654836162</v>
      </c>
      <c r="F520" s="304">
        <f t="shared" ca="1" si="242"/>
        <v>9.8504122863838521</v>
      </c>
      <c r="G520" s="306">
        <f t="shared" ca="1" si="243"/>
        <v>26.823567644617889</v>
      </c>
      <c r="H520" s="307">
        <f t="shared" ca="1" si="244"/>
        <v>2.507209706395372</v>
      </c>
      <c r="I520" s="304">
        <f t="shared" ca="1" si="245"/>
        <v>26.940487777641199</v>
      </c>
      <c r="J520" s="306">
        <f t="shared" ca="1" si="246"/>
        <v>454.32514944264233</v>
      </c>
      <c r="K520" s="307">
        <f t="shared" ca="1" si="247"/>
        <v>1202.5167676235465</v>
      </c>
      <c r="L520" s="304">
        <f t="shared" ca="1" si="232"/>
        <v>1285.4796450476615</v>
      </c>
      <c r="M520" s="306">
        <f t="shared" ca="1" si="248"/>
        <v>9.3199614011997112E-2</v>
      </c>
      <c r="N520" s="304">
        <f t="shared" ca="1" si="249"/>
        <v>5.3399445351357642</v>
      </c>
      <c r="P520" s="310">
        <f t="shared" ca="1" si="250"/>
        <v>23</v>
      </c>
      <c r="Q520" s="304">
        <f t="shared" ca="1" si="251"/>
        <v>0</v>
      </c>
      <c r="R520" s="306">
        <f t="shared" ca="1" si="252"/>
        <v>0</v>
      </c>
      <c r="S520" s="307">
        <f t="shared" ca="1" si="253"/>
        <v>9.0729999999999986</v>
      </c>
      <c r="T520" s="304">
        <f t="shared" ca="1" si="233"/>
        <v>89.006129999999985</v>
      </c>
      <c r="U520" s="311">
        <f t="shared" ca="1" si="234"/>
        <v>0</v>
      </c>
      <c r="V520" s="306">
        <f t="shared" ca="1" si="235"/>
        <v>1.0860463977947885</v>
      </c>
      <c r="W520" s="304">
        <f t="shared" ca="1" si="236"/>
        <v>2.5370042229739416</v>
      </c>
      <c r="Y520" s="314" t="str">
        <f t="shared" ca="1" si="254"/>
        <v/>
      </c>
      <c r="Z520" s="315" t="str">
        <f t="shared" ca="1" si="255"/>
        <v/>
      </c>
      <c r="AA520" s="316" t="str">
        <f t="shared" ca="1" si="256"/>
        <v/>
      </c>
      <c r="AC520" s="310" t="e">
        <f t="shared" ca="1" si="257"/>
        <v>#N/A</v>
      </c>
      <c r="AD520" s="323" t="e">
        <f t="shared" ca="1" si="258"/>
        <v>#N/A</v>
      </c>
      <c r="AE520" s="324">
        <f t="shared" ca="1" si="237"/>
        <v>1202.5167676235465</v>
      </c>
      <c r="AG520" s="306">
        <f t="shared" ca="1" si="259"/>
        <v>-1.5475519216035629</v>
      </c>
      <c r="AH520" s="304">
        <f t="shared" ca="1" si="260"/>
        <v>-0.2824848331387167</v>
      </c>
    </row>
    <row r="521" spans="1:34" x14ac:dyDescent="0.2">
      <c r="A521" s="347">
        <f t="shared" ca="1" si="238"/>
        <v>0.1</v>
      </c>
      <c r="B521" s="304">
        <f t="shared" ca="1" si="239"/>
        <v>15.699999999999918</v>
      </c>
      <c r="D521" s="306">
        <f t="shared" ca="1" si="240"/>
        <v>-0.27840777844220937</v>
      </c>
      <c r="E521" s="307">
        <f t="shared" ca="1" si="241"/>
        <v>-9.8360228875477844</v>
      </c>
      <c r="F521" s="304">
        <f t="shared" ca="1" si="242"/>
        <v>9.8399622527457371</v>
      </c>
      <c r="G521" s="306">
        <f t="shared" ca="1" si="243"/>
        <v>26.795726866773666</v>
      </c>
      <c r="H521" s="307">
        <f t="shared" ca="1" si="244"/>
        <v>1.5236074176405934</v>
      </c>
      <c r="I521" s="304">
        <f t="shared" ca="1" si="245"/>
        <v>26.839008138935117</v>
      </c>
      <c r="J521" s="306">
        <f t="shared" ca="1" si="246"/>
        <v>457.00611416821192</v>
      </c>
      <c r="K521" s="307">
        <f t="shared" ca="1" si="247"/>
        <v>1202.7183084797482</v>
      </c>
      <c r="L521" s="304">
        <f t="shared" ca="1" si="232"/>
        <v>1286.6180155506588</v>
      </c>
      <c r="M521" s="306">
        <f t="shared" ca="1" si="248"/>
        <v>5.67989301690459E-2</v>
      </c>
      <c r="N521" s="304">
        <f t="shared" ca="1" si="249"/>
        <v>3.2543389795446136</v>
      </c>
      <c r="P521" s="310">
        <f t="shared" ca="1" si="250"/>
        <v>23</v>
      </c>
      <c r="Q521" s="304">
        <f t="shared" ca="1" si="251"/>
        <v>0</v>
      </c>
      <c r="R521" s="306">
        <f t="shared" ca="1" si="252"/>
        <v>0</v>
      </c>
      <c r="S521" s="307">
        <f t="shared" ca="1" si="253"/>
        <v>9.0729999999999986</v>
      </c>
      <c r="T521" s="304">
        <f t="shared" ca="1" si="233"/>
        <v>89.006129999999985</v>
      </c>
      <c r="U521" s="311">
        <f t="shared" ca="1" si="234"/>
        <v>0</v>
      </c>
      <c r="V521" s="306">
        <f t="shared" ca="1" si="235"/>
        <v>1.0860244303157629</v>
      </c>
      <c r="W521" s="304">
        <f t="shared" ca="1" si="236"/>
        <v>2.5178764755197389</v>
      </c>
      <c r="Y521" s="314" t="str">
        <f t="shared" ca="1" si="254"/>
        <v/>
      </c>
      <c r="Z521" s="315" t="str">
        <f t="shared" ca="1" si="255"/>
        <v/>
      </c>
      <c r="AA521" s="316" t="str">
        <f t="shared" ca="1" si="256"/>
        <v/>
      </c>
      <c r="AC521" s="310" t="e">
        <f t="shared" ca="1" si="257"/>
        <v>#N/A</v>
      </c>
      <c r="AD521" s="323" t="e">
        <f t="shared" ca="1" si="258"/>
        <v>#N/A</v>
      </c>
      <c r="AE521" s="324">
        <f t="shared" ca="1" si="237"/>
        <v>1202.7183084797482</v>
      </c>
      <c r="AG521" s="306">
        <f t="shared" ca="1" si="259"/>
        <v>-1.1925864965401269</v>
      </c>
      <c r="AH521" s="304">
        <f t="shared" ca="1" si="260"/>
        <v>-0.27962131852462713</v>
      </c>
    </row>
    <row r="522" spans="1:34" x14ac:dyDescent="0.2">
      <c r="A522" s="347">
        <f t="shared" ca="1" si="238"/>
        <v>0.1</v>
      </c>
      <c r="B522" s="304">
        <f t="shared" ca="1" si="239"/>
        <v>15.799999999999917</v>
      </c>
      <c r="D522" s="306">
        <f t="shared" ca="1" si="240"/>
        <v>-0.27706558838370221</v>
      </c>
      <c r="E522" s="307">
        <f t="shared" ca="1" si="241"/>
        <v>-9.825753974047176</v>
      </c>
      <c r="F522" s="304">
        <f t="shared" ca="1" si="242"/>
        <v>9.8296595311724957</v>
      </c>
      <c r="G522" s="306">
        <f t="shared" ca="1" si="243"/>
        <v>26.768020307935295</v>
      </c>
      <c r="H522" s="307">
        <f t="shared" ca="1" si="244"/>
        <v>0.54103202023587571</v>
      </c>
      <c r="I522" s="304">
        <f t="shared" ca="1" si="245"/>
        <v>26.773487386833956</v>
      </c>
      <c r="J522" s="306">
        <f t="shared" ca="1" si="246"/>
        <v>459.68430152694737</v>
      </c>
      <c r="K522" s="307">
        <f t="shared" ca="1" si="247"/>
        <v>1202.821540451642</v>
      </c>
      <c r="L522" s="304">
        <f t="shared" ca="1" si="232"/>
        <v>1287.6681696946534</v>
      </c>
      <c r="M522" s="306">
        <f t="shared" ca="1" si="248"/>
        <v>2.020912857633397E-2</v>
      </c>
      <c r="N522" s="304">
        <f t="shared" ca="1" si="249"/>
        <v>1.1578977750611623</v>
      </c>
      <c r="P522" s="310">
        <f t="shared" ca="1" si="250"/>
        <v>23</v>
      </c>
      <c r="Q522" s="304">
        <f t="shared" ca="1" si="251"/>
        <v>0</v>
      </c>
      <c r="R522" s="306">
        <f t="shared" ca="1" si="252"/>
        <v>0</v>
      </c>
      <c r="S522" s="307">
        <f t="shared" ca="1" si="253"/>
        <v>9.0729999999999986</v>
      </c>
      <c r="T522" s="304">
        <f t="shared" ca="1" si="233"/>
        <v>89.006129999999985</v>
      </c>
      <c r="U522" s="311">
        <f t="shared" ca="1" si="234"/>
        <v>0</v>
      </c>
      <c r="V522" s="306">
        <f t="shared" ca="1" si="235"/>
        <v>1.086013178435508</v>
      </c>
      <c r="W522" s="304">
        <f t="shared" ca="1" si="236"/>
        <v>2.505571985491327</v>
      </c>
      <c r="Y522" s="314" t="str">
        <f t="shared" ca="1" si="254"/>
        <v>Apogée</v>
      </c>
      <c r="Z522" s="315" t="str">
        <f t="shared" ca="1" si="255"/>
        <v/>
      </c>
      <c r="AA522" s="316" t="str">
        <f t="shared" ca="1" si="256"/>
        <v/>
      </c>
      <c r="AC522" s="310" t="e">
        <f t="shared" ca="1" si="257"/>
        <v>#N/A</v>
      </c>
      <c r="AD522" s="323" t="e">
        <f t="shared" ca="1" si="258"/>
        <v>#N/A</v>
      </c>
      <c r="AE522" s="324">
        <f t="shared" ca="1" si="237"/>
        <v>1202.821540451642</v>
      </c>
      <c r="AG522" s="306">
        <f t="shared" ca="1" si="259"/>
        <v>-0.83441106889466399</v>
      </c>
      <c r="AH522" s="304">
        <f t="shared" ca="1" si="260"/>
        <v>-0.27751311314005722</v>
      </c>
    </row>
    <row r="523" spans="1:34" x14ac:dyDescent="0.2">
      <c r="A523" s="347">
        <f t="shared" ca="1" si="238"/>
        <v>0.1</v>
      </c>
      <c r="B523" s="304">
        <f t="shared" ca="1" si="239"/>
        <v>15.899999999999917</v>
      </c>
      <c r="D523" s="306">
        <f t="shared" ca="1" si="240"/>
        <v>-0.27610055703550623</v>
      </c>
      <c r="E523" s="307">
        <f t="shared" ca="1" si="241"/>
        <v>-9.815580511387946</v>
      </c>
      <c r="F523" s="304">
        <f t="shared" ca="1" si="242"/>
        <v>9.8194629330291878</v>
      </c>
      <c r="G523" s="306">
        <f t="shared" ca="1" si="243"/>
        <v>26.740410252231744</v>
      </c>
      <c r="H523" s="307">
        <f t="shared" ca="1" si="244"/>
        <v>-0.44052603090291897</v>
      </c>
      <c r="I523" s="304">
        <f t="shared" ca="1" si="245"/>
        <v>26.744038656148469</v>
      </c>
      <c r="J523" s="306">
        <f t="shared" ca="1" si="246"/>
        <v>462.35972305495574</v>
      </c>
      <c r="K523" s="307">
        <f t="shared" ca="1" si="247"/>
        <v>1202.8265657511088</v>
      </c>
      <c r="L523" s="304">
        <f t="shared" ca="1" si="232"/>
        <v>1288.6303817542337</v>
      </c>
      <c r="M523" s="306">
        <f t="shared" ca="1" si="248"/>
        <v>-1.6472678637826938E-2</v>
      </c>
      <c r="N523" s="304">
        <f t="shared" ca="1" si="249"/>
        <v>-0.94381496322279346</v>
      </c>
      <c r="P523" s="310">
        <f t="shared" ca="1" si="250"/>
        <v>23</v>
      </c>
      <c r="Q523" s="304">
        <f t="shared" ca="1" si="251"/>
        <v>0</v>
      </c>
      <c r="R523" s="306">
        <f t="shared" ca="1" si="252"/>
        <v>0</v>
      </c>
      <c r="S523" s="307">
        <f t="shared" ca="1" si="253"/>
        <v>9.0729999999999986</v>
      </c>
      <c r="T523" s="304">
        <f t="shared" ca="1" si="233"/>
        <v>89.006129999999985</v>
      </c>
      <c r="U523" s="311">
        <f t="shared" ca="1" si="234"/>
        <v>0</v>
      </c>
      <c r="V523" s="306">
        <f t="shared" ca="1" si="235"/>
        <v>1.0860126307003626</v>
      </c>
      <c r="W523" s="304">
        <f t="shared" ca="1" si="236"/>
        <v>2.5000618915862129</v>
      </c>
      <c r="Y523" s="314" t="str">
        <f t="shared" ca="1" si="254"/>
        <v/>
      </c>
      <c r="Z523" s="315" t="str">
        <f t="shared" ca="1" si="255"/>
        <v/>
      </c>
      <c r="AA523" s="316" t="str">
        <f t="shared" ca="1" si="256"/>
        <v/>
      </c>
      <c r="AC523" s="310" t="e">
        <f t="shared" ca="1" si="257"/>
        <v>#N/A</v>
      </c>
      <c r="AD523" s="323" t="e">
        <f t="shared" ca="1" si="258"/>
        <v>#N/A</v>
      </c>
      <c r="AE523" s="324">
        <f t="shared" ca="1" si="237"/>
        <v>1202.8265657511088</v>
      </c>
      <c r="AG523" s="306">
        <f t="shared" ca="1" si="259"/>
        <v>-0.4743950045845986</v>
      </c>
      <c r="AH523" s="304">
        <f t="shared" ca="1" si="260"/>
        <v>-0.27615694759079989</v>
      </c>
    </row>
    <row r="524" spans="1:34" x14ac:dyDescent="0.2">
      <c r="A524" s="347">
        <f t="shared" ca="1" si="238"/>
        <v>0.1</v>
      </c>
      <c r="B524" s="304">
        <f t="shared" ca="1" si="239"/>
        <v>15.999999999999917</v>
      </c>
      <c r="D524" s="306">
        <f t="shared" ca="1" si="240"/>
        <v>-0.27551225663310558</v>
      </c>
      <c r="E524" s="307">
        <f t="shared" ca="1" si="241"/>
        <v>-9.805461164591911</v>
      </c>
      <c r="F524" s="304">
        <f t="shared" ca="1" si="242"/>
        <v>9.8093310502742845</v>
      </c>
      <c r="G524" s="306">
        <f t="shared" ca="1" si="243"/>
        <v>26.712859026568434</v>
      </c>
      <c r="H524" s="307">
        <f t="shared" ca="1" si="244"/>
        <v>-1.4210721473621102</v>
      </c>
      <c r="I524" s="304">
        <f t="shared" ca="1" si="245"/>
        <v>26.750631458366119</v>
      </c>
      <c r="J524" s="306">
        <f t="shared" ca="1" si="246"/>
        <v>465.03238651889575</v>
      </c>
      <c r="K524" s="307">
        <f t="shared" ca="1" si="247"/>
        <v>1202.7334858421955</v>
      </c>
      <c r="L524" s="304">
        <f t="shared" ca="1" si="232"/>
        <v>1289.5049276670402</v>
      </c>
      <c r="M524" s="306">
        <f t="shared" ca="1" si="248"/>
        <v>-5.3147956093582964E-2</v>
      </c>
      <c r="N524" s="304">
        <f t="shared" ca="1" si="249"/>
        <v>-3.0451535739089097</v>
      </c>
      <c r="P524" s="310">
        <f t="shared" ca="1" si="250"/>
        <v>23</v>
      </c>
      <c r="Q524" s="304">
        <f t="shared" ca="1" si="251"/>
        <v>0</v>
      </c>
      <c r="R524" s="306">
        <f t="shared" ca="1" si="252"/>
        <v>0</v>
      </c>
      <c r="S524" s="307">
        <f t="shared" ca="1" si="253"/>
        <v>9.0729999999999986</v>
      </c>
      <c r="T524" s="304">
        <f t="shared" ca="1" si="233"/>
        <v>89.006129999999985</v>
      </c>
      <c r="U524" s="311">
        <f t="shared" ca="1" si="234"/>
        <v>0</v>
      </c>
      <c r="V524" s="306">
        <f t="shared" ca="1" si="235"/>
        <v>1.0860227760358829</v>
      </c>
      <c r="W524" s="304">
        <f t="shared" ca="1" si="236"/>
        <v>2.5013180148389451</v>
      </c>
      <c r="Y524" s="314" t="str">
        <f t="shared" ca="1" si="254"/>
        <v/>
      </c>
      <c r="Z524" s="315" t="str">
        <f t="shared" ca="1" si="255"/>
        <v/>
      </c>
      <c r="AA524" s="316" t="str">
        <f t="shared" ca="1" si="256"/>
        <v/>
      </c>
      <c r="AC524" s="310">
        <f t="shared" ca="1" si="257"/>
        <v>15.999999999999917</v>
      </c>
      <c r="AD524" s="323">
        <f t="shared" ca="1" si="258"/>
        <v>465.03238651889575</v>
      </c>
      <c r="AE524" s="324">
        <f t="shared" ca="1" si="237"/>
        <v>1202.7334858421955</v>
      </c>
      <c r="AG524" s="306">
        <f t="shared" ca="1" si="259"/>
        <v>-0.11395997153093901</v>
      </c>
      <c r="AH524" s="304">
        <f t="shared" ca="1" si="260"/>
        <v>-0.27554964086699146</v>
      </c>
    </row>
    <row r="525" spans="1:34" x14ac:dyDescent="0.2">
      <c r="A525" s="347">
        <f t="shared" ca="1" si="238"/>
        <v>0.1</v>
      </c>
      <c r="B525" s="304">
        <f t="shared" ca="1" si="239"/>
        <v>16.099999999999916</v>
      </c>
      <c r="D525" s="306">
        <f t="shared" ca="1" si="240"/>
        <v>-0.27529881001792134</v>
      </c>
      <c r="E525" s="307">
        <f t="shared" ca="1" si="241"/>
        <v>-9.7953546387255184</v>
      </c>
      <c r="F525" s="304">
        <f t="shared" ca="1" si="242"/>
        <v>9.7992225167713602</v>
      </c>
      <c r="G525" s="306">
        <f t="shared" ca="1" si="243"/>
        <v>26.685329145566641</v>
      </c>
      <c r="H525" s="307">
        <f t="shared" ca="1" si="244"/>
        <v>-2.4006076112346619</v>
      </c>
      <c r="I525" s="304">
        <f t="shared" ca="1" si="245"/>
        <v>26.79309068603968</v>
      </c>
      <c r="J525" s="306">
        <f t="shared" ca="1" si="246"/>
        <v>467.70229592750252</v>
      </c>
      <c r="K525" s="307">
        <f t="shared" ca="1" si="247"/>
        <v>1202.5424018542656</v>
      </c>
      <c r="L525" s="304">
        <f t="shared" ca="1" si="232"/>
        <v>1290.2920854881204</v>
      </c>
      <c r="M525" s="306">
        <f t="shared" ca="1" si="248"/>
        <v>-8.9718324497736923E-2</v>
      </c>
      <c r="N525" s="304">
        <f t="shared" ca="1" si="249"/>
        <v>-5.1404813387055075</v>
      </c>
      <c r="P525" s="310">
        <f t="shared" ca="1" si="250"/>
        <v>23</v>
      </c>
      <c r="Q525" s="304">
        <f t="shared" ca="1" si="251"/>
        <v>0</v>
      </c>
      <c r="R525" s="306">
        <f t="shared" ca="1" si="252"/>
        <v>0</v>
      </c>
      <c r="S525" s="307">
        <f t="shared" ca="1" si="253"/>
        <v>9.0729999999999986</v>
      </c>
      <c r="T525" s="304">
        <f t="shared" ca="1" si="233"/>
        <v>89.006129999999985</v>
      </c>
      <c r="U525" s="311">
        <f t="shared" ca="1" si="234"/>
        <v>0</v>
      </c>
      <c r="V525" s="306">
        <f t="shared" ca="1" si="235"/>
        <v>1.0860436037007859</v>
      </c>
      <c r="W525" s="304">
        <f t="shared" ca="1" si="236"/>
        <v>2.5093127397134039</v>
      </c>
      <c r="Y525" s="314" t="str">
        <f t="shared" ca="1" si="254"/>
        <v/>
      </c>
      <c r="Z525" s="315" t="str">
        <f t="shared" ca="1" si="255"/>
        <v/>
      </c>
      <c r="AA525" s="316" t="str">
        <f t="shared" ca="1" si="256"/>
        <v/>
      </c>
      <c r="AC525" s="310" t="e">
        <f t="shared" ca="1" si="257"/>
        <v>#N/A</v>
      </c>
      <c r="AD525" s="323" t="e">
        <f t="shared" ca="1" si="258"/>
        <v>#N/A</v>
      </c>
      <c r="AE525" s="324">
        <f t="shared" ca="1" si="237"/>
        <v>1202.5424018542656</v>
      </c>
      <c r="AG525" s="306">
        <f t="shared" ca="1" si="259"/>
        <v>0.2454479386273648</v>
      </c>
      <c r="AH525" s="304">
        <f t="shared" ca="1" si="260"/>
        <v>-0.27568808716399706</v>
      </c>
    </row>
    <row r="526" spans="1:34" x14ac:dyDescent="0.2">
      <c r="A526" s="347">
        <f t="shared" ca="1" si="238"/>
        <v>0.1</v>
      </c>
      <c r="B526" s="304">
        <f t="shared" ca="1" si="239"/>
        <v>16.199999999999918</v>
      </c>
      <c r="D526" s="306">
        <f t="shared" ca="1" si="240"/>
        <v>-0.27545688407209501</v>
      </c>
      <c r="E526" s="307">
        <f t="shared" ca="1" si="241"/>
        <v>-9.7852199461785432</v>
      </c>
      <c r="F526" s="304">
        <f t="shared" ca="1" si="242"/>
        <v>9.7890962754522501</v>
      </c>
      <c r="G526" s="306">
        <f t="shared" ca="1" si="243"/>
        <v>26.657783457159432</v>
      </c>
      <c r="H526" s="307">
        <f t="shared" ca="1" si="244"/>
        <v>-3.3791296058525164</v>
      </c>
      <c r="I526" s="304">
        <f t="shared" ca="1" si="245"/>
        <v>26.871098521310067</v>
      </c>
      <c r="J526" s="306">
        <f t="shared" ca="1" si="246"/>
        <v>470.3694515576388</v>
      </c>
      <c r="K526" s="307">
        <f t="shared" ca="1" si="247"/>
        <v>1202.2534149934113</v>
      </c>
      <c r="L526" s="304">
        <f t="shared" ca="1" si="232"/>
        <v>1290.9921358482218</v>
      </c>
      <c r="M526" s="306">
        <f t="shared" ca="1" si="248"/>
        <v>-0.12608713355209311</v>
      </c>
      <c r="N526" s="304">
        <f t="shared" ca="1" si="249"/>
        <v>-7.2242606034372914</v>
      </c>
      <c r="P526" s="310">
        <f t="shared" ca="1" si="250"/>
        <v>23</v>
      </c>
      <c r="Q526" s="304">
        <f t="shared" ca="1" si="251"/>
        <v>0</v>
      </c>
      <c r="R526" s="306">
        <f t="shared" ca="1" si="252"/>
        <v>0</v>
      </c>
      <c r="S526" s="307">
        <f t="shared" ca="1" si="253"/>
        <v>9.0729999999999986</v>
      </c>
      <c r="T526" s="304">
        <f t="shared" ca="1" si="233"/>
        <v>89.006129999999985</v>
      </c>
      <c r="U526" s="311">
        <f t="shared" ca="1" si="234"/>
        <v>0</v>
      </c>
      <c r="V526" s="306">
        <f t="shared" ca="1" si="235"/>
        <v>1.0860751032411067</v>
      </c>
      <c r="W526" s="304">
        <f t="shared" ca="1" si="236"/>
        <v>2.5240188965444421</v>
      </c>
      <c r="Y526" s="314" t="str">
        <f t="shared" ca="1" si="254"/>
        <v/>
      </c>
      <c r="Z526" s="315" t="str">
        <f t="shared" ca="1" si="255"/>
        <v>Para</v>
      </c>
      <c r="AA526" s="316" t="str">
        <f t="shared" ca="1" si="256"/>
        <v/>
      </c>
      <c r="AC526" s="310" t="e">
        <f t="shared" ca="1" si="257"/>
        <v>#N/A</v>
      </c>
      <c r="AD526" s="323" t="e">
        <f t="shared" ca="1" si="258"/>
        <v>#N/A</v>
      </c>
      <c r="AE526" s="324">
        <f t="shared" ca="1" si="237"/>
        <v>1202.2534149934113</v>
      </c>
      <c r="AG526" s="306">
        <f t="shared" ca="1" si="259"/>
        <v>0.6023872367936598</v>
      </c>
      <c r="AH526" s="304">
        <f t="shared" ca="1" si="260"/>
        <v>-0.27656924277674466</v>
      </c>
    </row>
    <row r="527" spans="1:34" x14ac:dyDescent="0.2">
      <c r="A527" s="347">
        <f t="shared" ca="1" si="238"/>
        <v>0.1</v>
      </c>
      <c r="B527" s="304">
        <f t="shared" ca="1" si="239"/>
        <v>16.299999999999919</v>
      </c>
      <c r="D527" s="306">
        <f t="shared" ca="1" si="240"/>
        <v>-0.27598171285039658</v>
      </c>
      <c r="E527" s="307">
        <f t="shared" ca="1" si="241"/>
        <v>-9.7750166722201275</v>
      </c>
      <c r="F527" s="304">
        <f t="shared" ca="1" si="242"/>
        <v>9.7789118437589622</v>
      </c>
      <c r="G527" s="306">
        <f t="shared" ca="1" si="243"/>
        <v>26.630185285874393</v>
      </c>
      <c r="H527" s="307">
        <f t="shared" ca="1" si="244"/>
        <v>-4.3566312730745294</v>
      </c>
      <c r="I527" s="304">
        <f t="shared" ca="1" si="245"/>
        <v>26.98419916190829</v>
      </c>
      <c r="J527" s="306">
        <f t="shared" ca="1" si="246"/>
        <v>473.0338499947905</v>
      </c>
      <c r="K527" s="307">
        <f t="shared" ca="1" si="247"/>
        <v>1201.8666269494649</v>
      </c>
      <c r="L527" s="304">
        <f t="shared" ca="1" si="232"/>
        <v>1291.6053624136816</v>
      </c>
      <c r="M527" s="306">
        <f t="shared" ca="1" si="248"/>
        <v>-0.1621609661220674</v>
      </c>
      <c r="N527" s="304">
        <f t="shared" ca="1" si="249"/>
        <v>-9.2911389605583867</v>
      </c>
      <c r="P527" s="310">
        <f t="shared" ca="1" si="250"/>
        <v>23</v>
      </c>
      <c r="Q527" s="304">
        <f t="shared" ca="1" si="251"/>
        <v>0</v>
      </c>
      <c r="R527" s="306">
        <f t="shared" ca="1" si="252"/>
        <v>0</v>
      </c>
      <c r="S527" s="307">
        <f t="shared" ca="1" si="253"/>
        <v>9.0729999999999986</v>
      </c>
      <c r="T527" s="304">
        <f t="shared" ca="1" si="233"/>
        <v>89.006129999999985</v>
      </c>
      <c r="U527" s="311">
        <f t="shared" ca="1" si="234"/>
        <v>0</v>
      </c>
      <c r="V527" s="306">
        <f t="shared" ca="1" si="235"/>
        <v>1.0861172644448498</v>
      </c>
      <c r="W527" s="304">
        <f t="shared" ca="1" si="236"/>
        <v>2.545409646015921</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0.95544986652251884</v>
      </c>
      <c r="AH527" s="304">
        <f t="shared" ca="1" si="260"/>
        <v>-0.27819011314277997</v>
      </c>
    </row>
    <row r="528" spans="1:34" x14ac:dyDescent="0.2">
      <c r="A528" s="347">
        <f t="shared" ca="1" si="238"/>
        <v>0.1</v>
      </c>
      <c r="B528" s="304">
        <f t="shared" ca="1" si="239"/>
        <v>16.39999999999992</v>
      </c>
      <c r="D528" s="306">
        <f t="shared" ca="1" si="240"/>
        <v>-0.27686714939470164</v>
      </c>
      <c r="E528" s="307">
        <f t="shared" ca="1" si="241"/>
        <v>-9.7647052313533944</v>
      </c>
      <c r="F528" s="304">
        <f t="shared" ca="1" si="242"/>
        <v>9.7686295698851371</v>
      </c>
      <c r="G528" s="306">
        <f t="shared" ca="1" si="243"/>
        <v>26.602498570934923</v>
      </c>
      <c r="H528" s="307">
        <f t="shared" ca="1" si="244"/>
        <v>-5.3331017962098688</v>
      </c>
      <c r="I528" s="304">
        <f t="shared" ca="1" si="245"/>
        <v>27.131806150445119</v>
      </c>
      <c r="J528" s="306">
        <f t="shared" ca="1" si="246"/>
        <v>475.69548418763094</v>
      </c>
      <c r="K528" s="307">
        <f t="shared" ca="1" si="247"/>
        <v>1201.3821402960007</v>
      </c>
      <c r="L528" s="304">
        <f t="shared" ca="1" si="232"/>
        <v>1292.1320523455427</v>
      </c>
      <c r="M528" s="306">
        <f t="shared" ca="1" si="248"/>
        <v>-0.19785101638911104</v>
      </c>
      <c r="N528" s="304">
        <f t="shared" ca="1" si="249"/>
        <v>-11.336028211469744</v>
      </c>
      <c r="P528" s="310">
        <f t="shared" ca="1" si="250"/>
        <v>23</v>
      </c>
      <c r="Q528" s="304">
        <f t="shared" ca="1" si="251"/>
        <v>0</v>
      </c>
      <c r="R528" s="306">
        <f t="shared" ca="1" si="252"/>
        <v>0</v>
      </c>
      <c r="S528" s="307">
        <f t="shared" ca="1" si="253"/>
        <v>9.0729999999999986</v>
      </c>
      <c r="T528" s="304">
        <f t="shared" ca="1" si="233"/>
        <v>89.006129999999985</v>
      </c>
      <c r="U528" s="311">
        <f t="shared" ca="1" si="234"/>
        <v>0</v>
      </c>
      <c r="V528" s="306">
        <f t="shared" ca="1" si="235"/>
        <v>1.0861700772974177</v>
      </c>
      <c r="W528" s="304">
        <f t="shared" ca="1" si="236"/>
        <v>2.5734583663459309</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1.3032885091124131</v>
      </c>
      <c r="AH528" s="304">
        <f t="shared" ca="1" si="260"/>
        <v>-0.28054774010976757</v>
      </c>
    </row>
    <row r="529" spans="1:34" x14ac:dyDescent="0.2">
      <c r="A529" s="347">
        <f t="shared" ca="1" si="238"/>
        <v>0.1</v>
      </c>
      <c r="B529" s="304">
        <f t="shared" ca="1" si="239"/>
        <v>16.499999999999922</v>
      </c>
      <c r="D529" s="306">
        <f t="shared" ca="1" si="240"/>
        <v>-0.27810574392031578</v>
      </c>
      <c r="E529" s="307">
        <f t="shared" ca="1" si="241"/>
        <v>-9.7542471075232697</v>
      </c>
      <c r="F529" s="304">
        <f t="shared" ca="1" si="242"/>
        <v>9.7582108728714996</v>
      </c>
      <c r="G529" s="306">
        <f t="shared" ca="1" si="243"/>
        <v>26.574687996542892</v>
      </c>
      <c r="H529" s="307">
        <f t="shared" ca="1" si="244"/>
        <v>-6.3085265069621954</v>
      </c>
      <c r="I529" s="304">
        <f t="shared" ca="1" si="245"/>
        <v>27.313211982530461</v>
      </c>
      <c r="J529" s="306">
        <f t="shared" ca="1" si="246"/>
        <v>478.3543435160048</v>
      </c>
      <c r="K529" s="307">
        <f t="shared" ca="1" si="247"/>
        <v>1200.800058880842</v>
      </c>
      <c r="L529" s="304">
        <f t="shared" ca="1" si="232"/>
        <v>1292.5724967555443</v>
      </c>
      <c r="M529" s="306">
        <f t="shared" ca="1" si="248"/>
        <v>-0.23307429371470792</v>
      </c>
      <c r="N529" s="304">
        <f t="shared" ca="1" si="249"/>
        <v>-13.354173342845295</v>
      </c>
      <c r="P529" s="310">
        <f t="shared" ca="1" si="250"/>
        <v>23</v>
      </c>
      <c r="Q529" s="304">
        <f t="shared" ca="1" si="251"/>
        <v>0</v>
      </c>
      <c r="R529" s="306">
        <f t="shared" ca="1" si="252"/>
        <v>0</v>
      </c>
      <c r="S529" s="307">
        <f t="shared" ca="1" si="253"/>
        <v>9.0729999999999986</v>
      </c>
      <c r="T529" s="304">
        <f t="shared" ca="1" si="233"/>
        <v>89.006129999999985</v>
      </c>
      <c r="U529" s="311">
        <f t="shared" ca="1" si="234"/>
        <v>0</v>
      </c>
      <c r="V529" s="306">
        <f t="shared" ca="1" si="235"/>
        <v>1.0862335319380696</v>
      </c>
      <c r="W529" s="304">
        <f t="shared" ca="1" si="236"/>
        <v>2.6081385438141664</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1.6446411590577505</v>
      </c>
      <c r="AH529" s="304">
        <f t="shared" ca="1" si="260"/>
        <v>-0.28363918950137013</v>
      </c>
    </row>
    <row r="530" spans="1:34" x14ac:dyDescent="0.2">
      <c r="A530" s="347">
        <f t="shared" ca="1" si="238"/>
        <v>0.1</v>
      </c>
      <c r="B530" s="304">
        <f t="shared" ca="1" si="239"/>
        <v>16.599999999999923</v>
      </c>
      <c r="D530" s="306">
        <f t="shared" ca="1" si="240"/>
        <v>-0.27968884495113233</v>
      </c>
      <c r="E530" s="307">
        <f t="shared" ca="1" si="241"/>
        <v>-9.7436050721534198</v>
      </c>
      <c r="F530" s="304">
        <f t="shared" ca="1" si="242"/>
        <v>9.7476184605309601</v>
      </c>
      <c r="G530" s="306">
        <f t="shared" ca="1" si="243"/>
        <v>26.546719112047779</v>
      </c>
      <c r="H530" s="307">
        <f t="shared" ca="1" si="244"/>
        <v>-7.2828870141775379</v>
      </c>
      <c r="I530" s="304">
        <f t="shared" ca="1" si="245"/>
        <v>27.527599584330606</v>
      </c>
      <c r="J530" s="306">
        <f t="shared" ca="1" si="246"/>
        <v>481.01041387143431</v>
      </c>
      <c r="K530" s="307">
        <f t="shared" ca="1" si="247"/>
        <v>1200.120488204785</v>
      </c>
      <c r="L530" s="304">
        <f t="shared" ca="1" si="232"/>
        <v>1292.9269911567553</v>
      </c>
      <c r="M530" s="306">
        <f t="shared" ca="1" si="248"/>
        <v>-0.26775461590484662</v>
      </c>
      <c r="N530" s="304">
        <f t="shared" ca="1" si="249"/>
        <v>-15.341209436494138</v>
      </c>
      <c r="P530" s="310">
        <f t="shared" ca="1" si="250"/>
        <v>23</v>
      </c>
      <c r="Q530" s="304">
        <f t="shared" ca="1" si="251"/>
        <v>0</v>
      </c>
      <c r="R530" s="306">
        <f t="shared" ca="1" si="252"/>
        <v>0</v>
      </c>
      <c r="S530" s="307">
        <f t="shared" ca="1" si="253"/>
        <v>9.0729999999999986</v>
      </c>
      <c r="T530" s="304">
        <f t="shared" ca="1" si="233"/>
        <v>89.006129999999985</v>
      </c>
      <c r="U530" s="311">
        <f t="shared" ca="1" si="234"/>
        <v>0</v>
      </c>
      <c r="V530" s="306">
        <f t="shared" ca="1" si="235"/>
        <v>1.0863076186176568</v>
      </c>
      <c r="W530" s="304">
        <f t="shared" ca="1" si="236"/>
        <v>2.6494236672134002</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1.9783519827299052</v>
      </c>
      <c r="AH530" s="304">
        <f t="shared" ca="1" si="260"/>
        <v>-0.2874615390514898</v>
      </c>
    </row>
    <row r="531" spans="1:34" x14ac:dyDescent="0.2">
      <c r="A531" s="347">
        <f t="shared" ca="1" si="238"/>
        <v>0.1</v>
      </c>
      <c r="B531" s="304">
        <f t="shared" ca="1" si="239"/>
        <v>16.699999999999925</v>
      </c>
      <c r="D531" s="306">
        <f t="shared" ca="1" si="240"/>
        <v>-0.28160671913316432</v>
      </c>
      <c r="E531" s="307">
        <f t="shared" ca="1" si="241"/>
        <v>-9.7327433752086794</v>
      </c>
      <c r="F531" s="304">
        <f t="shared" ca="1" si="242"/>
        <v>9.7368165203997439</v>
      </c>
      <c r="G531" s="306">
        <f t="shared" ca="1" si="243"/>
        <v>26.518558440134463</v>
      </c>
      <c r="H531" s="307">
        <f t="shared" ca="1" si="244"/>
        <v>-8.256161351698406</v>
      </c>
      <c r="I531" s="304">
        <f t="shared" ca="1" si="245"/>
        <v>27.774055195597658</v>
      </c>
      <c r="J531" s="306">
        <f t="shared" ca="1" si="246"/>
        <v>483.66367774904342</v>
      </c>
      <c r="K531" s="307">
        <f t="shared" ca="1" si="247"/>
        <v>1199.3435357864912</v>
      </c>
      <c r="L531" s="304">
        <f t="shared" ca="1" si="232"/>
        <v>1293.1958359067557</v>
      </c>
      <c r="M531" s="306">
        <f t="shared" ca="1" si="248"/>
        <v>-0.30182336920199948</v>
      </c>
      <c r="N531" s="304">
        <f t="shared" ca="1" si="249"/>
        <v>-17.293205213693405</v>
      </c>
      <c r="P531" s="310">
        <f t="shared" ca="1" si="250"/>
        <v>23</v>
      </c>
      <c r="Q531" s="304">
        <f t="shared" ca="1" si="251"/>
        <v>0</v>
      </c>
      <c r="R531" s="306">
        <f t="shared" ca="1" si="252"/>
        <v>0</v>
      </c>
      <c r="S531" s="307">
        <f t="shared" ca="1" si="253"/>
        <v>9.0729999999999986</v>
      </c>
      <c r="T531" s="304">
        <f t="shared" ca="1" si="233"/>
        <v>89.006129999999985</v>
      </c>
      <c r="U531" s="311">
        <f t="shared" ca="1" si="234"/>
        <v>0</v>
      </c>
      <c r="V531" s="306">
        <f t="shared" ca="1" si="235"/>
        <v>1.0863923276578533</v>
      </c>
      <c r="W531" s="304">
        <f t="shared" ca="1" si="236"/>
        <v>2.6972871267396301</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2.3033877571667745</v>
      </c>
      <c r="AH531" s="304">
        <f t="shared" ca="1" si="260"/>
        <v>-0.29201186677101298</v>
      </c>
    </row>
    <row r="532" spans="1:34" x14ac:dyDescent="0.2">
      <c r="A532" s="347">
        <f t="shared" ca="1" si="238"/>
        <v>0.1</v>
      </c>
      <c r="B532" s="304">
        <f t="shared" ca="1" si="239"/>
        <v>16.799999999999926</v>
      </c>
      <c r="D532" s="306">
        <f t="shared" ca="1" si="240"/>
        <v>-0.28384868492276261</v>
      </c>
      <c r="E532" s="307">
        <f t="shared" ca="1" si="241"/>
        <v>-9.7216279058878641</v>
      </c>
      <c r="F532" s="304">
        <f t="shared" ca="1" si="242"/>
        <v>9.7257708803194642</v>
      </c>
      <c r="G532" s="306">
        <f t="shared" ca="1" si="243"/>
        <v>26.490173571642188</v>
      </c>
      <c r="H532" s="307">
        <f t="shared" ca="1" si="244"/>
        <v>-9.2283241422871924</v>
      </c>
      <c r="I532" s="304">
        <f t="shared" ca="1" si="245"/>
        <v>28.051582171614687</v>
      </c>
      <c r="J532" s="306">
        <f t="shared" ca="1" si="246"/>
        <v>486.31411434963223</v>
      </c>
      <c r="K532" s="307">
        <f t="shared" ca="1" si="247"/>
        <v>1198.4693115117918</v>
      </c>
      <c r="L532" s="304">
        <f t="shared" ca="1" si="232"/>
        <v>1293.3793366415034</v>
      </c>
      <c r="M532" s="306">
        <f t="shared" ca="1" si="248"/>
        <v>-0.33522002629496878</v>
      </c>
      <c r="N532" s="304">
        <f t="shared" ca="1" si="249"/>
        <v>-19.206692714966188</v>
      </c>
      <c r="P532" s="310">
        <f t="shared" ca="1" si="250"/>
        <v>23</v>
      </c>
      <c r="Q532" s="304">
        <f t="shared" ca="1" si="251"/>
        <v>0</v>
      </c>
      <c r="R532" s="306">
        <f t="shared" ca="1" si="252"/>
        <v>0</v>
      </c>
      <c r="S532" s="307">
        <f t="shared" ca="1" si="253"/>
        <v>9.0729999999999986</v>
      </c>
      <c r="T532" s="304">
        <f t="shared" ca="1" si="233"/>
        <v>89.006129999999985</v>
      </c>
      <c r="U532" s="311">
        <f t="shared" ca="1" si="234"/>
        <v>0</v>
      </c>
      <c r="V532" s="306">
        <f t="shared" ca="1" si="235"/>
        <v>1.0864876494120561</v>
      </c>
      <c r="W532" s="304">
        <f t="shared" ca="1" si="236"/>
        <v>2.7517021177573944</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2.6188495032743213</v>
      </c>
      <c r="AH532" s="304">
        <f t="shared" ca="1" si="260"/>
        <v>-0.29728723980377281</v>
      </c>
    </row>
    <row r="533" spans="1:34" x14ac:dyDescent="0.2">
      <c r="A533" s="347">
        <f t="shared" ca="1" si="238"/>
        <v>0.1</v>
      </c>
      <c r="B533" s="304">
        <f t="shared" ca="1" si="239"/>
        <v>16.899999999999928</v>
      </c>
      <c r="D533" s="306">
        <f t="shared" ca="1" si="240"/>
        <v>-0.28640325514121129</v>
      </c>
      <c r="E533" s="307">
        <f t="shared" ca="1" si="241"/>
        <v>-9.7102263210280118</v>
      </c>
      <c r="F533" s="304">
        <f t="shared" ca="1" si="242"/>
        <v>9.7144491367313606</v>
      </c>
      <c r="G533" s="306">
        <f t="shared" ca="1" si="243"/>
        <v>26.461533246128067</v>
      </c>
      <c r="H533" s="307">
        <f t="shared" ca="1" si="244"/>
        <v>-10.199346774389994</v>
      </c>
      <c r="I533" s="304">
        <f t="shared" ca="1" si="245"/>
        <v>28.359115225271054</v>
      </c>
      <c r="J533" s="306">
        <f t="shared" ca="1" si="246"/>
        <v>488.96169969052073</v>
      </c>
      <c r="K533" s="307">
        <f t="shared" ca="1" si="247"/>
        <v>1197.4979279659581</v>
      </c>
      <c r="L533" s="304">
        <f t="shared" ca="1" si="232"/>
        <v>1293.4778046982506</v>
      </c>
      <c r="M533" s="306">
        <f t="shared" ca="1" si="248"/>
        <v>-0.3678924266873595</v>
      </c>
      <c r="N533" s="304">
        <f t="shared" ca="1" si="249"/>
        <v>-21.078683364011752</v>
      </c>
      <c r="P533" s="310">
        <f t="shared" ca="1" si="250"/>
        <v>23</v>
      </c>
      <c r="Q533" s="304">
        <f t="shared" ca="1" si="251"/>
        <v>0</v>
      </c>
      <c r="R533" s="306">
        <f t="shared" ca="1" si="252"/>
        <v>0</v>
      </c>
      <c r="S533" s="307">
        <f t="shared" ca="1" si="253"/>
        <v>9.0729999999999986</v>
      </c>
      <c r="T533" s="304">
        <f t="shared" ca="1" si="233"/>
        <v>89.006129999999985</v>
      </c>
      <c r="U533" s="311">
        <f t="shared" ca="1" si="234"/>
        <v>0</v>
      </c>
      <c r="V533" s="306">
        <f t="shared" ca="1" si="235"/>
        <v>1.0865935742281203</v>
      </c>
      <c r="W533" s="304">
        <f t="shared" ca="1" si="236"/>
        <v>2.8126415497921364</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2.9239792445019157</v>
      </c>
      <c r="AH533" s="304">
        <f t="shared" ca="1" si="260"/>
        <v>-0.30328470381983852</v>
      </c>
    </row>
    <row r="534" spans="1:34" x14ac:dyDescent="0.2">
      <c r="A534" s="347">
        <f t="shared" ca="1" si="238"/>
        <v>0.1</v>
      </c>
      <c r="B534" s="304">
        <f t="shared" ca="1" si="239"/>
        <v>16.999999999999929</v>
      </c>
      <c r="D534" s="306">
        <f t="shared" ca="1" si="240"/>
        <v>-0.28925828349265625</v>
      </c>
      <c r="E534" s="307">
        <f t="shared" ca="1" si="241"/>
        <v>-9.6985081407314873</v>
      </c>
      <c r="F534" s="304">
        <f t="shared" ca="1" si="242"/>
        <v>9.7028207501944532</v>
      </c>
      <c r="G534" s="306">
        <f t="shared" ca="1" si="243"/>
        <v>26.432607417778801</v>
      </c>
      <c r="H534" s="307">
        <f t="shared" ca="1" si="244"/>
        <v>-11.169197588463144</v>
      </c>
      <c r="I534" s="304">
        <f t="shared" ca="1" si="245"/>
        <v>28.695534664343612</v>
      </c>
      <c r="J534" s="306">
        <f t="shared" ca="1" si="246"/>
        <v>491.60640672371608</v>
      </c>
      <c r="K534" s="307">
        <f t="shared" ca="1" si="247"/>
        <v>1196.4295007478154</v>
      </c>
      <c r="L534" s="304">
        <f t="shared" ca="1" si="232"/>
        <v>1293.4915575261675</v>
      </c>
      <c r="M534" s="306">
        <f t="shared" ca="1" si="248"/>
        <v>-0.39979683492255608</v>
      </c>
      <c r="N534" s="304">
        <f t="shared" ca="1" si="249"/>
        <v>-22.906671303750944</v>
      </c>
      <c r="P534" s="310">
        <f t="shared" ca="1" si="250"/>
        <v>23</v>
      </c>
      <c r="Q534" s="304">
        <f t="shared" ca="1" si="251"/>
        <v>0</v>
      </c>
      <c r="R534" s="306">
        <f t="shared" ca="1" si="252"/>
        <v>0</v>
      </c>
      <c r="S534" s="307">
        <f t="shared" ca="1" si="253"/>
        <v>9.0729999999999986</v>
      </c>
      <c r="T534" s="304">
        <f t="shared" ca="1" si="233"/>
        <v>89.006129999999985</v>
      </c>
      <c r="U534" s="311">
        <f t="shared" ca="1" si="234"/>
        <v>0</v>
      </c>
      <c r="V534" s="306">
        <f t="shared" ca="1" si="235"/>
        <v>1.0867100924130297</v>
      </c>
      <c r="W534" s="304">
        <f t="shared" ca="1" si="236"/>
        <v>2.8800779610139369</v>
      </c>
      <c r="Y534" s="314" t="str">
        <f t="shared" ca="1" si="254"/>
        <v/>
      </c>
      <c r="Z534" s="315" t="str">
        <f t="shared" ca="1" si="255"/>
        <v/>
      </c>
      <c r="AA534" s="316" t="str">
        <f t="shared" ca="1" si="256"/>
        <v/>
      </c>
      <c r="AC534" s="310">
        <f t="shared" ca="1" si="257"/>
        <v>16.999999999999929</v>
      </c>
      <c r="AD534" s="323">
        <f t="shared" ca="1" si="258"/>
        <v>491.60640672371608</v>
      </c>
      <c r="AE534" s="324" t="e">
        <f t="shared" ca="1" si="237"/>
        <v>#N/A</v>
      </c>
      <c r="AG534" s="306">
        <f t="shared" ca="1" si="259"/>
        <v>3.2181621080646261</v>
      </c>
      <c r="AH534" s="304">
        <f t="shared" ca="1" si="260"/>
        <v>-0.31000127298491531</v>
      </c>
    </row>
    <row r="535" spans="1:34" x14ac:dyDescent="0.2">
      <c r="A535" s="347">
        <f t="shared" ca="1" si="238"/>
        <v>0.1</v>
      </c>
      <c r="B535" s="304">
        <f t="shared" ca="1" si="239"/>
        <v>17.09999999999993</v>
      </c>
      <c r="D535" s="306">
        <f t="shared" ca="1" si="240"/>
        <v>-0.29240111051193179</v>
      </c>
      <c r="E535" s="307">
        <f t="shared" ca="1" si="241"/>
        <v>-9.6864448120166475</v>
      </c>
      <c r="F535" s="304">
        <f t="shared" ca="1" si="242"/>
        <v>9.6908571089286433</v>
      </c>
      <c r="G535" s="306">
        <f t="shared" ca="1" si="243"/>
        <v>26.403367306727606</v>
      </c>
      <c r="H535" s="307">
        <f t="shared" ca="1" si="244"/>
        <v>-12.137842069664808</v>
      </c>
      <c r="I535" s="304">
        <f t="shared" ca="1" si="245"/>
        <v>29.059680232963629</v>
      </c>
      <c r="J535" s="306">
        <f t="shared" ca="1" si="246"/>
        <v>494.2482054599414</v>
      </c>
      <c r="K535" s="307">
        <f t="shared" ca="1" si="247"/>
        <v>1195.2641487649089</v>
      </c>
      <c r="L535" s="304">
        <f t="shared" ca="1" si="232"/>
        <v>1293.4209190836038</v>
      </c>
      <c r="M535" s="306">
        <f t="shared" ca="1" si="248"/>
        <v>-0.43089780078773343</v>
      </c>
      <c r="N535" s="304">
        <f t="shared" ca="1" si="249"/>
        <v>-24.688625386606045</v>
      </c>
      <c r="P535" s="310">
        <f t="shared" ca="1" si="250"/>
        <v>23</v>
      </c>
      <c r="Q535" s="304">
        <f t="shared" ca="1" si="251"/>
        <v>0</v>
      </c>
      <c r="R535" s="306">
        <f t="shared" ca="1" si="252"/>
        <v>0</v>
      </c>
      <c r="S535" s="307">
        <f t="shared" ca="1" si="253"/>
        <v>9.0729999999999986</v>
      </c>
      <c r="T535" s="304">
        <f t="shared" ca="1" si="233"/>
        <v>89.006129999999985</v>
      </c>
      <c r="U535" s="311">
        <f t="shared" ca="1" si="234"/>
        <v>0</v>
      </c>
      <c r="V535" s="306">
        <f t="shared" ca="1" si="235"/>
        <v>1.0868371941995982</v>
      </c>
      <c r="W535" s="304">
        <f t="shared" ca="1" si="236"/>
        <v>2.9539834383904511</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3.5009242186138292</v>
      </c>
      <c r="AH535" s="304">
        <f t="shared" ca="1" si="260"/>
        <v>-0.31743392053498704</v>
      </c>
    </row>
    <row r="536" spans="1:34" x14ac:dyDescent="0.2">
      <c r="A536" s="347">
        <f t="shared" ca="1" si="238"/>
        <v>0.1</v>
      </c>
      <c r="B536" s="304">
        <f t="shared" ca="1" si="239"/>
        <v>17.199999999999932</v>
      </c>
      <c r="D536" s="306">
        <f t="shared" ca="1" si="240"/>
        <v>-0.29581870497963242</v>
      </c>
      <c r="E536" s="307">
        <f t="shared" ca="1" si="241"/>
        <v>-9.6740097423717373</v>
      </c>
      <c r="F536" s="304">
        <f t="shared" ca="1" si="242"/>
        <v>9.6785315622628989</v>
      </c>
      <c r="G536" s="306">
        <f t="shared" ca="1" si="243"/>
        <v>26.373785436229642</v>
      </c>
      <c r="H536" s="307">
        <f t="shared" ca="1" si="244"/>
        <v>-13.105243043901982</v>
      </c>
      <c r="I536" s="304">
        <f t="shared" ca="1" si="245"/>
        <v>29.450364233333687</v>
      </c>
      <c r="J536" s="306">
        <f t="shared" ca="1" si="246"/>
        <v>496.88706309708925</v>
      </c>
      <c r="K536" s="307">
        <f t="shared" ca="1" si="247"/>
        <v>1194.0019945092306</v>
      </c>
      <c r="L536" s="304">
        <f t="shared" ca="1" si="232"/>
        <v>1293.2662202212161</v>
      </c>
      <c r="M536" s="306">
        <f t="shared" ca="1" si="248"/>
        <v>-0.46116785143246652</v>
      </c>
      <c r="N536" s="304">
        <f t="shared" ca="1" si="249"/>
        <v>-26.422971534196506</v>
      </c>
      <c r="P536" s="310">
        <f t="shared" ca="1" si="250"/>
        <v>23</v>
      </c>
      <c r="Q536" s="304">
        <f t="shared" ca="1" si="251"/>
        <v>0</v>
      </c>
      <c r="R536" s="306">
        <f t="shared" ca="1" si="252"/>
        <v>0</v>
      </c>
      <c r="S536" s="307">
        <f t="shared" ca="1" si="253"/>
        <v>9.0729999999999986</v>
      </c>
      <c r="T536" s="304">
        <f t="shared" ca="1" si="233"/>
        <v>89.006129999999985</v>
      </c>
      <c r="U536" s="311">
        <f t="shared" ca="1" si="234"/>
        <v>0</v>
      </c>
      <c r="V536" s="306">
        <f t="shared" ca="1" si="235"/>
        <v>1.0869748697152393</v>
      </c>
      <c r="W536" s="304">
        <f t="shared" ca="1" si="236"/>
        <v>3.0343295436043287</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3.7719270009445172</v>
      </c>
      <c r="AH536" s="304">
        <f t="shared" ca="1" si="260"/>
        <v>-0.32557956997580201</v>
      </c>
    </row>
    <row r="537" spans="1:34" x14ac:dyDescent="0.2">
      <c r="A537" s="347">
        <f t="shared" ca="1" si="238"/>
        <v>0.1</v>
      </c>
      <c r="B537" s="304">
        <f t="shared" ca="1" si="239"/>
        <v>17.299999999999933</v>
      </c>
      <c r="D537" s="306">
        <f t="shared" ca="1" si="240"/>
        <v>-0.29949779754272016</v>
      </c>
      <c r="E537" s="307">
        <f t="shared" ca="1" si="241"/>
        <v>-9.6611783059204335</v>
      </c>
      <c r="F537" s="304">
        <f t="shared" ca="1" si="242"/>
        <v>9.665819426697384</v>
      </c>
      <c r="G537" s="306">
        <f t="shared" ca="1" si="243"/>
        <v>26.34383565647537</v>
      </c>
      <c r="H537" s="307">
        <f t="shared" ca="1" si="244"/>
        <v>-14.071360874494026</v>
      </c>
      <c r="I537" s="304">
        <f t="shared" ca="1" si="245"/>
        <v>29.866383677231905</v>
      </c>
      <c r="J537" s="306">
        <f t="shared" ca="1" si="246"/>
        <v>499.52294415172452</v>
      </c>
      <c r="K537" s="307">
        <f t="shared" ca="1" si="247"/>
        <v>1192.6431643133108</v>
      </c>
      <c r="L537" s="304">
        <f t="shared" ca="1" si="232"/>
        <v>1293.0277990504587</v>
      </c>
      <c r="M537" s="306">
        <f t="shared" ca="1" si="248"/>
        <v>-0.49058704838388623</v>
      </c>
      <c r="N537" s="304">
        <f t="shared" ca="1" si="249"/>
        <v>-28.108567356176994</v>
      </c>
      <c r="P537" s="310">
        <f t="shared" ca="1" si="250"/>
        <v>23</v>
      </c>
      <c r="Q537" s="304">
        <f t="shared" ca="1" si="251"/>
        <v>0</v>
      </c>
      <c r="R537" s="306">
        <f t="shared" ca="1" si="252"/>
        <v>0</v>
      </c>
      <c r="S537" s="307">
        <f t="shared" ca="1" si="253"/>
        <v>9.0729999999999986</v>
      </c>
      <c r="T537" s="304">
        <f t="shared" ca="1" si="233"/>
        <v>89.006129999999985</v>
      </c>
      <c r="U537" s="311">
        <f t="shared" ca="1" si="234"/>
        <v>0</v>
      </c>
      <c r="V537" s="306">
        <f t="shared" ca="1" si="235"/>
        <v>1.0871231089528284</v>
      </c>
      <c r="W537" s="304">
        <f t="shared" ca="1" si="236"/>
        <v>3.1210872447544387</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4.0309586054008362</v>
      </c>
      <c r="AH537" s="304">
        <f t="shared" ca="1" si="260"/>
        <v>-0.33443508691770407</v>
      </c>
    </row>
    <row r="538" spans="1:34" x14ac:dyDescent="0.2">
      <c r="A538" s="347">
        <f t="shared" ca="1" si="238"/>
        <v>0.1</v>
      </c>
      <c r="B538" s="304">
        <f t="shared" ca="1" si="239"/>
        <v>17.399999999999935</v>
      </c>
      <c r="D538" s="306">
        <f t="shared" ca="1" si="240"/>
        <v>-0.30342500404035228</v>
      </c>
      <c r="E538" s="307">
        <f t="shared" ca="1" si="241"/>
        <v>-9.6479278254741505</v>
      </c>
      <c r="F538" s="304">
        <f t="shared" ca="1" si="242"/>
        <v>9.6526979678551665</v>
      </c>
      <c r="G538" s="306">
        <f t="shared" ca="1" si="243"/>
        <v>26.313493156071335</v>
      </c>
      <c r="H538" s="307">
        <f t="shared" ca="1" si="244"/>
        <v>-15.03615365704144</v>
      </c>
      <c r="I538" s="304">
        <f t="shared" ca="1" si="245"/>
        <v>30.306531290676826</v>
      </c>
      <c r="J538" s="306">
        <f t="shared" ca="1" si="246"/>
        <v>502.15581059235183</v>
      </c>
      <c r="K538" s="307">
        <f t="shared" ca="1" si="247"/>
        <v>1191.1877885867341</v>
      </c>
      <c r="L538" s="304">
        <f t="shared" ca="1" si="232"/>
        <v>1292.7060012972076</v>
      </c>
      <c r="M538" s="306">
        <f t="shared" ca="1" si="248"/>
        <v>-0.51914244301618184</v>
      </c>
      <c r="N538" s="304">
        <f t="shared" ca="1" si="249"/>
        <v>-29.744670950938058</v>
      </c>
      <c r="P538" s="310">
        <f t="shared" ca="1" si="250"/>
        <v>23</v>
      </c>
      <c r="Q538" s="304">
        <f t="shared" ca="1" si="251"/>
        <v>0</v>
      </c>
      <c r="R538" s="306">
        <f t="shared" ca="1" si="252"/>
        <v>0</v>
      </c>
      <c r="S538" s="307">
        <f t="shared" ca="1" si="253"/>
        <v>9.0729999999999986</v>
      </c>
      <c r="T538" s="304">
        <f t="shared" ca="1" si="233"/>
        <v>89.006129999999985</v>
      </c>
      <c r="U538" s="311">
        <f t="shared" ca="1" si="234"/>
        <v>0</v>
      </c>
      <c r="V538" s="306">
        <f t="shared" ca="1" si="235"/>
        <v>1.0872819017436435</v>
      </c>
      <c r="W538" s="304">
        <f t="shared" ca="1" si="236"/>
        <v>3.2142268537925931</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4.277923201670208</v>
      </c>
      <c r="AH538" s="304">
        <f t="shared" ca="1" si="260"/>
        <v>-0.34399727154793774</v>
      </c>
    </row>
    <row r="539" spans="1:34" x14ac:dyDescent="0.2">
      <c r="A539" s="347">
        <f t="shared" ca="1" si="238"/>
        <v>0.1</v>
      </c>
      <c r="B539" s="304">
        <f t="shared" ca="1" si="239"/>
        <v>17.499999999999936</v>
      </c>
      <c r="D539" s="306">
        <f t="shared" ca="1" si="240"/>
        <v>-0.30758693679502824</v>
      </c>
      <c r="E539" s="307">
        <f t="shared" ca="1" si="241"/>
        <v>-9.6342375340621924</v>
      </c>
      <c r="F539" s="304">
        <f t="shared" ca="1" si="242"/>
        <v>9.6391463619150262</v>
      </c>
      <c r="G539" s="306">
        <f t="shared" ca="1" si="243"/>
        <v>26.282734462391833</v>
      </c>
      <c r="H539" s="307">
        <f t="shared" ca="1" si="244"/>
        <v>-15.99957741044766</v>
      </c>
      <c r="I539" s="304">
        <f t="shared" ca="1" si="245"/>
        <v>30.769605264505852</v>
      </c>
      <c r="J539" s="306">
        <f t="shared" ca="1" si="246"/>
        <v>504.785621973275</v>
      </c>
      <c r="K539" s="307">
        <f t="shared" ca="1" si="247"/>
        <v>1189.6360020333595</v>
      </c>
      <c r="L539" s="304">
        <f t="shared" ca="1" si="232"/>
        <v>1292.3011806405123</v>
      </c>
      <c r="M539" s="306">
        <f t="shared" ca="1" si="248"/>
        <v>-0.54682746259542947</v>
      </c>
      <c r="N539" s="304">
        <f t="shared" ca="1" si="249"/>
        <v>-31.330905728565998</v>
      </c>
      <c r="P539" s="310">
        <f t="shared" ca="1" si="250"/>
        <v>23</v>
      </c>
      <c r="Q539" s="304">
        <f t="shared" ca="1" si="251"/>
        <v>0</v>
      </c>
      <c r="R539" s="306">
        <f t="shared" ca="1" si="252"/>
        <v>0</v>
      </c>
      <c r="S539" s="307">
        <f t="shared" ca="1" si="253"/>
        <v>9.0729999999999986</v>
      </c>
      <c r="T539" s="304">
        <f t="shared" ca="1" si="233"/>
        <v>89.006129999999985</v>
      </c>
      <c r="U539" s="311">
        <f t="shared" ca="1" si="234"/>
        <v>0</v>
      </c>
      <c r="V539" s="306">
        <f t="shared" ca="1" si="235"/>
        <v>1.0874512377323498</v>
      </c>
      <c r="W539" s="304">
        <f t="shared" ca="1" si="236"/>
        <v>3.3137179695892551</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4.5128288639358765</v>
      </c>
      <c r="AH539" s="304">
        <f t="shared" ca="1" si="260"/>
        <v>-0.35426285173510347</v>
      </c>
    </row>
    <row r="540" spans="1:34" x14ac:dyDescent="0.2">
      <c r="A540" s="347">
        <f t="shared" ca="1" si="238"/>
        <v>0.1</v>
      </c>
      <c r="B540" s="304">
        <f t="shared" ca="1" si="239"/>
        <v>17.599999999999937</v>
      </c>
      <c r="D540" s="306">
        <f t="shared" ca="1" si="240"/>
        <v>-0.31197030283982774</v>
      </c>
      <c r="E540" s="307">
        <f t="shared" ca="1" si="241"/>
        <v>-9.6200885196253516</v>
      </c>
      <c r="F540" s="304">
        <f t="shared" ca="1" si="242"/>
        <v>9.6251456402114481</v>
      </c>
      <c r="G540" s="306">
        <f t="shared" ca="1" si="243"/>
        <v>26.251537432107849</v>
      </c>
      <c r="H540" s="307">
        <f t="shared" ca="1" si="244"/>
        <v>-16.961586262410194</v>
      </c>
      <c r="I540" s="304">
        <f t="shared" ca="1" si="245"/>
        <v>31.25441770512677</v>
      </c>
      <c r="J540" s="306">
        <f t="shared" ca="1" si="246"/>
        <v>507.412335568</v>
      </c>
      <c r="K540" s="307">
        <f t="shared" ca="1" si="247"/>
        <v>1187.9879438497167</v>
      </c>
      <c r="L540" s="304">
        <f t="shared" ca="1" si="232"/>
        <v>1291.8136990366877</v>
      </c>
      <c r="M540" s="306">
        <f t="shared" ca="1" si="248"/>
        <v>-0.57364125610263483</v>
      </c>
      <c r="N540" s="304">
        <f t="shared" ca="1" si="249"/>
        <v>-32.867222929264152</v>
      </c>
      <c r="P540" s="310">
        <f t="shared" ca="1" si="250"/>
        <v>23</v>
      </c>
      <c r="Q540" s="304">
        <f t="shared" ca="1" si="251"/>
        <v>0</v>
      </c>
      <c r="R540" s="306">
        <f t="shared" ca="1" si="252"/>
        <v>0</v>
      </c>
      <c r="S540" s="307">
        <f t="shared" ca="1" si="253"/>
        <v>9.0729999999999986</v>
      </c>
      <c r="T540" s="304">
        <f t="shared" ca="1" si="233"/>
        <v>89.006129999999985</v>
      </c>
      <c r="U540" s="311">
        <f t="shared" ca="1" si="234"/>
        <v>0</v>
      </c>
      <c r="V540" s="306">
        <f t="shared" ca="1" si="235"/>
        <v>1.0876311063539821</v>
      </c>
      <c r="W540" s="304">
        <f t="shared" ca="1" si="236"/>
        <v>3.4195294264734719</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4.7357747063302682</v>
      </c>
      <c r="AH540" s="304">
        <f t="shared" ca="1" si="260"/>
        <v>-0.36522847675402353</v>
      </c>
    </row>
    <row r="541" spans="1:34" x14ac:dyDescent="0.2">
      <c r="A541" s="347">
        <f t="shared" ca="1" si="238"/>
        <v>0.1</v>
      </c>
      <c r="B541" s="304">
        <f t="shared" ca="1" si="239"/>
        <v>17.699999999999939</v>
      </c>
      <c r="D541" s="306">
        <f t="shared" ca="1" si="240"/>
        <v>-0.31656198867927504</v>
      </c>
      <c r="E541" s="307">
        <f t="shared" ca="1" si="241"/>
        <v>-9.6054636564707856</v>
      </c>
      <c r="F541" s="304">
        <f t="shared" ca="1" si="242"/>
        <v>9.6106786205999892</v>
      </c>
      <c r="G541" s="306">
        <f t="shared" ca="1" si="243"/>
        <v>26.219881233239921</v>
      </c>
      <c r="H541" s="307">
        <f t="shared" ca="1" si="244"/>
        <v>-17.922132628057273</v>
      </c>
      <c r="I541" s="304">
        <f t="shared" ca="1" si="245"/>
        <v>31.759801791303452</v>
      </c>
      <c r="J541" s="306">
        <f t="shared" ca="1" si="246"/>
        <v>510.03590650126739</v>
      </c>
      <c r="K541" s="307">
        <f t="shared" ca="1" si="247"/>
        <v>1186.2437579051932</v>
      </c>
      <c r="L541" s="304">
        <f t="shared" ca="1" si="232"/>
        <v>1291.2439270291281</v>
      </c>
      <c r="M541" s="306">
        <f t="shared" ca="1" si="248"/>
        <v>-0.59958802516948018</v>
      </c>
      <c r="N541" s="304">
        <f t="shared" ca="1" si="249"/>
        <v>-34.35386328879499</v>
      </c>
      <c r="P541" s="310">
        <f t="shared" ca="1" si="250"/>
        <v>23</v>
      </c>
      <c r="Q541" s="304">
        <f t="shared" ca="1" si="251"/>
        <v>0</v>
      </c>
      <c r="R541" s="306">
        <f t="shared" ca="1" si="252"/>
        <v>0</v>
      </c>
      <c r="S541" s="307">
        <f t="shared" ca="1" si="253"/>
        <v>9.0729999999999986</v>
      </c>
      <c r="T541" s="304">
        <f t="shared" ca="1" si="233"/>
        <v>89.006129999999985</v>
      </c>
      <c r="U541" s="311">
        <f t="shared" ca="1" si="234"/>
        <v>0</v>
      </c>
      <c r="V541" s="306">
        <f t="shared" ca="1" si="235"/>
        <v>1.087821496812841</v>
      </c>
      <c r="W541" s="304">
        <f t="shared" ca="1" si="236"/>
        <v>3.5316292480537488</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4.9469378365323688</v>
      </c>
      <c r="AH541" s="304">
        <f t="shared" ca="1" si="260"/>
        <v>-0.37689071161396148</v>
      </c>
    </row>
    <row r="542" spans="1:34" x14ac:dyDescent="0.2">
      <c r="A542" s="347">
        <f t="shared" ca="1" si="238"/>
        <v>0.1</v>
      </c>
      <c r="B542" s="304">
        <f t="shared" ca="1" si="239"/>
        <v>17.79999999999994</v>
      </c>
      <c r="D542" s="306">
        <f t="shared" ca="1" si="240"/>
        <v>-0.32134913170424328</v>
      </c>
      <c r="E542" s="307">
        <f t="shared" ca="1" si="241"/>
        <v>-9.5903475268601426</v>
      </c>
      <c r="F542" s="304">
        <f t="shared" ca="1" si="242"/>
        <v>9.595729828960355</v>
      </c>
      <c r="G542" s="306">
        <f t="shared" ca="1" si="243"/>
        <v>26.187746320069497</v>
      </c>
      <c r="H542" s="307">
        <f t="shared" ca="1" si="244"/>
        <v>-18.881167380743289</v>
      </c>
      <c r="I542" s="304">
        <f t="shared" ca="1" si="245"/>
        <v>32.284617683719873</v>
      </c>
      <c r="J542" s="306">
        <f t="shared" ca="1" si="246"/>
        <v>512.65628787893286</v>
      </c>
      <c r="K542" s="307">
        <f t="shared" ca="1" si="247"/>
        <v>1184.4035929047532</v>
      </c>
      <c r="L542" s="304">
        <f t="shared" ca="1" si="232"/>
        <v>1290.5922440443751</v>
      </c>
      <c r="M542" s="306">
        <f t="shared" ca="1" si="248"/>
        <v>-0.62467636111951819</v>
      </c>
      <c r="N542" s="304">
        <f t="shared" ca="1" si="249"/>
        <v>-35.791319053738505</v>
      </c>
      <c r="P542" s="310">
        <f t="shared" ca="1" si="250"/>
        <v>23</v>
      </c>
      <c r="Q542" s="304">
        <f t="shared" ca="1" si="251"/>
        <v>0</v>
      </c>
      <c r="R542" s="306">
        <f t="shared" ca="1" si="252"/>
        <v>0</v>
      </c>
      <c r="S542" s="307">
        <f t="shared" ca="1" si="253"/>
        <v>9.0729999999999986</v>
      </c>
      <c r="T542" s="304">
        <f t="shared" ca="1" si="233"/>
        <v>89.006129999999985</v>
      </c>
      <c r="U542" s="311">
        <f t="shared" ca="1" si="234"/>
        <v>0</v>
      </c>
      <c r="V542" s="306">
        <f t="shared" ca="1" si="235"/>
        <v>1.0880223980632369</v>
      </c>
      <c r="W542" s="304">
        <f t="shared" ca="1" si="236"/>
        <v>3.6499846060975614</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5.1465605903943574</v>
      </c>
      <c r="AH542" s="304">
        <f t="shared" ca="1" si="260"/>
        <v>-0.38924603196889113</v>
      </c>
    </row>
    <row r="543" spans="1:34" x14ac:dyDescent="0.2">
      <c r="A543" s="347">
        <f t="shared" ca="1" si="238"/>
        <v>0.1</v>
      </c>
      <c r="B543" s="304">
        <f t="shared" ca="1" si="239"/>
        <v>17.899999999999942</v>
      </c>
      <c r="D543" s="306">
        <f t="shared" ca="1" si="240"/>
        <v>-0.32631917879286482</v>
      </c>
      <c r="E543" s="307">
        <f t="shared" ca="1" si="241"/>
        <v>-9.5747263357819783</v>
      </c>
      <c r="F543" s="304">
        <f t="shared" ca="1" si="242"/>
        <v>9.5802854138885145</v>
      </c>
      <c r="G543" s="306">
        <f t="shared" ca="1" si="243"/>
        <v>26.155114402190211</v>
      </c>
      <c r="H543" s="307">
        <f t="shared" ca="1" si="244"/>
        <v>-19.838640014321488</v>
      </c>
      <c r="I543" s="304">
        <f t="shared" ca="1" si="245"/>
        <v>32.827757264386726</v>
      </c>
      <c r="J543" s="306">
        <f t="shared" ca="1" si="246"/>
        <v>515.27343091504588</v>
      </c>
      <c r="K543" s="307">
        <f t="shared" ca="1" si="247"/>
        <v>1182.467602535</v>
      </c>
      <c r="L543" s="304">
        <f t="shared" ca="1" si="232"/>
        <v>1289.8590386750923</v>
      </c>
      <c r="M543" s="306">
        <f t="shared" ca="1" si="248"/>
        <v>-0.64891860468379958</v>
      </c>
      <c r="N543" s="304">
        <f t="shared" ca="1" si="249"/>
        <v>-37.180297295900012</v>
      </c>
      <c r="P543" s="310">
        <f t="shared" ca="1" si="250"/>
        <v>23</v>
      </c>
      <c r="Q543" s="304">
        <f t="shared" ca="1" si="251"/>
        <v>0</v>
      </c>
      <c r="R543" s="306">
        <f t="shared" ca="1" si="252"/>
        <v>0</v>
      </c>
      <c r="S543" s="307">
        <f t="shared" ca="1" si="253"/>
        <v>9.0729999999999986</v>
      </c>
      <c r="T543" s="304">
        <f t="shared" ca="1" si="233"/>
        <v>89.006129999999985</v>
      </c>
      <c r="U543" s="311">
        <f t="shared" ca="1" si="234"/>
        <v>0</v>
      </c>
      <c r="V543" s="306">
        <f t="shared" ca="1" si="235"/>
        <v>1.0882337987919763</v>
      </c>
      <c r="W543" s="304">
        <f t="shared" ca="1" si="236"/>
        <v>3.7745617842265893</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5.334938402692095</v>
      </c>
      <c r="AH543" s="304">
        <f t="shared" ca="1" si="260"/>
        <v>-0.40229081958531487</v>
      </c>
    </row>
    <row r="544" spans="1:34" x14ac:dyDescent="0.2">
      <c r="A544" s="347">
        <f t="shared" ca="1" si="238"/>
        <v>0.1</v>
      </c>
      <c r="B544" s="304">
        <f t="shared" ca="1" si="239"/>
        <v>17.999999999999943</v>
      </c>
      <c r="D544" s="306">
        <f t="shared" ca="1" si="240"/>
        <v>-0.33145993293194109</v>
      </c>
      <c r="E544" s="307">
        <f t="shared" ca="1" si="241"/>
        <v>-9.5585878215827158</v>
      </c>
      <c r="F544" s="304">
        <f t="shared" ca="1" si="242"/>
        <v>9.5643330572522753</v>
      </c>
      <c r="G544" s="306">
        <f t="shared" ca="1" si="243"/>
        <v>26.121968408897018</v>
      </c>
      <c r="H544" s="307">
        <f t="shared" ca="1" si="244"/>
        <v>-20.794498796479758</v>
      </c>
      <c r="I544" s="304">
        <f t="shared" ca="1" si="245"/>
        <v>33.388147803557658</v>
      </c>
      <c r="J544" s="306">
        <f t="shared" ca="1" si="246"/>
        <v>517.88728505560027</v>
      </c>
      <c r="K544" s="307">
        <f t="shared" ca="1" si="247"/>
        <v>1180.43594559446</v>
      </c>
      <c r="L544" s="304">
        <f t="shared" ca="1" si="232"/>
        <v>1289.0447089506818</v>
      </c>
      <c r="M544" s="306">
        <f t="shared" ca="1" si="248"/>
        <v>-0.67233024074730197</v>
      </c>
      <c r="N544" s="304">
        <f t="shared" ca="1" si="249"/>
        <v>-38.521685233834972</v>
      </c>
      <c r="P544" s="310">
        <f t="shared" ca="1" si="250"/>
        <v>23</v>
      </c>
      <c r="Q544" s="304">
        <f t="shared" ca="1" si="251"/>
        <v>0</v>
      </c>
      <c r="R544" s="306">
        <f t="shared" ca="1" si="252"/>
        <v>0</v>
      </c>
      <c r="S544" s="307">
        <f t="shared" ca="1" si="253"/>
        <v>9.0729999999999986</v>
      </c>
      <c r="T544" s="304">
        <f t="shared" ca="1" si="233"/>
        <v>89.006129999999985</v>
      </c>
      <c r="U544" s="311">
        <f t="shared" ca="1" si="234"/>
        <v>0</v>
      </c>
      <c r="V544" s="306">
        <f t="shared" ca="1" si="235"/>
        <v>1.0884556874025069</v>
      </c>
      <c r="W544" s="304">
        <f t="shared" ca="1" si="236"/>
        <v>3.9053261461718471</v>
      </c>
      <c r="Y544" s="314" t="str">
        <f t="shared" ca="1" si="254"/>
        <v/>
      </c>
      <c r="Z544" s="315" t="str">
        <f t="shared" ca="1" si="255"/>
        <v/>
      </c>
      <c r="AA544" s="316" t="str">
        <f t="shared" ca="1" si="256"/>
        <v/>
      </c>
      <c r="AC544" s="310">
        <f t="shared" ca="1" si="257"/>
        <v>17.999999999999943</v>
      </c>
      <c r="AD544" s="323">
        <f t="shared" ca="1" si="258"/>
        <v>517.88728505560027</v>
      </c>
      <c r="AE544" s="324" t="e">
        <f t="shared" ca="1" si="237"/>
        <v>#N/A</v>
      </c>
      <c r="AG544" s="306">
        <f t="shared" ca="1" si="259"/>
        <v>5.5124085667708593</v>
      </c>
      <c r="AH544" s="304">
        <f t="shared" ca="1" si="260"/>
        <v>-0.41602135834085635</v>
      </c>
    </row>
    <row r="545" spans="1:34" x14ac:dyDescent="0.2">
      <c r="A545" s="347">
        <f t="shared" ca="1" si="238"/>
        <v>0.1</v>
      </c>
      <c r="B545" s="304">
        <f t="shared" ca="1" si="239"/>
        <v>18.099999999999945</v>
      </c>
      <c r="D545" s="306">
        <f t="shared" ca="1" si="240"/>
        <v>-0.33675958889615898</v>
      </c>
      <c r="E545" s="307">
        <f t="shared" ca="1" si="241"/>
        <v>-9.5419211647304856</v>
      </c>
      <c r="F545" s="304">
        <f t="shared" ca="1" si="242"/>
        <v>9.547861882884833</v>
      </c>
      <c r="G545" s="306">
        <f t="shared" ca="1" si="243"/>
        <v>26.088292450007401</v>
      </c>
      <c r="H545" s="307">
        <f t="shared" ca="1" si="244"/>
        <v>-21.748690912952807</v>
      </c>
      <c r="I545" s="304">
        <f t="shared" ca="1" si="245"/>
        <v>33.964754663978795</v>
      </c>
      <c r="J545" s="306">
        <f t="shared" ca="1" si="246"/>
        <v>520.49779809854545</v>
      </c>
      <c r="K545" s="307">
        <f t="shared" ca="1" si="247"/>
        <v>1178.3087861089884</v>
      </c>
      <c r="L545" s="304">
        <f t="shared" ca="1" si="232"/>
        <v>1288.149662596343</v>
      </c>
      <c r="M545" s="306">
        <f t="shared" ca="1" si="248"/>
        <v>-0.69492933667809731</v>
      </c>
      <c r="N545" s="304">
        <f t="shared" ca="1" si="249"/>
        <v>-39.816518051480813</v>
      </c>
      <c r="P545" s="310">
        <f t="shared" ca="1" si="250"/>
        <v>23</v>
      </c>
      <c r="Q545" s="304">
        <f t="shared" ca="1" si="251"/>
        <v>0</v>
      </c>
      <c r="R545" s="306">
        <f t="shared" ca="1" si="252"/>
        <v>0</v>
      </c>
      <c r="S545" s="307">
        <f t="shared" ca="1" si="253"/>
        <v>9.0729999999999986</v>
      </c>
      <c r="T545" s="304">
        <f t="shared" ca="1" si="233"/>
        <v>89.006129999999985</v>
      </c>
      <c r="U545" s="311">
        <f t="shared" ca="1" si="234"/>
        <v>0</v>
      </c>
      <c r="V545" s="306">
        <f t="shared" ca="1" si="235"/>
        <v>1.0886880520006146</v>
      </c>
      <c r="W545" s="304">
        <f t="shared" ca="1" si="236"/>
        <v>4.0422421083264135</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5.6793400445336779</v>
      </c>
      <c r="AH545" s="304">
        <f t="shared" ca="1" si="260"/>
        <v>-0.43043383072543234</v>
      </c>
    </row>
    <row r="546" spans="1:34" x14ac:dyDescent="0.2">
      <c r="A546" s="347">
        <f t="shared" ca="1" si="238"/>
        <v>0.1</v>
      </c>
      <c r="B546" s="304">
        <f t="shared" ca="1" si="239"/>
        <v>18.199999999999946</v>
      </c>
      <c r="D546" s="306">
        <f t="shared" ca="1" si="240"/>
        <v>-0.34220675913899967</v>
      </c>
      <c r="E546" s="307">
        <f t="shared" ca="1" si="241"/>
        <v>-9.5247168965887887</v>
      </c>
      <c r="F546" s="304">
        <f t="shared" ca="1" si="242"/>
        <v>9.5308623652933093</v>
      </c>
      <c r="G546" s="306">
        <f t="shared" ca="1" si="243"/>
        <v>26.054071774093501</v>
      </c>
      <c r="H546" s="307">
        <f t="shared" ca="1" si="244"/>
        <v>-22.701162602611685</v>
      </c>
      <c r="I546" s="304">
        <f t="shared" ca="1" si="245"/>
        <v>34.556583157480006</v>
      </c>
      <c r="J546" s="306">
        <f t="shared" ca="1" si="246"/>
        <v>523.10491630975048</v>
      </c>
      <c r="K546" s="307">
        <f t="shared" ca="1" si="247"/>
        <v>1176.0862934332101</v>
      </c>
      <c r="L546" s="304">
        <f t="shared" ca="1" si="232"/>
        <v>1287.1743172814231</v>
      </c>
      <c r="M546" s="306">
        <f t="shared" ca="1" si="248"/>
        <v>-0.7167360295074221</v>
      </c>
      <c r="N546" s="304">
        <f t="shared" ca="1" si="249"/>
        <v>-41.06594951573932</v>
      </c>
      <c r="P546" s="310">
        <f t="shared" ca="1" si="250"/>
        <v>23</v>
      </c>
      <c r="Q546" s="304">
        <f t="shared" ca="1" si="251"/>
        <v>0</v>
      </c>
      <c r="R546" s="306">
        <f t="shared" ca="1" si="252"/>
        <v>0</v>
      </c>
      <c r="S546" s="307">
        <f t="shared" ca="1" si="253"/>
        <v>9.0729999999999986</v>
      </c>
      <c r="T546" s="304">
        <f t="shared" ca="1" si="233"/>
        <v>89.006129999999985</v>
      </c>
      <c r="U546" s="311">
        <f t="shared" ca="1" si="234"/>
        <v>0</v>
      </c>
      <c r="V546" s="306">
        <f t="shared" ca="1" si="235"/>
        <v>1.0889308803815698</v>
      </c>
      <c r="W546" s="304">
        <f t="shared" ca="1" si="236"/>
        <v>4.1852731163324188</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5.8361244109537296</v>
      </c>
      <c r="AH546" s="304">
        <f t="shared" ca="1" si="260"/>
        <v>-0.44552431481609328</v>
      </c>
    </row>
    <row r="547" spans="1:34" x14ac:dyDescent="0.2">
      <c r="A547" s="347">
        <f t="shared" ca="1" si="238"/>
        <v>0.1</v>
      </c>
      <c r="B547" s="304">
        <f t="shared" ca="1" si="239"/>
        <v>18.299999999999947</v>
      </c>
      <c r="D547" s="306">
        <f t="shared" ca="1" si="240"/>
        <v>-0.3477904910949941</v>
      </c>
      <c r="E547" s="307">
        <f t="shared" ca="1" si="241"/>
        <v>-9.5069668097007334</v>
      </c>
      <c r="F547" s="304">
        <f t="shared" ca="1" si="242"/>
        <v>9.5133262398830531</v>
      </c>
      <c r="G547" s="306">
        <f t="shared" ca="1" si="243"/>
        <v>26.019292724984002</v>
      </c>
      <c r="H547" s="307">
        <f t="shared" ca="1" si="244"/>
        <v>-23.651859283581757</v>
      </c>
      <c r="I547" s="304">
        <f t="shared" ca="1" si="245"/>
        <v>35.162679668631029</v>
      </c>
      <c r="J547" s="306">
        <f t="shared" ca="1" si="246"/>
        <v>525.7085845347043</v>
      </c>
      <c r="K547" s="307">
        <f t="shared" ca="1" si="247"/>
        <v>1173.7686423389005</v>
      </c>
      <c r="L547" s="304">
        <f t="shared" ca="1" si="232"/>
        <v>1286.1191008579212</v>
      </c>
      <c r="M547" s="306">
        <f t="shared" ca="1" si="248"/>
        <v>-0.73777206450995936</v>
      </c>
      <c r="N547" s="304">
        <f t="shared" ca="1" si="249"/>
        <v>-42.27122553907418</v>
      </c>
      <c r="P547" s="310">
        <f t="shared" ca="1" si="250"/>
        <v>23</v>
      </c>
      <c r="Q547" s="304">
        <f t="shared" ca="1" si="251"/>
        <v>0</v>
      </c>
      <c r="R547" s="306">
        <f t="shared" ca="1" si="252"/>
        <v>0</v>
      </c>
      <c r="S547" s="307">
        <f t="shared" ca="1" si="253"/>
        <v>9.0729999999999986</v>
      </c>
      <c r="T547" s="304">
        <f t="shared" ca="1" si="233"/>
        <v>89.006129999999985</v>
      </c>
      <c r="U547" s="311">
        <f t="shared" ca="1" si="234"/>
        <v>0</v>
      </c>
      <c r="V547" s="306">
        <f t="shared" ca="1" si="235"/>
        <v>1.0891841600186367</v>
      </c>
      <c r="W547" s="304">
        <f t="shared" ca="1" si="236"/>
        <v>4.3343816254423988</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5.9831679551500576</v>
      </c>
      <c r="AH547" s="304">
        <f t="shared" ca="1" si="260"/>
        <v>-0.46128878169650828</v>
      </c>
    </row>
    <row r="548" spans="1:34" x14ac:dyDescent="0.2">
      <c r="A548" s="347">
        <f t="shared" ca="1" si="238"/>
        <v>0.1</v>
      </c>
      <c r="B548" s="304">
        <f t="shared" ca="1" si="239"/>
        <v>18.399999999999949</v>
      </c>
      <c r="D548" s="306">
        <f t="shared" ca="1" si="240"/>
        <v>-0.35350027708354775</v>
      </c>
      <c r="E548" s="307">
        <f t="shared" ca="1" si="241"/>
        <v>-9.4886638707416147</v>
      </c>
      <c r="F548" s="304">
        <f t="shared" ca="1" si="242"/>
        <v>9.4952464158554299</v>
      </c>
      <c r="G548" s="306">
        <f t="shared" ca="1" si="243"/>
        <v>25.983942697275648</v>
      </c>
      <c r="H548" s="307">
        <f t="shared" ca="1" si="244"/>
        <v>-24.600725670655919</v>
      </c>
      <c r="I548" s="304">
        <f t="shared" ca="1" si="245"/>
        <v>35.78213215584244</v>
      </c>
      <c r="J548" s="306">
        <f t="shared" ca="1" si="246"/>
        <v>528.30874630581729</v>
      </c>
      <c r="K548" s="307">
        <f t="shared" ca="1" si="247"/>
        <v>1171.3560130911885</v>
      </c>
      <c r="L548" s="304">
        <f t="shared" ca="1" si="232"/>
        <v>1284.9844515900218</v>
      </c>
      <c r="M548" s="306">
        <f t="shared" ca="1" si="248"/>
        <v>-0.75806038557338551</v>
      </c>
      <c r="N548" s="304">
        <f t="shared" ca="1" si="249"/>
        <v>-43.433660709414866</v>
      </c>
      <c r="P548" s="310">
        <f t="shared" ca="1" si="250"/>
        <v>23</v>
      </c>
      <c r="Q548" s="304">
        <f t="shared" ca="1" si="251"/>
        <v>0</v>
      </c>
      <c r="R548" s="306">
        <f t="shared" ca="1" si="252"/>
        <v>0</v>
      </c>
      <c r="S548" s="307">
        <f t="shared" ca="1" si="253"/>
        <v>9.0729999999999986</v>
      </c>
      <c r="T548" s="304">
        <f t="shared" ca="1" si="233"/>
        <v>89.006129999999985</v>
      </c>
      <c r="U548" s="311">
        <f t="shared" ca="1" si="234"/>
        <v>0</v>
      </c>
      <c r="V548" s="306">
        <f t="shared" ca="1" si="235"/>
        <v>1.0894478780528334</v>
      </c>
      <c r="W548" s="304">
        <f t="shared" ca="1" si="236"/>
        <v>4.4895290844017559</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6.12088491265337</v>
      </c>
      <c r="AH548" s="304">
        <f t="shared" ca="1" si="260"/>
        <v>-0.47772309329245005</v>
      </c>
    </row>
    <row r="549" spans="1:34" x14ac:dyDescent="0.2">
      <c r="A549" s="347">
        <f t="shared" ca="1" si="238"/>
        <v>0.1</v>
      </c>
      <c r="B549" s="304">
        <f t="shared" ca="1" si="239"/>
        <v>18.49999999999995</v>
      </c>
      <c r="D549" s="306">
        <f t="shared" ca="1" si="240"/>
        <v>-0.35932605795444883</v>
      </c>
      <c r="E549" s="307">
        <f t="shared" ca="1" si="241"/>
        <v>-9.4698021369950762</v>
      </c>
      <c r="F549" s="304">
        <f t="shared" ca="1" si="242"/>
        <v>9.47661689263429</v>
      </c>
      <c r="G549" s="306">
        <f t="shared" ca="1" si="243"/>
        <v>25.948010091480203</v>
      </c>
      <c r="H549" s="307">
        <f t="shared" ca="1" si="244"/>
        <v>-25.547705884355427</v>
      </c>
      <c r="I549" s="304">
        <f t="shared" ca="1" si="245"/>
        <v>36.414070133137919</v>
      </c>
      <c r="J549" s="306">
        <f t="shared" ca="1" si="246"/>
        <v>530.90534394525514</v>
      </c>
      <c r="K549" s="307">
        <f t="shared" ca="1" si="247"/>
        <v>1168.8485915134379</v>
      </c>
      <c r="L549" s="304">
        <f t="shared" ca="1" si="232"/>
        <v>1283.7708183755296</v>
      </c>
      <c r="M549" s="306">
        <f t="shared" ca="1" si="248"/>
        <v>-0.77762477610416669</v>
      </c>
      <c r="N549" s="304">
        <f t="shared" ca="1" si="249"/>
        <v>-44.554617715574345</v>
      </c>
      <c r="P549" s="310">
        <f t="shared" ca="1" si="250"/>
        <v>23</v>
      </c>
      <c r="Q549" s="304">
        <f t="shared" ca="1" si="251"/>
        <v>0</v>
      </c>
      <c r="R549" s="306">
        <f t="shared" ca="1" si="252"/>
        <v>0</v>
      </c>
      <c r="S549" s="307">
        <f t="shared" ca="1" si="253"/>
        <v>9.0729999999999986</v>
      </c>
      <c r="T549" s="304">
        <f t="shared" ca="1" si="233"/>
        <v>89.006129999999985</v>
      </c>
      <c r="U549" s="311">
        <f t="shared" ca="1" si="234"/>
        <v>0</v>
      </c>
      <c r="V549" s="306">
        <f t="shared" ca="1" si="235"/>
        <v>1.0897220212838612</v>
      </c>
      <c r="W549" s="304">
        <f t="shared" ca="1" si="236"/>
        <v>4.6506759226085741</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6.2496917694595018</v>
      </c>
      <c r="AH549" s="304">
        <f t="shared" ca="1" si="260"/>
        <v>-0.4948230005953661</v>
      </c>
    </row>
    <row r="550" spans="1:34" x14ac:dyDescent="0.2">
      <c r="A550" s="347">
        <f t="shared" ca="1" si="238"/>
        <v>0.1</v>
      </c>
      <c r="B550" s="304">
        <f t="shared" ca="1" si="239"/>
        <v>18.599999999999952</v>
      </c>
      <c r="D550" s="306">
        <f t="shared" ca="1" si="240"/>
        <v>-0.36525822153724025</v>
      </c>
      <c r="E550" s="307">
        <f t="shared" ca="1" si="241"/>
        <v>-9.4503766769483395</v>
      </c>
      <c r="F550" s="304">
        <f t="shared" ca="1" si="242"/>
        <v>9.4574326804164812</v>
      </c>
      <c r="G550" s="306">
        <f t="shared" ca="1" si="243"/>
        <v>25.911484269326479</v>
      </c>
      <c r="H550" s="307">
        <f t="shared" ca="1" si="244"/>
        <v>-26.492743552050261</v>
      </c>
      <c r="I550" s="304">
        <f t="shared" ca="1" si="245"/>
        <v>37.05766422690796</v>
      </c>
      <c r="J550" s="306">
        <f t="shared" ca="1" si="246"/>
        <v>533.49831866329544</v>
      </c>
      <c r="K550" s="307">
        <f t="shared" ca="1" si="247"/>
        <v>1166.2465690416177</v>
      </c>
      <c r="L550" s="304">
        <f t="shared" ca="1" si="232"/>
        <v>1282.4786609600596</v>
      </c>
      <c r="M550" s="306">
        <f t="shared" ca="1" si="248"/>
        <v>-0.79648954803217253</v>
      </c>
      <c r="N550" s="304">
        <f t="shared" ca="1" si="249"/>
        <v>-45.635489528525952</v>
      </c>
      <c r="P550" s="310">
        <f t="shared" ca="1" si="250"/>
        <v>23</v>
      </c>
      <c r="Q550" s="304">
        <f t="shared" ca="1" si="251"/>
        <v>0</v>
      </c>
      <c r="R550" s="306">
        <f t="shared" ca="1" si="252"/>
        <v>0</v>
      </c>
      <c r="S550" s="307">
        <f t="shared" ca="1" si="253"/>
        <v>9.0729999999999986</v>
      </c>
      <c r="T550" s="304">
        <f t="shared" ca="1" si="233"/>
        <v>89.006129999999985</v>
      </c>
      <c r="U550" s="311">
        <f t="shared" ca="1" si="234"/>
        <v>0</v>
      </c>
      <c r="V550" s="306">
        <f t="shared" ca="1" si="235"/>
        <v>1.0900065761621081</v>
      </c>
      <c r="W550" s="304">
        <f t="shared" ca="1" si="236"/>
        <v>4.8177815403180144</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6.3700025559492532</v>
      </c>
      <c r="AH550" s="304">
        <f t="shared" ca="1" si="260"/>
        <v>-0.51258414224717019</v>
      </c>
    </row>
    <row r="551" spans="1:34" x14ac:dyDescent="0.2">
      <c r="A551" s="347">
        <f t="shared" ca="1" si="238"/>
        <v>0.1</v>
      </c>
      <c r="B551" s="304">
        <f t="shared" ca="1" si="239"/>
        <v>18.699999999999953</v>
      </c>
      <c r="D551" s="306">
        <f t="shared" ca="1" si="240"/>
        <v>-0.37128759686151336</v>
      </c>
      <c r="E551" s="307">
        <f t="shared" ca="1" si="241"/>
        <v>-9.4303834953849695</v>
      </c>
      <c r="F551" s="304">
        <f t="shared" ca="1" si="242"/>
        <v>9.4376897252247289</v>
      </c>
      <c r="G551" s="306">
        <f t="shared" ca="1" si="243"/>
        <v>25.874355509640328</v>
      </c>
      <c r="H551" s="307">
        <f t="shared" ca="1" si="244"/>
        <v>-27.435781901588758</v>
      </c>
      <c r="I551" s="304">
        <f t="shared" ca="1" si="245"/>
        <v>37.712125392117585</v>
      </c>
      <c r="J551" s="306">
        <f t="shared" ca="1" si="246"/>
        <v>536.08761065224382</v>
      </c>
      <c r="K551" s="307">
        <f t="shared" ca="1" si="247"/>
        <v>1163.5501427689358</v>
      </c>
      <c r="L551" s="304">
        <f t="shared" ca="1" si="232"/>
        <v>1281.1084501448122</v>
      </c>
      <c r="M551" s="306">
        <f t="shared" ca="1" si="248"/>
        <v>-0.81467927568016729</v>
      </c>
      <c r="N551" s="304">
        <f t="shared" ca="1" si="249"/>
        <v>-46.677684153248478</v>
      </c>
      <c r="P551" s="310">
        <f t="shared" ca="1" si="250"/>
        <v>23</v>
      </c>
      <c r="Q551" s="304">
        <f t="shared" ca="1" si="251"/>
        <v>0</v>
      </c>
      <c r="R551" s="306">
        <f t="shared" ca="1" si="252"/>
        <v>0</v>
      </c>
      <c r="S551" s="307">
        <f t="shared" ca="1" si="253"/>
        <v>9.0729999999999986</v>
      </c>
      <c r="T551" s="304">
        <f t="shared" ca="1" si="233"/>
        <v>89.006129999999985</v>
      </c>
      <c r="U551" s="311">
        <f t="shared" ca="1" si="234"/>
        <v>0</v>
      </c>
      <c r="V551" s="306">
        <f t="shared" ca="1" si="235"/>
        <v>1.0903015287816491</v>
      </c>
      <c r="W551" s="304">
        <f t="shared" ca="1" si="236"/>
        <v>4.9908043016709556</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6.4822250356735847</v>
      </c>
      <c r="AH551" s="304">
        <f t="shared" ca="1" si="260"/>
        <v>-0.53100204346059909</v>
      </c>
    </row>
    <row r="552" spans="1:34" x14ac:dyDescent="0.2">
      <c r="A552" s="347">
        <f t="shared" ca="1" si="238"/>
        <v>0.1</v>
      </c>
      <c r="B552" s="304">
        <f t="shared" ca="1" si="239"/>
        <v>18.799999999999955</v>
      </c>
      <c r="D552" s="306">
        <f t="shared" ca="1" si="240"/>
        <v>-0.37740544501146539</v>
      </c>
      <c r="E552" s="307">
        <f t="shared" ca="1" si="241"/>
        <v>-9.4098194631766301</v>
      </c>
      <c r="F552" s="304">
        <f t="shared" ca="1" si="242"/>
        <v>9.4173848386641836</v>
      </c>
      <c r="G552" s="306">
        <f t="shared" ca="1" si="243"/>
        <v>25.83661496513918</v>
      </c>
      <c r="H552" s="307">
        <f t="shared" ca="1" si="244"/>
        <v>-28.376763847906421</v>
      </c>
      <c r="I552" s="304">
        <f t="shared" ca="1" si="245"/>
        <v>38.376703862326458</v>
      </c>
      <c r="J552" s="306">
        <f t="shared" ca="1" si="246"/>
        <v>538.67315917598285</v>
      </c>
      <c r="K552" s="307">
        <f t="shared" ca="1" si="247"/>
        <v>1160.759515481461</v>
      </c>
      <c r="L552" s="304">
        <f t="shared" ca="1" si="232"/>
        <v>1279.6606679887407</v>
      </c>
      <c r="M552" s="306">
        <f t="shared" ca="1" si="248"/>
        <v>-0.83221857078460781</v>
      </c>
      <c r="N552" s="304">
        <f t="shared" ca="1" si="249"/>
        <v>-47.682611738367385</v>
      </c>
      <c r="P552" s="310">
        <f t="shared" ca="1" si="250"/>
        <v>23</v>
      </c>
      <c r="Q552" s="304">
        <f t="shared" ca="1" si="251"/>
        <v>0</v>
      </c>
      <c r="R552" s="306">
        <f t="shared" ca="1" si="252"/>
        <v>0</v>
      </c>
      <c r="S552" s="307">
        <f t="shared" ca="1" si="253"/>
        <v>9.0729999999999986</v>
      </c>
      <c r="T552" s="304">
        <f t="shared" ca="1" si="233"/>
        <v>89.006129999999985</v>
      </c>
      <c r="U552" s="311">
        <f t="shared" ca="1" si="234"/>
        <v>0</v>
      </c>
      <c r="V552" s="306">
        <f t="shared" ca="1" si="235"/>
        <v>1.0906068648741563</v>
      </c>
      <c r="W552" s="304">
        <f t="shared" ca="1" si="236"/>
        <v>5.1697015303394656</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6.5867576883231802</v>
      </c>
      <c r="AH552" s="304">
        <f t="shared" ca="1" si="260"/>
        <v>-0.55007211525084931</v>
      </c>
    </row>
    <row r="553" spans="1:34" x14ac:dyDescent="0.2">
      <c r="A553" s="347">
        <f t="shared" ca="1" si="238"/>
        <v>0.1</v>
      </c>
      <c r="B553" s="304">
        <f t="shared" ca="1" si="239"/>
        <v>18.899999999999956</v>
      </c>
      <c r="D553" s="306">
        <f t="shared" ca="1" si="240"/>
        <v>-0.38360344737223001</v>
      </c>
      <c r="E553" s="307">
        <f t="shared" ca="1" si="241"/>
        <v>-9.3886822518347692</v>
      </c>
      <c r="F553" s="304">
        <f t="shared" ca="1" si="242"/>
        <v>9.3965156324433927</v>
      </c>
      <c r="G553" s="306">
        <f t="shared" ca="1" si="243"/>
        <v>25.798254620401956</v>
      </c>
      <c r="H553" s="307">
        <f t="shared" ca="1" si="244"/>
        <v>-29.315632073089898</v>
      </c>
      <c r="I553" s="304">
        <f t="shared" ca="1" si="245"/>
        <v>39.050687897959854</v>
      </c>
      <c r="J553" s="306">
        <f t="shared" ca="1" si="246"/>
        <v>541.25490265525991</v>
      </c>
      <c r="K553" s="307">
        <f t="shared" ca="1" si="247"/>
        <v>1157.8748956854113</v>
      </c>
      <c r="L553" s="304">
        <f t="shared" ca="1" si="232"/>
        <v>1278.1358080058851</v>
      </c>
      <c r="M553" s="306">
        <f t="shared" ca="1" si="248"/>
        <v>-0.84913189472436612</v>
      </c>
      <c r="N553" s="304">
        <f t="shared" ca="1" si="249"/>
        <v>-48.651673817653112</v>
      </c>
      <c r="P553" s="310">
        <f t="shared" ca="1" si="250"/>
        <v>23</v>
      </c>
      <c r="Q553" s="304">
        <f t="shared" ca="1" si="251"/>
        <v>0</v>
      </c>
      <c r="R553" s="306">
        <f t="shared" ca="1" si="252"/>
        <v>0</v>
      </c>
      <c r="S553" s="307">
        <f t="shared" ca="1" si="253"/>
        <v>9.0729999999999986</v>
      </c>
      <c r="T553" s="304">
        <f t="shared" ca="1" si="233"/>
        <v>89.006129999999985</v>
      </c>
      <c r="U553" s="311">
        <f t="shared" ca="1" si="234"/>
        <v>0</v>
      </c>
      <c r="V553" s="306">
        <f t="shared" ca="1" si="235"/>
        <v>1.0909225698036553</v>
      </c>
      <c r="W553" s="304">
        <f t="shared" ca="1" si="236"/>
        <v>5.3544295075949915</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6.6839873860584103</v>
      </c>
      <c r="AH553" s="304">
        <f t="shared" ca="1" si="260"/>
        <v>-0.56978965395563386</v>
      </c>
    </row>
    <row r="554" spans="1:34" x14ac:dyDescent="0.2">
      <c r="A554" s="347">
        <f t="shared" ca="1" si="238"/>
        <v>0.1</v>
      </c>
      <c r="B554" s="304">
        <f t="shared" ca="1" si="239"/>
        <v>18.999999999999957</v>
      </c>
      <c r="D554" s="306">
        <f t="shared" ca="1" si="240"/>
        <v>-0.38987369192227411</v>
      </c>
      <c r="E554" s="307">
        <f t="shared" ca="1" si="241"/>
        <v>-9.3669702727745037</v>
      </c>
      <c r="F554" s="304">
        <f t="shared" ca="1" si="242"/>
        <v>9.3750804576117837</v>
      </c>
      <c r="G554" s="306">
        <f t="shared" ca="1" si="243"/>
        <v>25.759267251209728</v>
      </c>
      <c r="H554" s="307">
        <f t="shared" ca="1" si="244"/>
        <v>-30.252329100367348</v>
      </c>
      <c r="I554" s="304">
        <f t="shared" ca="1" si="245"/>
        <v>39.733402387867301</v>
      </c>
      <c r="J554" s="306">
        <f t="shared" ca="1" si="246"/>
        <v>543.8327787488405</v>
      </c>
      <c r="K554" s="307">
        <f t="shared" ca="1" si="247"/>
        <v>1154.8964976267384</v>
      </c>
      <c r="L554" s="304">
        <f t="shared" ca="1" si="232"/>
        <v>1276.5343753586085</v>
      </c>
      <c r="M554" s="306">
        <f t="shared" ca="1" si="248"/>
        <v>-0.86544340397396202</v>
      </c>
      <c r="N554" s="304">
        <f t="shared" ca="1" si="249"/>
        <v>-49.58625445514356</v>
      </c>
      <c r="P554" s="310">
        <f t="shared" ca="1" si="250"/>
        <v>23</v>
      </c>
      <c r="Q554" s="304">
        <f t="shared" ca="1" si="251"/>
        <v>0</v>
      </c>
      <c r="R554" s="306">
        <f t="shared" ca="1" si="252"/>
        <v>0</v>
      </c>
      <c r="S554" s="307">
        <f t="shared" ca="1" si="253"/>
        <v>9.0729999999999986</v>
      </c>
      <c r="T554" s="304">
        <f t="shared" ca="1" si="233"/>
        <v>89.006129999999985</v>
      </c>
      <c r="U554" s="311">
        <f t="shared" ca="1" si="234"/>
        <v>0</v>
      </c>
      <c r="V554" s="306">
        <f t="shared" ca="1" si="235"/>
        <v>1.091248628562048</v>
      </c>
      <c r="W554" s="304">
        <f t="shared" ca="1" si="236"/>
        <v>5.5449434726182094</v>
      </c>
      <c r="Y554" s="314" t="str">
        <f t="shared" ca="1" si="254"/>
        <v/>
      </c>
      <c r="Z554" s="315" t="str">
        <f t="shared" ca="1" si="255"/>
        <v/>
      </c>
      <c r="AA554" s="316" t="str">
        <f t="shared" ca="1" si="256"/>
        <v/>
      </c>
      <c r="AC554" s="310">
        <f t="shared" ca="1" si="257"/>
        <v>18.999999999999957</v>
      </c>
      <c r="AD554" s="323">
        <f t="shared" ca="1" si="258"/>
        <v>543.8327787488405</v>
      </c>
      <c r="AE554" s="324" t="e">
        <f t="shared" ca="1" si="237"/>
        <v>#N/A</v>
      </c>
      <c r="AG554" s="306">
        <f t="shared" ca="1" si="259"/>
        <v>6.7742876661602009</v>
      </c>
      <c r="AH554" s="304">
        <f t="shared" ca="1" si="260"/>
        <v>-0.59014984102226298</v>
      </c>
    </row>
    <row r="555" spans="1:34" x14ac:dyDescent="0.2">
      <c r="A555" s="347">
        <f t="shared" ca="1" si="238"/>
        <v>0.1</v>
      </c>
      <c r="B555" s="304">
        <f t="shared" ca="1" si="239"/>
        <v>19.099999999999959</v>
      </c>
      <c r="D555" s="306">
        <f t="shared" ca="1" si="240"/>
        <v>-0.39620865812876715</v>
      </c>
      <c r="E555" s="307">
        <f t="shared" ca="1" si="241"/>
        <v>-9.3446826211617697</v>
      </c>
      <c r="F555" s="304">
        <f t="shared" ca="1" si="242"/>
        <v>9.3530783483845035</v>
      </c>
      <c r="G555" s="306">
        <f t="shared" ca="1" si="243"/>
        <v>25.71964638539685</v>
      </c>
      <c r="H555" s="307">
        <f t="shared" ca="1" si="244"/>
        <v>-31.186797362483524</v>
      </c>
      <c r="I555" s="304">
        <f t="shared" ca="1" si="245"/>
        <v>40.424207350527809</v>
      </c>
      <c r="J555" s="306">
        <f t="shared" ca="1" si="246"/>
        <v>546.40672443067081</v>
      </c>
      <c r="K555" s="307">
        <f t="shared" ca="1" si="247"/>
        <v>1151.8245413035959</v>
      </c>
      <c r="L555" s="304">
        <f t="shared" ca="1" si="232"/>
        <v>1274.8568870474419</v>
      </c>
      <c r="M555" s="306">
        <f t="shared" ca="1" si="248"/>
        <v>-0.88117682489615767</v>
      </c>
      <c r="N555" s="304">
        <f t="shared" ca="1" si="249"/>
        <v>-50.487713071288198</v>
      </c>
      <c r="P555" s="310">
        <f t="shared" ca="1" si="250"/>
        <v>23</v>
      </c>
      <c r="Q555" s="304">
        <f t="shared" ca="1" si="251"/>
        <v>0</v>
      </c>
      <c r="R555" s="306">
        <f t="shared" ca="1" si="252"/>
        <v>0</v>
      </c>
      <c r="S555" s="307">
        <f t="shared" ca="1" si="253"/>
        <v>9.0729999999999986</v>
      </c>
      <c r="T555" s="304">
        <f t="shared" ca="1" si="233"/>
        <v>89.006129999999985</v>
      </c>
      <c r="U555" s="311">
        <f t="shared" ca="1" si="234"/>
        <v>0</v>
      </c>
      <c r="V555" s="306">
        <f t="shared" ca="1" si="235"/>
        <v>1.0915850257653525</v>
      </c>
      <c r="W555" s="304">
        <f t="shared" ca="1" si="236"/>
        <v>5.7411976248825187</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6.8580175093460758</v>
      </c>
      <c r="AH555" s="304">
        <f t="shared" ca="1" si="260"/>
        <v>-0.61114774304179542</v>
      </c>
    </row>
    <row r="556" spans="1:34" x14ac:dyDescent="0.2">
      <c r="A556" s="347">
        <f t="shared" ca="1" si="238"/>
        <v>0.1</v>
      </c>
      <c r="B556" s="304">
        <f t="shared" ca="1" si="239"/>
        <v>19.19999999999996</v>
      </c>
      <c r="D556" s="306">
        <f t="shared" ca="1" si="240"/>
        <v>-0.40260120091328833</v>
      </c>
      <c r="E556" s="307">
        <f t="shared" ca="1" si="241"/>
        <v>-9.3218190241564045</v>
      </c>
      <c r="F556" s="304">
        <f t="shared" ca="1" si="242"/>
        <v>9.3305089703671094</v>
      </c>
      <c r="G556" s="306">
        <f t="shared" ca="1" si="243"/>
        <v>25.679386265305521</v>
      </c>
      <c r="H556" s="307">
        <f t="shared" ca="1" si="244"/>
        <v>-32.118979264899167</v>
      </c>
      <c r="I556" s="304">
        <f t="shared" ca="1" si="245"/>
        <v>41.122496373418095</v>
      </c>
      <c r="J556" s="306">
        <f t="shared" ca="1" si="246"/>
        <v>548.9766760632059</v>
      </c>
      <c r="K556" s="307">
        <f t="shared" ca="1" si="247"/>
        <v>1148.6592524722269</v>
      </c>
      <c r="L556" s="304">
        <f t="shared" ca="1" si="232"/>
        <v>1273.1038720982122</v>
      </c>
      <c r="M556" s="306">
        <f t="shared" ca="1" si="248"/>
        <v>-0.89635535418267076</v>
      </c>
      <c r="N556" s="304">
        <f t="shared" ca="1" si="249"/>
        <v>-51.357378738621115</v>
      </c>
      <c r="P556" s="310">
        <f t="shared" ca="1" si="250"/>
        <v>23</v>
      </c>
      <c r="Q556" s="304">
        <f t="shared" ca="1" si="251"/>
        <v>0</v>
      </c>
      <c r="R556" s="306">
        <f t="shared" ca="1" si="252"/>
        <v>0</v>
      </c>
      <c r="S556" s="307">
        <f t="shared" ca="1" si="253"/>
        <v>9.0729999999999986</v>
      </c>
      <c r="T556" s="304">
        <f t="shared" ca="1" si="233"/>
        <v>89.006129999999985</v>
      </c>
      <c r="U556" s="311">
        <f t="shared" ca="1" si="234"/>
        <v>0</v>
      </c>
      <c r="V556" s="306">
        <f t="shared" ca="1" si="235"/>
        <v>1.0919317456505913</v>
      </c>
      <c r="W556" s="304">
        <f t="shared" ca="1" si="236"/>
        <v>5.9431451284553036</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6.9355205410260989</v>
      </c>
      <c r="AH556" s="304">
        <f t="shared" ca="1" si="260"/>
        <v>-0.63277831201174028</v>
      </c>
    </row>
    <row r="557" spans="1:34" x14ac:dyDescent="0.2">
      <c r="A557" s="347">
        <f t="shared" ca="1" si="238"/>
        <v>0.1</v>
      </c>
      <c r="B557" s="304">
        <f t="shared" ca="1" si="239"/>
        <v>19.299999999999962</v>
      </c>
      <c r="D557" s="306">
        <f t="shared" ca="1" si="240"/>
        <v>-0.40904453407457014</v>
      </c>
      <c r="E557" s="307">
        <f t="shared" ca="1" si="241"/>
        <v>-9.2983797933242727</v>
      </c>
      <c r="F557" s="304">
        <f t="shared" ca="1" si="242"/>
        <v>9.3073725729529819</v>
      </c>
      <c r="G557" s="306">
        <f t="shared" ca="1" si="243"/>
        <v>25.638481811898064</v>
      </c>
      <c r="H557" s="307">
        <f t="shared" ca="1" si="244"/>
        <v>-33.048817244231593</v>
      </c>
      <c r="I557" s="304">
        <f t="shared" ca="1" si="245"/>
        <v>41.827695022098062</v>
      </c>
      <c r="J557" s="306">
        <f t="shared" ca="1" si="246"/>
        <v>551.54256946706607</v>
      </c>
      <c r="K557" s="307">
        <f t="shared" ca="1" si="247"/>
        <v>1145.4008626467703</v>
      </c>
      <c r="L557" s="304">
        <f t="shared" ca="1" si="232"/>
        <v>1271.2758717470804</v>
      </c>
      <c r="M557" s="306">
        <f t="shared" ca="1" si="248"/>
        <v>-0.911001581507077</v>
      </c>
      <c r="N557" s="304">
        <f t="shared" ca="1" si="249"/>
        <v>-52.196545750098778</v>
      </c>
      <c r="P557" s="310">
        <f t="shared" ca="1" si="250"/>
        <v>23</v>
      </c>
      <c r="Q557" s="304">
        <f t="shared" ca="1" si="251"/>
        <v>0</v>
      </c>
      <c r="R557" s="306">
        <f t="shared" ca="1" si="252"/>
        <v>0</v>
      </c>
      <c r="S557" s="307">
        <f t="shared" ca="1" si="253"/>
        <v>9.0729999999999986</v>
      </c>
      <c r="T557" s="304">
        <f t="shared" ca="1" si="233"/>
        <v>89.006129999999985</v>
      </c>
      <c r="U557" s="311">
        <f t="shared" ca="1" si="234"/>
        <v>0</v>
      </c>
      <c r="V557" s="306">
        <f t="shared" ca="1" si="235"/>
        <v>1.0922887720732797</v>
      </c>
      <c r="W557" s="304">
        <f t="shared" ca="1" si="236"/>
        <v>6.1507381180730496</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7.0071245814490402</v>
      </c>
      <c r="AH557" s="304">
        <f t="shared" ca="1" si="260"/>
        <v>-0.65503638581012946</v>
      </c>
    </row>
    <row r="558" spans="1:34" x14ac:dyDescent="0.2">
      <c r="A558" s="347">
        <f t="shared" ca="1" si="238"/>
        <v>0.1</v>
      </c>
      <c r="B558" s="304">
        <f t="shared" ca="1" si="239"/>
        <v>19.399999999999963</v>
      </c>
      <c r="D558" s="306">
        <f t="shared" ca="1" si="240"/>
        <v>-0.41553221348361563</v>
      </c>
      <c r="E558" s="307">
        <f t="shared" ca="1" si="241"/>
        <v>-9.2743657809668747</v>
      </c>
      <c r="F558" s="304">
        <f t="shared" ca="1" si="242"/>
        <v>9.2836699456417495</v>
      </c>
      <c r="G558" s="306">
        <f t="shared" ca="1" si="243"/>
        <v>25.596928590549702</v>
      </c>
      <c r="H558" s="307">
        <f t="shared" ca="1" si="244"/>
        <v>-33.976253822328282</v>
      </c>
      <c r="I558" s="304">
        <f t="shared" ca="1" si="245"/>
        <v>42.539259244478835</v>
      </c>
      <c r="J558" s="306">
        <f t="shared" ca="1" si="246"/>
        <v>554.1043399871885</v>
      </c>
      <c r="K558" s="307">
        <f t="shared" ca="1" si="247"/>
        <v>1142.0496090934423</v>
      </c>
      <c r="L558" s="304">
        <f t="shared" ca="1" si="232"/>
        <v>1269.3734396241014</v>
      </c>
      <c r="M558" s="306">
        <f t="shared" ca="1" si="248"/>
        <v>-0.92513743124407954</v>
      </c>
      <c r="N558" s="304">
        <f t="shared" ca="1" si="249"/>
        <v>-53.006470279860139</v>
      </c>
      <c r="P558" s="310">
        <f t="shared" ca="1" si="250"/>
        <v>23</v>
      </c>
      <c r="Q558" s="304">
        <f t="shared" ca="1" si="251"/>
        <v>0</v>
      </c>
      <c r="R558" s="306">
        <f t="shared" ca="1" si="252"/>
        <v>0</v>
      </c>
      <c r="S558" s="307">
        <f t="shared" ca="1" si="253"/>
        <v>9.0729999999999986</v>
      </c>
      <c r="T558" s="304">
        <f t="shared" ca="1" si="233"/>
        <v>89.006129999999985</v>
      </c>
      <c r="U558" s="311">
        <f t="shared" ca="1" si="234"/>
        <v>0</v>
      </c>
      <c r="V558" s="306">
        <f t="shared" ca="1" si="235"/>
        <v>1.0926560885054648</v>
      </c>
      <c r="W558" s="304">
        <f t="shared" ca="1" si="236"/>
        <v>6.3639277068573188</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7.073141479523775</v>
      </c>
      <c r="AH558" s="304">
        <f t="shared" ca="1" si="260"/>
        <v>-0.67791668886509981</v>
      </c>
    </row>
    <row r="559" spans="1:34" x14ac:dyDescent="0.2">
      <c r="A559" s="347">
        <f t="shared" ca="1" si="238"/>
        <v>0.1</v>
      </c>
      <c r="B559" s="304">
        <f t="shared" ca="1" si="239"/>
        <v>19.499999999999964</v>
      </c>
      <c r="D559" s="306">
        <f t="shared" ca="1" si="240"/>
        <v>-0.42205812030427697</v>
      </c>
      <c r="E559" s="307">
        <f t="shared" ca="1" si="241"/>
        <v>-9.2497783401041662</v>
      </c>
      <c r="F559" s="304">
        <f t="shared" ca="1" si="242"/>
        <v>9.2594023780141956</v>
      </c>
      <c r="G559" s="306">
        <f t="shared" ca="1" si="243"/>
        <v>25.554722778519274</v>
      </c>
      <c r="H559" s="307">
        <f t="shared" ca="1" si="244"/>
        <v>-34.901231656338702</v>
      </c>
      <c r="I559" s="304">
        <f t="shared" ca="1" si="245"/>
        <v>43.256673790484527</v>
      </c>
      <c r="J559" s="306">
        <f t="shared" ca="1" si="246"/>
        <v>556.66192255564192</v>
      </c>
      <c r="K559" s="307">
        <f t="shared" ca="1" si="247"/>
        <v>1138.6057348195091</v>
      </c>
      <c r="L559" s="304">
        <f t="shared" ca="1" si="232"/>
        <v>1267.3971419358722</v>
      </c>
      <c r="M559" s="306">
        <f t="shared" ca="1" si="248"/>
        <v>-0.93878412041412873</v>
      </c>
      <c r="N559" s="304">
        <f t="shared" ca="1" si="249"/>
        <v>-53.788367973630848</v>
      </c>
      <c r="P559" s="310">
        <f t="shared" ca="1" si="250"/>
        <v>23</v>
      </c>
      <c r="Q559" s="304">
        <f t="shared" ca="1" si="251"/>
        <v>0</v>
      </c>
      <c r="R559" s="306">
        <f t="shared" ca="1" si="252"/>
        <v>0</v>
      </c>
      <c r="S559" s="307">
        <f t="shared" ca="1" si="253"/>
        <v>9.0729999999999986</v>
      </c>
      <c r="T559" s="304">
        <f t="shared" ca="1" si="233"/>
        <v>89.006129999999985</v>
      </c>
      <c r="U559" s="311">
        <f t="shared" ca="1" si="234"/>
        <v>0</v>
      </c>
      <c r="V559" s="306">
        <f t="shared" ca="1" si="235"/>
        <v>1.0930336780342711</v>
      </c>
      <c r="W559" s="304">
        <f t="shared" ca="1" si="236"/>
        <v>6.5826639955489874</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7.1338671736873405</v>
      </c>
      <c r="AH559" s="304">
        <f t="shared" ca="1" si="260"/>
        <v>-0.70141383300532567</v>
      </c>
    </row>
    <row r="560" spans="1:34" x14ac:dyDescent="0.2">
      <c r="A560" s="347">
        <f t="shared" ca="1" si="238"/>
        <v>0.1</v>
      </c>
      <c r="B560" s="304">
        <f t="shared" ca="1" si="239"/>
        <v>19.599999999999966</v>
      </c>
      <c r="D560" s="306">
        <f t="shared" ca="1" si="240"/>
        <v>-0.42861644443884594</v>
      </c>
      <c r="E560" s="307">
        <f t="shared" ca="1" si="241"/>
        <v>-9.224619287842529</v>
      </c>
      <c r="F560" s="304">
        <f t="shared" ca="1" si="242"/>
        <v>9.2345716230954533</v>
      </c>
      <c r="G560" s="306">
        <f t="shared" ca="1" si="243"/>
        <v>25.511861134075389</v>
      </c>
      <c r="H560" s="307">
        <f t="shared" ca="1" si="244"/>
        <v>-35.823693585122953</v>
      </c>
      <c r="I560" s="304">
        <f t="shared" ca="1" si="245"/>
        <v>43.979450662839412</v>
      </c>
      <c r="J560" s="306">
        <f t="shared" ca="1" si="246"/>
        <v>559.21525175127169</v>
      </c>
      <c r="K560" s="307">
        <f t="shared" ca="1" si="247"/>
        <v>1135.069488557436</v>
      </c>
      <c r="L560" s="304">
        <f t="shared" ca="1" si="232"/>
        <v>1265.3475576478099</v>
      </c>
      <c r="M560" s="306">
        <f t="shared" ca="1" si="248"/>
        <v>-0.95196213031727006</v>
      </c>
      <c r="N560" s="304">
        <f t="shared" ca="1" si="249"/>
        <v>-54.543412323462448</v>
      </c>
      <c r="P560" s="310">
        <f t="shared" ca="1" si="250"/>
        <v>23</v>
      </c>
      <c r="Q560" s="304">
        <f t="shared" ca="1" si="251"/>
        <v>0</v>
      </c>
      <c r="R560" s="306">
        <f t="shared" ca="1" si="252"/>
        <v>0</v>
      </c>
      <c r="S560" s="307">
        <f t="shared" ca="1" si="253"/>
        <v>9.0729999999999986</v>
      </c>
      <c r="T560" s="304">
        <f t="shared" ca="1" si="233"/>
        <v>89.006129999999985</v>
      </c>
      <c r="U560" s="311">
        <f t="shared" ca="1" si="234"/>
        <v>0</v>
      </c>
      <c r="V560" s="306">
        <f t="shared" ca="1" si="235"/>
        <v>1.093421523360909</v>
      </c>
      <c r="W560" s="304">
        <f t="shared" ca="1" si="236"/>
        <v>6.8068960831477359</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7.1895819312622509</v>
      </c>
      <c r="AH560" s="304">
        <f t="shared" ca="1" si="260"/>
        <v>-0.72552231847778992</v>
      </c>
    </row>
    <row r="561" spans="1:34" x14ac:dyDescent="0.2">
      <c r="A561" s="347">
        <f t="shared" ca="1" si="238"/>
        <v>0.1</v>
      </c>
      <c r="B561" s="304">
        <f t="shared" ca="1" si="239"/>
        <v>19.699999999999967</v>
      </c>
      <c r="D561" s="306">
        <f t="shared" ca="1" si="240"/>
        <v>-0.43520166835268925</v>
      </c>
      <c r="E561" s="307">
        <f t="shared" ca="1" si="241"/>
        <v>-9.1988908718628437</v>
      </c>
      <c r="F561" s="304">
        <f t="shared" ca="1" si="242"/>
        <v>9.2091798638412161</v>
      </c>
      <c r="G561" s="306">
        <f t="shared" ca="1" si="243"/>
        <v>25.46834096724012</v>
      </c>
      <c r="H561" s="307">
        <f t="shared" ca="1" si="244"/>
        <v>-36.743582672309238</v>
      </c>
      <c r="I561" s="304">
        <f t="shared" ca="1" si="245"/>
        <v>44.707127610934982</v>
      </c>
      <c r="J561" s="306">
        <f t="shared" ca="1" si="246"/>
        <v>561.7642618563375</v>
      </c>
      <c r="K561" s="307">
        <f t="shared" ca="1" si="247"/>
        <v>1131.4411247445644</v>
      </c>
      <c r="L561" s="304">
        <f t="shared" ca="1" si="232"/>
        <v>1263.2252786665729</v>
      </c>
      <c r="M561" s="306">
        <f t="shared" ca="1" si="248"/>
        <v>-0.964691189614856</v>
      </c>
      <c r="N561" s="304">
        <f t="shared" ca="1" si="249"/>
        <v>-55.272733698385878</v>
      </c>
      <c r="P561" s="310">
        <f t="shared" ca="1" si="250"/>
        <v>23</v>
      </c>
      <c r="Q561" s="304">
        <f t="shared" ca="1" si="251"/>
        <v>0</v>
      </c>
      <c r="R561" s="306">
        <f t="shared" ca="1" si="252"/>
        <v>0</v>
      </c>
      <c r="S561" s="307">
        <f t="shared" ca="1" si="253"/>
        <v>9.0729999999999986</v>
      </c>
      <c r="T561" s="304">
        <f t="shared" ca="1" si="233"/>
        <v>89.006129999999985</v>
      </c>
      <c r="U561" s="311">
        <f t="shared" ca="1" si="234"/>
        <v>0</v>
      </c>
      <c r="V561" s="306">
        <f t="shared" ca="1" si="235"/>
        <v>1.0938196068001165</v>
      </c>
      <c r="W561" s="304">
        <f t="shared" ca="1" si="236"/>
        <v>7.036572078852636</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7.2405507251442405</v>
      </c>
      <c r="AH561" s="304">
        <f t="shared" ca="1" si="260"/>
        <v>-0.75023653512043831</v>
      </c>
    </row>
    <row r="562" spans="1:34" x14ac:dyDescent="0.2">
      <c r="A562" s="347">
        <f t="shared" ca="1" si="238"/>
        <v>0.1</v>
      </c>
      <c r="B562" s="304">
        <f t="shared" ca="1" si="239"/>
        <v>19.799999999999969</v>
      </c>
      <c r="D562" s="306">
        <f t="shared" ca="1" si="240"/>
        <v>-0.44180855139370695</v>
      </c>
      <c r="E562" s="307">
        <f t="shared" ca="1" si="241"/>
        <v>-9.1725957397716193</v>
      </c>
      <c r="F562" s="304">
        <f t="shared" ca="1" si="242"/>
        <v>9.183229682489765</v>
      </c>
      <c r="G562" s="306">
        <f t="shared" ca="1" si="243"/>
        <v>25.424160112100751</v>
      </c>
      <c r="H562" s="307">
        <f t="shared" ca="1" si="244"/>
        <v>-37.6608422462864</v>
      </c>
      <c r="I562" s="304">
        <f t="shared" ca="1" si="245"/>
        <v>45.439266676580573</v>
      </c>
      <c r="J562" s="306">
        <f t="shared" ca="1" si="246"/>
        <v>564.30888691030452</v>
      </c>
      <c r="K562" s="307">
        <f t="shared" ca="1" si="247"/>
        <v>1127.7209034986347</v>
      </c>
      <c r="L562" s="304">
        <f t="shared" ca="1" si="232"/>
        <v>1261.0309100231143</v>
      </c>
      <c r="M562" s="306">
        <f t="shared" ca="1" si="248"/>
        <v>-0.97699026689567892</v>
      </c>
      <c r="N562" s="304">
        <f t="shared" ca="1" si="249"/>
        <v>-55.977418918482272</v>
      </c>
      <c r="P562" s="310">
        <f t="shared" ca="1" si="250"/>
        <v>23</v>
      </c>
      <c r="Q562" s="304">
        <f t="shared" ca="1" si="251"/>
        <v>0</v>
      </c>
      <c r="R562" s="306">
        <f t="shared" ca="1" si="252"/>
        <v>0</v>
      </c>
      <c r="S562" s="307">
        <f t="shared" ca="1" si="253"/>
        <v>9.0729999999999986</v>
      </c>
      <c r="T562" s="304">
        <f t="shared" ca="1" si="233"/>
        <v>89.006129999999985</v>
      </c>
      <c r="U562" s="311">
        <f t="shared" ca="1" si="234"/>
        <v>0</v>
      </c>
      <c r="V562" s="306">
        <f t="shared" ca="1" si="235"/>
        <v>1.0942279102799901</v>
      </c>
      <c r="W562" s="304">
        <f t="shared" ca="1" si="236"/>
        <v>7.2716391152077238</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7.2870237133093987</v>
      </c>
      <c r="AH562" s="304">
        <f t="shared" ca="1" si="260"/>
        <v>-0.77555076367823617</v>
      </c>
    </row>
    <row r="563" spans="1:34" x14ac:dyDescent="0.2">
      <c r="A563" s="347">
        <f t="shared" ca="1" si="238"/>
        <v>0.1</v>
      </c>
      <c r="B563" s="304">
        <f t="shared" ca="1" si="239"/>
        <v>19.89999999999997</v>
      </c>
      <c r="D563" s="306">
        <f t="shared" ca="1" si="240"/>
        <v>-0.4484321146905817</v>
      </c>
      <c r="E563" s="307">
        <f t="shared" ca="1" si="241"/>
        <v>-9.1457369110693847</v>
      </c>
      <c r="F563" s="304">
        <f t="shared" ca="1" si="242"/>
        <v>9.1567240325338428</v>
      </c>
      <c r="G563" s="306">
        <f t="shared" ca="1" si="243"/>
        <v>25.379316900631693</v>
      </c>
      <c r="H563" s="307">
        <f t="shared" ca="1" si="244"/>
        <v>-38.575415937393338</v>
      </c>
      <c r="I563" s="304">
        <f t="shared" ca="1" si="245"/>
        <v>46.175452797840428</v>
      </c>
      <c r="J563" s="306">
        <f t="shared" ca="1" si="246"/>
        <v>566.84906076094114</v>
      </c>
      <c r="K563" s="307">
        <f t="shared" ca="1" si="247"/>
        <v>1123.9090905894507</v>
      </c>
      <c r="L563" s="304">
        <f t="shared" ca="1" si="232"/>
        <v>1258.7650700568263</v>
      </c>
      <c r="M563" s="306">
        <f t="shared" ca="1" si="248"/>
        <v>-0.98887757102008622</v>
      </c>
      <c r="N563" s="304">
        <f t="shared" ca="1" si="249"/>
        <v>-56.658511274599263</v>
      </c>
      <c r="P563" s="310">
        <f t="shared" ca="1" si="250"/>
        <v>23</v>
      </c>
      <c r="Q563" s="304">
        <f t="shared" ca="1" si="251"/>
        <v>0</v>
      </c>
      <c r="R563" s="306">
        <f t="shared" ca="1" si="252"/>
        <v>0</v>
      </c>
      <c r="S563" s="307">
        <f t="shared" ca="1" si="253"/>
        <v>9.0729999999999986</v>
      </c>
      <c r="T563" s="304">
        <f t="shared" ca="1" si="233"/>
        <v>89.006129999999985</v>
      </c>
      <c r="U563" s="311">
        <f t="shared" ca="1" si="234"/>
        <v>0</v>
      </c>
      <c r="V563" s="306">
        <f t="shared" ca="1" si="235"/>
        <v>1.0946464153421842</v>
      </c>
      <c r="W563" s="304">
        <f t="shared" ca="1" si="236"/>
        <v>7.5120433623640119</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7.3292367925067783</v>
      </c>
      <c r="AH563" s="304">
        <f t="shared" ca="1" si="260"/>
        <v>-0.80145917725203619</v>
      </c>
    </row>
    <row r="564" spans="1:34" x14ac:dyDescent="0.2">
      <c r="A564" s="347">
        <f t="shared" ca="1" si="238"/>
        <v>0.1</v>
      </c>
      <c r="B564" s="304">
        <f t="shared" ca="1" si="239"/>
        <v>19.999999999999972</v>
      </c>
      <c r="D564" s="306">
        <f t="shared" ca="1" si="240"/>
        <v>-0.4550676266876304</v>
      </c>
      <c r="E564" s="307">
        <f t="shared" ca="1" si="241"/>
        <v>-9.1183177515041454</v>
      </c>
      <c r="F564" s="304">
        <f t="shared" ca="1" si="242"/>
        <v>9.1296662130800108</v>
      </c>
      <c r="G564" s="306">
        <f t="shared" ca="1" si="243"/>
        <v>25.333810137962931</v>
      </c>
      <c r="H564" s="307">
        <f t="shared" ca="1" si="244"/>
        <v>-39.487247712543756</v>
      </c>
      <c r="I564" s="304">
        <f t="shared" ca="1" si="245"/>
        <v>46.915292475035749</v>
      </c>
      <c r="J564" s="306">
        <f t="shared" ca="1" si="246"/>
        <v>569.38471711287093</v>
      </c>
      <c r="K564" s="307">
        <f t="shared" ca="1" si="247"/>
        <v>1120.0059574069537</v>
      </c>
      <c r="L564" s="304">
        <f t="shared" ca="1" si="232"/>
        <v>1256.4283906012197</v>
      </c>
      <c r="M564" s="306">
        <f t="shared" ca="1" si="248"/>
        <v>-1.0003705577696864</v>
      </c>
      <c r="N564" s="304">
        <f t="shared" ca="1" si="249"/>
        <v>-57.317010909351133</v>
      </c>
      <c r="P564" s="310">
        <f t="shared" ca="1" si="250"/>
        <v>23</v>
      </c>
      <c r="Q564" s="304">
        <f t="shared" ca="1" si="251"/>
        <v>0</v>
      </c>
      <c r="R564" s="306">
        <f t="shared" ca="1" si="252"/>
        <v>0</v>
      </c>
      <c r="S564" s="307">
        <f t="shared" ca="1" si="253"/>
        <v>9.0729999999999986</v>
      </c>
      <c r="T564" s="304">
        <f t="shared" ca="1" si="233"/>
        <v>89.006129999999985</v>
      </c>
      <c r="U564" s="311">
        <f t="shared" ca="1" si="234"/>
        <v>0</v>
      </c>
      <c r="V564" s="306">
        <f t="shared" ca="1" si="235"/>
        <v>1.0950751031424457</v>
      </c>
      <c r="W564" s="304">
        <f t="shared" ca="1" si="236"/>
        <v>7.7577300433761014</v>
      </c>
      <c r="Y564" s="314" t="str">
        <f t="shared" ca="1" si="254"/>
        <v/>
      </c>
      <c r="Z564" s="315" t="str">
        <f t="shared" ca="1" si="255"/>
        <v/>
      </c>
      <c r="AA564" s="316" t="str">
        <f t="shared" ca="1" si="256"/>
        <v/>
      </c>
      <c r="AC564" s="310">
        <f t="shared" ca="1" si="257"/>
        <v>19.999999999999972</v>
      </c>
      <c r="AD564" s="323">
        <f t="shared" ca="1" si="258"/>
        <v>569.38471711287093</v>
      </c>
      <c r="AE564" s="324" t="e">
        <f t="shared" ca="1" si="237"/>
        <v>#N/A</v>
      </c>
      <c r="AG564" s="306">
        <f t="shared" ca="1" si="259"/>
        <v>7.3674122026276319</v>
      </c>
      <c r="AH564" s="304">
        <f t="shared" ca="1" si="260"/>
        <v>-0.82795584287049628</v>
      </c>
    </row>
    <row r="565" spans="1:34" x14ac:dyDescent="0.2">
      <c r="A565" s="347">
        <f t="shared" ca="1" si="238"/>
        <v>0.1</v>
      </c>
      <c r="B565" s="304">
        <f t="shared" ca="1" si="239"/>
        <v>20.099999999999973</v>
      </c>
      <c r="D565" s="306">
        <f t="shared" ca="1" si="240"/>
        <v>-0.4617105893527883</v>
      </c>
      <c r="E565" s="307">
        <f t="shared" ca="1" si="241"/>
        <v>-9.090341949592581</v>
      </c>
      <c r="F565" s="304">
        <f t="shared" ca="1" si="242"/>
        <v>9.1020598453780313</v>
      </c>
      <c r="G565" s="306">
        <f t="shared" ca="1" si="243"/>
        <v>25.287639079027652</v>
      </c>
      <c r="H565" s="307">
        <f t="shared" ca="1" si="244"/>
        <v>-40.396281907503017</v>
      </c>
      <c r="I565" s="304">
        <f t="shared" ca="1" si="245"/>
        <v>47.658412501274334</v>
      </c>
      <c r="J565" s="306">
        <f t="shared" ca="1" si="246"/>
        <v>571.91578957372042</v>
      </c>
      <c r="K565" s="307">
        <f t="shared" ca="1" si="247"/>
        <v>1116.0117809259514</v>
      </c>
      <c r="L565" s="304">
        <f t="shared" ca="1" si="232"/>
        <v>1254.0215171715538</v>
      </c>
      <c r="M565" s="306">
        <f t="shared" ca="1" si="248"/>
        <v>-1.0114859415407098</v>
      </c>
      <c r="N565" s="304">
        <f t="shared" ca="1" si="249"/>
        <v>-57.953875487098983</v>
      </c>
      <c r="P565" s="310">
        <f t="shared" ca="1" si="250"/>
        <v>23</v>
      </c>
      <c r="Q565" s="304">
        <f t="shared" ca="1" si="251"/>
        <v>0</v>
      </c>
      <c r="R565" s="306">
        <f t="shared" ca="1" si="252"/>
        <v>0</v>
      </c>
      <c r="S565" s="307">
        <f t="shared" ca="1" si="253"/>
        <v>9.0729999999999986</v>
      </c>
      <c r="T565" s="304">
        <f t="shared" ca="1" si="233"/>
        <v>89.006129999999985</v>
      </c>
      <c r="U565" s="311">
        <f t="shared" ca="1" si="234"/>
        <v>0</v>
      </c>
      <c r="V565" s="306">
        <f t="shared" ca="1" si="235"/>
        <v>1.0955139544514556</v>
      </c>
      <c r="W565" s="304">
        <f t="shared" ca="1" si="236"/>
        <v>8.0086434504576367</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7.4017591626593626</v>
      </c>
      <c r="AH565" s="304">
        <f t="shared" ca="1" si="260"/>
        <v>-0.85503472317602802</v>
      </c>
    </row>
    <row r="566" spans="1:34" x14ac:dyDescent="0.2">
      <c r="A566" s="347">
        <f t="shared" ca="1" si="238"/>
        <v>0.1</v>
      </c>
      <c r="B566" s="304">
        <f t="shared" ca="1" si="239"/>
        <v>20.199999999999974</v>
      </c>
      <c r="D566" s="306">
        <f t="shared" ca="1" si="240"/>
        <v>-0.46835672507814241</v>
      </c>
      <c r="E566" s="307">
        <f t="shared" ca="1" si="241"/>
        <v>-9.0618134951070726</v>
      </c>
      <c r="F566" s="304">
        <f t="shared" ca="1" si="242"/>
        <v>9.0739088513181887</v>
      </c>
      <c r="G566" s="306">
        <f t="shared" ca="1" si="243"/>
        <v>25.240803406519838</v>
      </c>
      <c r="H566" s="307">
        <f t="shared" ca="1" si="244"/>
        <v>-41.302463257013727</v>
      </c>
      <c r="I566" s="304">
        <f t="shared" ca="1" si="245"/>
        <v>48.404458758502329</v>
      </c>
      <c r="J566" s="306">
        <f t="shared" ca="1" si="246"/>
        <v>574.44221169799778</v>
      </c>
      <c r="K566" s="307">
        <f t="shared" ca="1" si="247"/>
        <v>1111.9268436677255</v>
      </c>
      <c r="L566" s="304">
        <f t="shared" ca="1" si="232"/>
        <v>1251.545109154823</v>
      </c>
      <c r="M566" s="306">
        <f t="shared" ca="1" si="248"/>
        <v>-1.0222397110063712</v>
      </c>
      <c r="N566" s="304">
        <f t="shared" ca="1" si="249"/>
        <v>-58.570021091338042</v>
      </c>
      <c r="P566" s="310">
        <f t="shared" ca="1" si="250"/>
        <v>23</v>
      </c>
      <c r="Q566" s="304">
        <f t="shared" ca="1" si="251"/>
        <v>0</v>
      </c>
      <c r="R566" s="306">
        <f t="shared" ca="1" si="252"/>
        <v>0</v>
      </c>
      <c r="S566" s="307">
        <f t="shared" ca="1" si="253"/>
        <v>9.0729999999999986</v>
      </c>
      <c r="T566" s="304">
        <f t="shared" ca="1" si="233"/>
        <v>89.006129999999985</v>
      </c>
      <c r="U566" s="311">
        <f t="shared" ca="1" si="234"/>
        <v>0</v>
      </c>
      <c r="V566" s="306">
        <f t="shared" ca="1" si="235"/>
        <v>1.0959629496559653</v>
      </c>
      <c r="W566" s="304">
        <f t="shared" ca="1" si="236"/>
        <v>8.2647269621256996</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7.4324745228993425</v>
      </c>
      <c r="AH566" s="304">
        <f t="shared" ca="1" si="260"/>
        <v>-0.88268967821642652</v>
      </c>
    </row>
    <row r="567" spans="1:34" x14ac:dyDescent="0.2">
      <c r="A567" s="347">
        <f t="shared" ca="1" si="238"/>
        <v>0.1</v>
      </c>
      <c r="B567" s="304">
        <f t="shared" ca="1" si="239"/>
        <v>20.299999999999976</v>
      </c>
      <c r="D567" s="306">
        <f t="shared" ca="1" si="240"/>
        <v>-0.47500196427887181</v>
      </c>
      <c r="E567" s="307">
        <f t="shared" ca="1" si="241"/>
        <v>-9.0327366593422376</v>
      </c>
      <c r="F567" s="304">
        <f t="shared" ca="1" si="242"/>
        <v>9.0452174337101461</v>
      </c>
      <c r="G567" s="306">
        <f t="shared" ca="1" si="243"/>
        <v>25.193303210091951</v>
      </c>
      <c r="H567" s="307">
        <f t="shared" ca="1" si="244"/>
        <v>-42.205736922947949</v>
      </c>
      <c r="I567" s="304">
        <f t="shared" ca="1" si="245"/>
        <v>49.153095078994987</v>
      </c>
      <c r="J567" s="306">
        <f t="shared" ca="1" si="246"/>
        <v>576.9639170288284</v>
      </c>
      <c r="K567" s="307">
        <f t="shared" ca="1" si="247"/>
        <v>1107.7514336587274</v>
      </c>
      <c r="L567" s="304">
        <f t="shared" ca="1" si="232"/>
        <v>1248.9998400024776</v>
      </c>
      <c r="M567" s="306">
        <f t="shared" ca="1" si="248"/>
        <v>-1.0326471478387391</v>
      </c>
      <c r="N567" s="304">
        <f t="shared" ca="1" si="249"/>
        <v>-59.166323297381723</v>
      </c>
      <c r="P567" s="310">
        <f t="shared" ca="1" si="250"/>
        <v>23</v>
      </c>
      <c r="Q567" s="304">
        <f t="shared" ca="1" si="251"/>
        <v>0</v>
      </c>
      <c r="R567" s="306">
        <f t="shared" ca="1" si="252"/>
        <v>0</v>
      </c>
      <c r="S567" s="307">
        <f t="shared" ca="1" si="253"/>
        <v>9.0729999999999986</v>
      </c>
      <c r="T567" s="304">
        <f t="shared" ca="1" si="233"/>
        <v>89.006129999999985</v>
      </c>
      <c r="U567" s="311">
        <f t="shared" ca="1" si="234"/>
        <v>0</v>
      </c>
      <c r="V567" s="306">
        <f t="shared" ca="1" si="235"/>
        <v>1.0964220687601944</v>
      </c>
      <c r="W567" s="304">
        <f t="shared" ca="1" si="236"/>
        <v>8.5259230611689549</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7.4597434212868814</v>
      </c>
      <c r="AH567" s="304">
        <f t="shared" ca="1" si="260"/>
        <v>-0.91091446733447601</v>
      </c>
    </row>
    <row r="568" spans="1:34" x14ac:dyDescent="0.2">
      <c r="A568" s="347">
        <f t="shared" ca="1" si="238"/>
        <v>0.1</v>
      </c>
      <c r="B568" s="304">
        <f t="shared" ca="1" si="239"/>
        <v>20.399999999999977</v>
      </c>
      <c r="D568" s="306">
        <f t="shared" ca="1" si="240"/>
        <v>-0.48164243368582516</v>
      </c>
      <c r="E568" s="307">
        <f t="shared" ca="1" si="241"/>
        <v>-9.0031159769898981</v>
      </c>
      <c r="F568" s="304">
        <f t="shared" ca="1" si="242"/>
        <v>9.0159900581720684</v>
      </c>
      <c r="G568" s="306">
        <f t="shared" ca="1" si="243"/>
        <v>25.145138966723369</v>
      </c>
      <c r="H568" s="307">
        <f t="shared" ca="1" si="244"/>
        <v>-43.106048520646937</v>
      </c>
      <c r="I568" s="304">
        <f t="shared" ca="1" si="245"/>
        <v>49.904002171370962</v>
      </c>
      <c r="J568" s="306">
        <f t="shared" ca="1" si="246"/>
        <v>579.48083913766914</v>
      </c>
      <c r="K568" s="307">
        <f t="shared" ca="1" si="247"/>
        <v>1103.4858443865476</v>
      </c>
      <c r="L568" s="304">
        <f t="shared" ca="1" si="232"/>
        <v>1246.3863974262513</v>
      </c>
      <c r="M568" s="306">
        <f t="shared" ca="1" si="248"/>
        <v>-1.0427228477251538</v>
      </c>
      <c r="N568" s="304">
        <f t="shared" ca="1" si="249"/>
        <v>-59.743618376513723</v>
      </c>
      <c r="P568" s="310">
        <f t="shared" ca="1" si="250"/>
        <v>23</v>
      </c>
      <c r="Q568" s="304">
        <f t="shared" ca="1" si="251"/>
        <v>0</v>
      </c>
      <c r="R568" s="306">
        <f t="shared" ca="1" si="252"/>
        <v>0</v>
      </c>
      <c r="S568" s="307">
        <f t="shared" ca="1" si="253"/>
        <v>9.0729999999999986</v>
      </c>
      <c r="T568" s="304">
        <f t="shared" ca="1" si="233"/>
        <v>89.006129999999985</v>
      </c>
      <c r="U568" s="311">
        <f t="shared" ca="1" si="234"/>
        <v>0</v>
      </c>
      <c r="V568" s="306">
        <f t="shared" ca="1" si="235"/>
        <v>1.0968912913874758</v>
      </c>
      <c r="W568" s="304">
        <f t="shared" ca="1" si="236"/>
        <v>8.7921733533793027</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7.4837399343775513</v>
      </c>
      <c r="AH568" s="304">
        <f t="shared" ca="1" si="260"/>
        <v>-0.93970275114834745</v>
      </c>
    </row>
    <row r="569" spans="1:34" x14ac:dyDescent="0.2">
      <c r="A569" s="347">
        <f t="shared" ca="1" si="238"/>
        <v>0.1</v>
      </c>
      <c r="B569" s="304">
        <f t="shared" ca="1" si="239"/>
        <v>20.499999999999979</v>
      </c>
      <c r="D569" s="306">
        <f t="shared" ca="1" si="240"/>
        <v>-0.48827444531884068</v>
      </c>
      <c r="E569" s="307">
        <f t="shared" ca="1" si="241"/>
        <v>-8.9729562294660656</v>
      </c>
      <c r="F569" s="304">
        <f t="shared" ca="1" si="242"/>
        <v>8.9862314364735401</v>
      </c>
      <c r="G569" s="306">
        <f t="shared" ca="1" si="243"/>
        <v>25.096311522191485</v>
      </c>
      <c r="H569" s="307">
        <f t="shared" ca="1" si="244"/>
        <v>-44.003344143593544</v>
      </c>
      <c r="I569" s="304">
        <f t="shared" ca="1" si="245"/>
        <v>50.656876609581936</v>
      </c>
      <c r="J569" s="306">
        <f t="shared" ca="1" si="246"/>
        <v>581.99291166211492</v>
      </c>
      <c r="K569" s="307">
        <f t="shared" ca="1" si="247"/>
        <v>1099.1303747533354</v>
      </c>
      <c r="L569" s="304">
        <f t="shared" ca="1" si="232"/>
        <v>1243.7054835974448</v>
      </c>
      <c r="M569" s="306">
        <f t="shared" ca="1" si="248"/>
        <v>-1.0524807430398626</v>
      </c>
      <c r="N569" s="304">
        <f t="shared" ca="1" si="249"/>
        <v>-60.302704594977023</v>
      </c>
      <c r="P569" s="310">
        <f t="shared" ca="1" si="250"/>
        <v>23</v>
      </c>
      <c r="Q569" s="304">
        <f t="shared" ca="1" si="251"/>
        <v>0</v>
      </c>
      <c r="R569" s="306">
        <f t="shared" ca="1" si="252"/>
        <v>0</v>
      </c>
      <c r="S569" s="307">
        <f t="shared" ca="1" si="253"/>
        <v>9.0729999999999986</v>
      </c>
      <c r="T569" s="304">
        <f t="shared" ca="1" si="233"/>
        <v>89.006129999999985</v>
      </c>
      <c r="U569" s="311">
        <f t="shared" ca="1" si="234"/>
        <v>0</v>
      </c>
      <c r="V569" s="306">
        <f t="shared" ca="1" si="235"/>
        <v>1.0973705967821363</v>
      </c>
      <c r="W569" s="304">
        <f t="shared" ca="1" si="236"/>
        <v>9.0634185869907036</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7.5046277156987928</v>
      </c>
      <c r="AH569" s="304">
        <f t="shared" ca="1" si="260"/>
        <v>-0.9690480936161473</v>
      </c>
    </row>
    <row r="570" spans="1:34" x14ac:dyDescent="0.2">
      <c r="A570" s="347">
        <f t="shared" ca="1" si="238"/>
        <v>0.1</v>
      </c>
      <c r="B570" s="304">
        <f t="shared" ca="1" si="239"/>
        <v>20.59999999999998</v>
      </c>
      <c r="D570" s="306">
        <f t="shared" ca="1" si="240"/>
        <v>-0.49489448612179532</v>
      </c>
      <c r="E570" s="307">
        <f t="shared" ca="1" si="241"/>
        <v>-8.9422624295475508</v>
      </c>
      <c r="F570" s="304">
        <f t="shared" ca="1" si="242"/>
        <v>8.9559465111897261</v>
      </c>
      <c r="G570" s="306">
        <f t="shared" ca="1" si="243"/>
        <v>25.046822073579307</v>
      </c>
      <c r="H570" s="307">
        <f t="shared" ca="1" si="244"/>
        <v>-44.897570386548303</v>
      </c>
      <c r="I570" s="304">
        <f t="shared" ca="1" si="245"/>
        <v>51.41142988286358</v>
      </c>
      <c r="J570" s="306">
        <f t="shared" ca="1" si="246"/>
        <v>584.50006834190344</v>
      </c>
      <c r="K570" s="307">
        <f t="shared" ca="1" si="247"/>
        <v>1094.6853290268284</v>
      </c>
      <c r="L570" s="304">
        <f t="shared" ca="1" si="232"/>
        <v>1240.9578153500083</v>
      </c>
      <c r="M570" s="306">
        <f t="shared" ca="1" si="248"/>
        <v>-1.0619341266400797</v>
      </c>
      <c r="N570" s="304">
        <f t="shared" ca="1" si="249"/>
        <v>-60.844343577387647</v>
      </c>
      <c r="P570" s="310">
        <f t="shared" ca="1" si="250"/>
        <v>23</v>
      </c>
      <c r="Q570" s="304">
        <f t="shared" ca="1" si="251"/>
        <v>0</v>
      </c>
      <c r="R570" s="306">
        <f t="shared" ca="1" si="252"/>
        <v>0</v>
      </c>
      <c r="S570" s="307">
        <f t="shared" ca="1" si="253"/>
        <v>9.0729999999999986</v>
      </c>
      <c r="T570" s="304">
        <f t="shared" ca="1" si="233"/>
        <v>89.006129999999985</v>
      </c>
      <c r="U570" s="311">
        <f t="shared" ca="1" si="234"/>
        <v>0</v>
      </c>
      <c r="V570" s="306">
        <f t="shared" ca="1" si="235"/>
        <v>1.0978599638115834</v>
      </c>
      <c r="W570" s="304">
        <f t="shared" ca="1" si="236"/>
        <v>9.339598672772631</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7.5225606160506864</v>
      </c>
      <c r="AH570" s="304">
        <f t="shared" ca="1" si="260"/>
        <v>-0.99894396417840903</v>
      </c>
    </row>
    <row r="571" spans="1:34" x14ac:dyDescent="0.2">
      <c r="A571" s="347">
        <f t="shared" ca="1" si="238"/>
        <v>0.1</v>
      </c>
      <c r="B571" s="304">
        <f t="shared" ca="1" si="239"/>
        <v>20.699999999999982</v>
      </c>
      <c r="D571" s="306">
        <f t="shared" ca="1" si="240"/>
        <v>-0.50149920823592264</v>
      </c>
      <c r="E571" s="307">
        <f t="shared" ca="1" si="241"/>
        <v>-8.9110398071888834</v>
      </c>
      <c r="F571" s="304">
        <f t="shared" ca="1" si="242"/>
        <v>8.9251404415373852</v>
      </c>
      <c r="G571" s="306">
        <f t="shared" ca="1" si="243"/>
        <v>24.996672152755714</v>
      </c>
      <c r="H571" s="307">
        <f t="shared" ca="1" si="244"/>
        <v>-45.788674367267191</v>
      </c>
      <c r="I571" s="304">
        <f t="shared" ca="1" si="245"/>
        <v>52.167387504301807</v>
      </c>
      <c r="J571" s="306">
        <f t="shared" ca="1" si="246"/>
        <v>587.00224305322024</v>
      </c>
      <c r="K571" s="307">
        <f t="shared" ca="1" si="247"/>
        <v>1090.1510167891377</v>
      </c>
      <c r="L571" s="304">
        <f t="shared" ca="1" si="232"/>
        <v>1238.1441243877478</v>
      </c>
      <c r="M571" s="306">
        <f t="shared" ca="1" si="248"/>
        <v>-1.0710956763489141</v>
      </c>
      <c r="N571" s="304">
        <f t="shared" ca="1" si="249"/>
        <v>-61.369261709503171</v>
      </c>
      <c r="P571" s="310">
        <f t="shared" ca="1" si="250"/>
        <v>23</v>
      </c>
      <c r="Q571" s="304">
        <f t="shared" ca="1" si="251"/>
        <v>0</v>
      </c>
      <c r="R571" s="306">
        <f t="shared" ca="1" si="252"/>
        <v>0</v>
      </c>
      <c r="S571" s="307">
        <f t="shared" ca="1" si="253"/>
        <v>9.0729999999999986</v>
      </c>
      <c r="T571" s="304">
        <f t="shared" ca="1" si="233"/>
        <v>89.006129999999985</v>
      </c>
      <c r="U571" s="311">
        <f t="shared" ca="1" si="234"/>
        <v>0</v>
      </c>
      <c r="V571" s="306">
        <f t="shared" ca="1" si="235"/>
        <v>1.0983593709686004</v>
      </c>
      <c r="W571" s="304">
        <f t="shared" ca="1" si="236"/>
        <v>9.6206527047292081</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7.5376832818073316</v>
      </c>
      <c r="AH571" s="304">
        <f t="shared" ca="1" si="260"/>
        <v>-1.0293837399727359</v>
      </c>
    </row>
    <row r="572" spans="1:34" x14ac:dyDescent="0.2">
      <c r="A572" s="347">
        <f t="shared" ca="1" si="238"/>
        <v>0.1</v>
      </c>
      <c r="B572" s="304">
        <f t="shared" ca="1" si="239"/>
        <v>20.799999999999983</v>
      </c>
      <c r="D572" s="306">
        <f t="shared" ca="1" si="240"/>
        <v>-0.50808541988486311</v>
      </c>
      <c r="E572" s="307">
        <f t="shared" ca="1" si="241"/>
        <v>-8.8792937964024361</v>
      </c>
      <c r="F572" s="304">
        <f t="shared" ca="1" si="242"/>
        <v>8.8938185902755151</v>
      </c>
      <c r="G572" s="306">
        <f t="shared" ca="1" si="243"/>
        <v>24.945863610767226</v>
      </c>
      <c r="H572" s="307">
        <f t="shared" ca="1" si="244"/>
        <v>-46.676603746907432</v>
      </c>
      <c r="I572" s="304">
        <f t="shared" ca="1" si="245"/>
        <v>52.924488175444964</v>
      </c>
      <c r="J572" s="306">
        <f t="shared" ca="1" si="246"/>
        <v>589.4993698413964</v>
      </c>
      <c r="K572" s="307">
        <f t="shared" ca="1" si="247"/>
        <v>1085.527752883429</v>
      </c>
      <c r="L572" s="304">
        <f t="shared" ca="1" si="232"/>
        <v>1235.2651574959727</v>
      </c>
      <c r="M572" s="306">
        <f t="shared" ca="1" si="248"/>
        <v>-1.0799774797673303</v>
      </c>
      <c r="N572" s="304">
        <f t="shared" ca="1" si="249"/>
        <v>-61.878151559843282</v>
      </c>
      <c r="P572" s="310">
        <f t="shared" ca="1" si="250"/>
        <v>23</v>
      </c>
      <c r="Q572" s="304">
        <f t="shared" ca="1" si="251"/>
        <v>0</v>
      </c>
      <c r="R572" s="306">
        <f t="shared" ca="1" si="252"/>
        <v>0</v>
      </c>
      <c r="S572" s="307">
        <f t="shared" ca="1" si="253"/>
        <v>9.0729999999999986</v>
      </c>
      <c r="T572" s="304">
        <f t="shared" ca="1" si="233"/>
        <v>89.006129999999985</v>
      </c>
      <c r="U572" s="311">
        <f t="shared" ca="1" si="234"/>
        <v>0</v>
      </c>
      <c r="V572" s="306">
        <f t="shared" ca="1" si="235"/>
        <v>1.0988687963738204</v>
      </c>
      <c r="W572" s="304">
        <f t="shared" ca="1" si="236"/>
        <v>9.9065189813577348</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7.5501317284832492</v>
      </c>
      <c r="AH572" s="304">
        <f t="shared" ca="1" si="260"/>
        <v>-1.0603607081152</v>
      </c>
    </row>
    <row r="573" spans="1:34" x14ac:dyDescent="0.2">
      <c r="A573" s="347">
        <f t="shared" ca="1" si="238"/>
        <v>0.1</v>
      </c>
      <c r="B573" s="304">
        <f t="shared" ca="1" si="239"/>
        <v>20.899999999999984</v>
      </c>
      <c r="D573" s="306">
        <f t="shared" ca="1" si="240"/>
        <v>-0.51465007684287323</v>
      </c>
      <c r="E573" s="307">
        <f t="shared" ca="1" si="241"/>
        <v>-8.8470300230960248</v>
      </c>
      <c r="F573" s="304">
        <f t="shared" ca="1" si="242"/>
        <v>8.8619865115648206</v>
      </c>
      <c r="G573" s="306">
        <f t="shared" ca="1" si="243"/>
        <v>24.894398603082937</v>
      </c>
      <c r="H573" s="307">
        <f t="shared" ca="1" si="244"/>
        <v>-47.561306749217032</v>
      </c>
      <c r="I573" s="304">
        <f t="shared" ca="1" si="245"/>
        <v>53.682483004256568</v>
      </c>
      <c r="J573" s="306">
        <f t="shared" ca="1" si="246"/>
        <v>591.99138295208888</v>
      </c>
      <c r="K573" s="307">
        <f t="shared" ca="1" si="247"/>
        <v>1080.8158573586227</v>
      </c>
      <c r="L573" s="304">
        <f t="shared" ca="1" si="232"/>
        <v>1232.3216767578915</v>
      </c>
      <c r="M573" s="306">
        <f t="shared" ca="1" si="248"/>
        <v>-1.0885910591250993</v>
      </c>
      <c r="N573" s="304">
        <f t="shared" ca="1" si="249"/>
        <v>-62.371673303544455</v>
      </c>
      <c r="P573" s="310">
        <f t="shared" ca="1" si="250"/>
        <v>23</v>
      </c>
      <c r="Q573" s="304">
        <f t="shared" ca="1" si="251"/>
        <v>0</v>
      </c>
      <c r="R573" s="306">
        <f t="shared" ca="1" si="252"/>
        <v>0</v>
      </c>
      <c r="S573" s="307">
        <f t="shared" ca="1" si="253"/>
        <v>9.0729999999999986</v>
      </c>
      <c r="T573" s="304">
        <f t="shared" ca="1" si="233"/>
        <v>89.006129999999985</v>
      </c>
      <c r="U573" s="311">
        <f t="shared" ca="1" si="234"/>
        <v>0</v>
      </c>
      <c r="V573" s="306">
        <f t="shared" ca="1" si="235"/>
        <v>1.0993882177783791</v>
      </c>
      <c r="W573" s="304">
        <f t="shared" ca="1" si="236"/>
        <v>10.19713502742351</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7.5600338878003583</v>
      </c>
      <c r="AH573" s="304">
        <f t="shared" ca="1" si="260"/>
        <v>-1.0918680680433965</v>
      </c>
    </row>
    <row r="574" spans="1:34" x14ac:dyDescent="0.2">
      <c r="A574" s="347">
        <f t="shared" ca="1" si="238"/>
        <v>0.1</v>
      </c>
      <c r="B574" s="304">
        <f t="shared" ca="1" si="239"/>
        <v>20.999999999999986</v>
      </c>
      <c r="D574" s="306">
        <f t="shared" ca="1" si="240"/>
        <v>-0.5211902744564999</v>
      </c>
      <c r="E574" s="307">
        <f t="shared" ca="1" si="241"/>
        <v>-8.8142542937725601</v>
      </c>
      <c r="F574" s="304">
        <f t="shared" ca="1" si="242"/>
        <v>8.8296499396904782</v>
      </c>
      <c r="G574" s="306">
        <f t="shared" ca="1" si="243"/>
        <v>24.842279575637289</v>
      </c>
      <c r="H574" s="307">
        <f t="shared" ca="1" si="244"/>
        <v>-48.442732178594291</v>
      </c>
      <c r="I574" s="304">
        <f t="shared" ca="1" si="245"/>
        <v>54.441134773635461</v>
      </c>
      <c r="J574" s="306">
        <f t="shared" ca="1" si="246"/>
        <v>594.47821686102486</v>
      </c>
      <c r="K574" s="307">
        <f t="shared" ca="1" si="247"/>
        <v>1076.015655412232</v>
      </c>
      <c r="L574" s="304">
        <f t="shared" ca="1" si="232"/>
        <v>1229.314459776049</v>
      </c>
      <c r="M574" s="306">
        <f t="shared" ca="1" si="248"/>
        <v>-1.0969473959381277</v>
      </c>
      <c r="N574" s="304">
        <f t="shared" ca="1" si="249"/>
        <v>-62.85045613512078</v>
      </c>
      <c r="P574" s="310">
        <f t="shared" ca="1" si="250"/>
        <v>23</v>
      </c>
      <c r="Q574" s="304">
        <f t="shared" ca="1" si="251"/>
        <v>0</v>
      </c>
      <c r="R574" s="306">
        <f t="shared" ca="1" si="252"/>
        <v>0</v>
      </c>
      <c r="S574" s="307">
        <f t="shared" ca="1" si="253"/>
        <v>9.0729999999999986</v>
      </c>
      <c r="T574" s="304">
        <f t="shared" ca="1" si="233"/>
        <v>89.006129999999985</v>
      </c>
      <c r="U574" s="311">
        <f t="shared" ca="1" si="234"/>
        <v>0</v>
      </c>
      <c r="V574" s="306">
        <f t="shared" ca="1" si="235"/>
        <v>1.0999176125667285</v>
      </c>
      <c r="W574" s="304">
        <f t="shared" ca="1" si="236"/>
        <v>10.492437616210106</v>
      </c>
      <c r="Y574" s="314" t="str">
        <f t="shared" ca="1" si="254"/>
        <v/>
      </c>
      <c r="Z574" s="315" t="str">
        <f t="shared" ca="1" si="255"/>
        <v/>
      </c>
      <c r="AA574" s="316" t="str">
        <f t="shared" ca="1" si="256"/>
        <v/>
      </c>
      <c r="AC574" s="310">
        <f t="shared" ca="1" si="257"/>
        <v>20.999999999999986</v>
      </c>
      <c r="AD574" s="323">
        <f t="shared" ca="1" si="258"/>
        <v>594.47821686102486</v>
      </c>
      <c r="AE574" s="324" t="e">
        <f t="shared" ca="1" si="237"/>
        <v>#N/A</v>
      </c>
      <c r="AG574" s="306">
        <f t="shared" ca="1" si="259"/>
        <v>7.5675101272632661</v>
      </c>
      <c r="AH574" s="304">
        <f t="shared" ca="1" si="260"/>
        <v>-1.1238989339164016</v>
      </c>
    </row>
    <row r="575" spans="1:34" x14ac:dyDescent="0.2">
      <c r="A575" s="347">
        <f t="shared" ca="1" si="238"/>
        <v>0.1</v>
      </c>
      <c r="B575" s="304">
        <f t="shared" ca="1" si="239"/>
        <v>21.099999999999987</v>
      </c>
      <c r="D575" s="306">
        <f t="shared" ca="1" si="240"/>
        <v>-0.52770324018955006</v>
      </c>
      <c r="E575" s="307">
        <f t="shared" ca="1" si="241"/>
        <v>-8.7809725850058999</v>
      </c>
      <c r="F575" s="304">
        <f t="shared" ca="1" si="242"/>
        <v>8.7968147785622808</v>
      </c>
      <c r="G575" s="306">
        <f t="shared" ca="1" si="243"/>
        <v>24.789509251618334</v>
      </c>
      <c r="H575" s="307">
        <f t="shared" ca="1" si="244"/>
        <v>-49.320829437094879</v>
      </c>
      <c r="I575" s="304">
        <f t="shared" ca="1" si="245"/>
        <v>55.200217257716254</v>
      </c>
      <c r="J575" s="306">
        <f t="shared" ca="1" si="246"/>
        <v>596.95980630238762</v>
      </c>
      <c r="K575" s="307">
        <f t="shared" ca="1" si="247"/>
        <v>1071.1274773314476</v>
      </c>
      <c r="L575" s="304">
        <f t="shared" ca="1" si="232"/>
        <v>1226.2442998990923</v>
      </c>
      <c r="M575" s="306">
        <f t="shared" ca="1" si="248"/>
        <v>-1.1050569552879437</v>
      </c>
      <c r="N575" s="304">
        <f t="shared" ca="1" si="249"/>
        <v>-63.315099659576092</v>
      </c>
      <c r="P575" s="310">
        <f t="shared" ca="1" si="250"/>
        <v>23</v>
      </c>
      <c r="Q575" s="304">
        <f t="shared" ca="1" si="251"/>
        <v>0</v>
      </c>
      <c r="R575" s="306">
        <f t="shared" ca="1" si="252"/>
        <v>0</v>
      </c>
      <c r="S575" s="307">
        <f t="shared" ca="1" si="253"/>
        <v>9.0729999999999986</v>
      </c>
      <c r="T575" s="304">
        <f t="shared" ca="1" si="233"/>
        <v>89.006129999999985</v>
      </c>
      <c r="U575" s="311">
        <f t="shared" ca="1" si="234"/>
        <v>0</v>
      </c>
      <c r="V575" s="306">
        <f t="shared" ca="1" si="235"/>
        <v>1.1004569577596048</v>
      </c>
      <c r="W575" s="304">
        <f t="shared" ca="1" si="236"/>
        <v>10.79236279220652</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7.5726737418579884</v>
      </c>
      <c r="AH575" s="304">
        <f t="shared" ca="1" si="260"/>
        <v>-1.1564463370671341</v>
      </c>
    </row>
    <row r="576" spans="1:34" x14ac:dyDescent="0.2">
      <c r="A576" s="347">
        <f t="shared" ca="1" si="238"/>
        <v>0.1</v>
      </c>
      <c r="B576" s="304">
        <f t="shared" ca="1" si="239"/>
        <v>21.199999999999989</v>
      </c>
      <c r="D576" s="306">
        <f t="shared" ca="1" si="240"/>
        <v>-0.53418632666123789</v>
      </c>
      <c r="E576" s="307">
        <f t="shared" ca="1" si="241"/>
        <v>-8.7471910336156746</v>
      </c>
      <c r="F576" s="304">
        <f t="shared" ca="1" si="242"/>
        <v>8.763487091914854</v>
      </c>
      <c r="G576" s="306">
        <f t="shared" ca="1" si="243"/>
        <v>24.736090618952211</v>
      </c>
      <c r="H576" s="307">
        <f t="shared" ca="1" si="244"/>
        <v>-50.19554854045645</v>
      </c>
      <c r="I576" s="304">
        <f t="shared" ca="1" si="245"/>
        <v>55.959514583190725</v>
      </c>
      <c r="J576" s="306">
        <f t="shared" ca="1" si="246"/>
        <v>599.4360862959162</v>
      </c>
      <c r="K576" s="307">
        <f t="shared" ca="1" si="247"/>
        <v>1066.15165843257</v>
      </c>
      <c r="L576" s="304">
        <f t="shared" ca="1" si="232"/>
        <v>1223.1120064541451</v>
      </c>
      <c r="M576" s="306">
        <f t="shared" ca="1" si="248"/>
        <v>-1.1129297095797424</v>
      </c>
      <c r="N576" s="304">
        <f t="shared" ca="1" si="249"/>
        <v>-63.766175253639659</v>
      </c>
      <c r="P576" s="310">
        <f t="shared" ca="1" si="250"/>
        <v>23</v>
      </c>
      <c r="Q576" s="304">
        <f t="shared" ca="1" si="251"/>
        <v>0</v>
      </c>
      <c r="R576" s="306">
        <f t="shared" ca="1" si="252"/>
        <v>0</v>
      </c>
      <c r="S576" s="307">
        <f t="shared" ca="1" si="253"/>
        <v>9.0729999999999986</v>
      </c>
      <c r="T576" s="304">
        <f t="shared" ca="1" si="233"/>
        <v>89.006129999999985</v>
      </c>
      <c r="U576" s="311">
        <f t="shared" ca="1" si="234"/>
        <v>0</v>
      </c>
      <c r="V576" s="306">
        <f t="shared" ca="1" si="235"/>
        <v>1.101006230017137</v>
      </c>
      <c r="W576" s="304">
        <f t="shared" ca="1" si="236"/>
        <v>11.096845894194791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7.5756314179602615</v>
      </c>
      <c r="AH576" s="304">
        <f t="shared" ca="1" si="260"/>
        <v>-1.1895032285028679</v>
      </c>
    </row>
    <row r="577" spans="1:34" x14ac:dyDescent="0.2">
      <c r="A577" s="347">
        <f t="shared" ca="1" si="238"/>
        <v>0.1</v>
      </c>
      <c r="B577" s="304">
        <f t="shared" ca="1" si="239"/>
        <v>21.29999999999999</v>
      </c>
      <c r="D577" s="306">
        <f t="shared" ca="1" si="240"/>
        <v>-0.54063700514787139</v>
      </c>
      <c r="E577" s="307">
        <f t="shared" ca="1" si="241"/>
        <v>-8.7129159274717889</v>
      </c>
      <c r="F577" s="304">
        <f t="shared" ca="1" si="242"/>
        <v>8.7296730941385672</v>
      </c>
      <c r="G577" s="306">
        <f t="shared" ca="1" si="243"/>
        <v>24.682026918437423</v>
      </c>
      <c r="H577" s="307">
        <f t="shared" ca="1" si="244"/>
        <v>-51.066840133203627</v>
      </c>
      <c r="I577" s="304">
        <f t="shared" ca="1" si="245"/>
        <v>56.718820632949047</v>
      </c>
      <c r="J577" s="306">
        <f t="shared" ca="1" si="246"/>
        <v>601.90699217278564</v>
      </c>
      <c r="K577" s="307">
        <f t="shared" ca="1" si="247"/>
        <v>1061.0885389988871</v>
      </c>
      <c r="L577" s="304">
        <f t="shared" ca="1" si="232"/>
        <v>1219.9184049850558</v>
      </c>
      <c r="M577" s="306">
        <f t="shared" ca="1" si="248"/>
        <v>-1.120575161669312</v>
      </c>
      <c r="N577" s="304">
        <f t="shared" ca="1" si="249"/>
        <v>-64.204227390841481</v>
      </c>
      <c r="P577" s="310">
        <f t="shared" ca="1" si="250"/>
        <v>23</v>
      </c>
      <c r="Q577" s="304">
        <f t="shared" ca="1" si="251"/>
        <v>0</v>
      </c>
      <c r="R577" s="306">
        <f t="shared" ca="1" si="252"/>
        <v>0</v>
      </c>
      <c r="S577" s="307">
        <f t="shared" ca="1" si="253"/>
        <v>9.0729999999999986</v>
      </c>
      <c r="T577" s="304">
        <f t="shared" ca="1" si="233"/>
        <v>89.006129999999985</v>
      </c>
      <c r="U577" s="311">
        <f t="shared" ca="1" si="234"/>
        <v>0</v>
      </c>
      <c r="V577" s="306">
        <f t="shared" ca="1" si="235"/>
        <v>1.1015654056420938</v>
      </c>
      <c r="W577" s="304">
        <f t="shared" ca="1" si="236"/>
        <v>11.405821578703447</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7.5764836698991811</v>
      </c>
      <c r="AH577" s="304">
        <f t="shared" ca="1" si="260"/>
        <v>-1.2230624814498834</v>
      </c>
    </row>
    <row r="578" spans="1:34" x14ac:dyDescent="0.2">
      <c r="A578" s="347">
        <f t="shared" ca="1" si="238"/>
        <v>0.1</v>
      </c>
      <c r="B578" s="304">
        <f t="shared" ca="1" si="239"/>
        <v>21.399999999999991</v>
      </c>
      <c r="D578" s="306">
        <f t="shared" ca="1" si="240"/>
        <v>-0.54705285951919291</v>
      </c>
      <c r="E578" s="307">
        <f t="shared" ca="1" si="241"/>
        <v>-8.6781536968663548</v>
      </c>
      <c r="F578" s="304">
        <f t="shared" ca="1" si="242"/>
        <v>8.6953791416788313</v>
      </c>
      <c r="G578" s="306">
        <f t="shared" ca="1" si="243"/>
        <v>24.627321632485504</v>
      </c>
      <c r="H578" s="307">
        <f t="shared" ca="1" si="244"/>
        <v>-51.934655502890266</v>
      </c>
      <c r="I578" s="304">
        <f t="shared" ca="1" si="245"/>
        <v>57.477938489421994</v>
      </c>
      <c r="J578" s="306">
        <f t="shared" ca="1" si="246"/>
        <v>604.37245960033181</v>
      </c>
      <c r="K578" s="307">
        <f t="shared" ca="1" si="247"/>
        <v>1055.9384642170824</v>
      </c>
      <c r="L578" s="304">
        <f t="shared" ca="1" si="232"/>
        <v>1216.6643374967828</v>
      </c>
      <c r="M578" s="306">
        <f t="shared" ca="1" si="248"/>
        <v>-1.1280023672773642</v>
      </c>
      <c r="N578" s="304">
        <f t="shared" ca="1" si="249"/>
        <v>-64.629774925758767</v>
      </c>
      <c r="P578" s="310">
        <f t="shared" ca="1" si="250"/>
        <v>23</v>
      </c>
      <c r="Q578" s="304">
        <f t="shared" ca="1" si="251"/>
        <v>0</v>
      </c>
      <c r="R578" s="306">
        <f t="shared" ca="1" si="252"/>
        <v>0</v>
      </c>
      <c r="S578" s="307">
        <f t="shared" ca="1" si="253"/>
        <v>9.0729999999999986</v>
      </c>
      <c r="T578" s="304">
        <f t="shared" ca="1" si="233"/>
        <v>89.006129999999985</v>
      </c>
      <c r="U578" s="311">
        <f t="shared" ca="1" si="234"/>
        <v>0</v>
      </c>
      <c r="V578" s="306">
        <f t="shared" ca="1" si="235"/>
        <v>1.1021344605832539</v>
      </c>
      <c r="W578" s="304">
        <f t="shared" ca="1" si="236"/>
        <v>11.719223843793889</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7.5753252498903958</v>
      </c>
      <c r="AH578" s="304">
        <f t="shared" ca="1" si="260"/>
        <v>-1.2571168939384381</v>
      </c>
    </row>
    <row r="579" spans="1:34" x14ac:dyDescent="0.2">
      <c r="A579" s="347">
        <f t="shared" ca="1" si="238"/>
        <v>0.1</v>
      </c>
      <c r="B579" s="304">
        <f t="shared" ca="1" si="239"/>
        <v>21.499999999999993</v>
      </c>
      <c r="D579" s="306">
        <f t="shared" ca="1" si="240"/>
        <v>-0.55343158058147657</v>
      </c>
      <c r="E579" s="307">
        <f t="shared" ca="1" si="241"/>
        <v>-8.6429109063973257</v>
      </c>
      <c r="F579" s="304">
        <f t="shared" ca="1" si="242"/>
        <v>8.6606117249479979</v>
      </c>
      <c r="G579" s="306">
        <f t="shared" ca="1" si="243"/>
        <v>24.571978474427357</v>
      </c>
      <c r="H579" s="307">
        <f t="shared" ca="1" si="244"/>
        <v>-52.798946593529998</v>
      </c>
      <c r="I579" s="304">
        <f t="shared" ca="1" si="245"/>
        <v>58.23667991510294</v>
      </c>
      <c r="J579" s="306">
        <f t="shared" ca="1" si="246"/>
        <v>606.83242460567749</v>
      </c>
      <c r="K579" s="307">
        <f t="shared" ca="1" si="247"/>
        <v>1050.7017841122613</v>
      </c>
      <c r="L579" s="304">
        <f t="shared" ca="1" si="232"/>
        <v>1213.3506627061668</v>
      </c>
      <c r="M579" s="306">
        <f t="shared" ca="1" si="248"/>
        <v>-1.1352199566331014</v>
      </c>
      <c r="N579" s="304">
        <f t="shared" ca="1" si="249"/>
        <v>-65.04331233410106</v>
      </c>
      <c r="P579" s="310">
        <f t="shared" ca="1" si="250"/>
        <v>23</v>
      </c>
      <c r="Q579" s="304">
        <f t="shared" ca="1" si="251"/>
        <v>0</v>
      </c>
      <c r="R579" s="306">
        <f t="shared" ca="1" si="252"/>
        <v>0</v>
      </c>
      <c r="S579" s="307">
        <f t="shared" ca="1" si="253"/>
        <v>9.0729999999999986</v>
      </c>
      <c r="T579" s="304">
        <f t="shared" ca="1" si="233"/>
        <v>89.006129999999985</v>
      </c>
      <c r="U579" s="311">
        <f t="shared" ca="1" si="234"/>
        <v>0</v>
      </c>
      <c r="V579" s="306">
        <f t="shared" ca="1" si="235"/>
        <v>1.1027133704388945</v>
      </c>
      <c r="W579" s="304">
        <f t="shared" ca="1" si="236"/>
        <v>12.036986053148244</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7.5722455322482123</v>
      </c>
      <c r="AH579" s="304">
        <f t="shared" ca="1" si="260"/>
        <v>-1.2916591914244342</v>
      </c>
    </row>
    <row r="580" spans="1:34" x14ac:dyDescent="0.2">
      <c r="A580" s="347">
        <f t="shared" ca="1" si="238"/>
        <v>0.1</v>
      </c>
      <c r="B580" s="304">
        <f t="shared" ca="1" si="239"/>
        <v>21.599999999999994</v>
      </c>
      <c r="D580" s="306">
        <f t="shared" ca="1" si="240"/>
        <v>-0.55977096080061839</v>
      </c>
      <c r="E580" s="307">
        <f t="shared" ca="1" si="241"/>
        <v>-8.6071942473138776</v>
      </c>
      <c r="F580" s="304">
        <f t="shared" ca="1" si="242"/>
        <v>8.6253774606998359</v>
      </c>
      <c r="G580" s="306">
        <f t="shared" ca="1" si="243"/>
        <v>24.516001378347294</v>
      </c>
      <c r="H580" s="307">
        <f t="shared" ca="1" si="244"/>
        <v>-53.659666018261383</v>
      </c>
      <c r="I580" s="304">
        <f t="shared" ca="1" si="245"/>
        <v>58.994864867838132</v>
      </c>
      <c r="J580" s="306">
        <f t="shared" ca="1" si="246"/>
        <v>609.28682359831623</v>
      </c>
      <c r="K580" s="307">
        <f t="shared" ca="1" si="247"/>
        <v>1045.3788534816717</v>
      </c>
      <c r="L580" s="304">
        <f t="shared" ref="L580:L643" ca="1" si="261">SQRT(pos_x^2+pos_z^2)</f>
        <v>1209.9782562993355</v>
      </c>
      <c r="M580" s="306">
        <f t="shared" ca="1" si="248"/>
        <v>-1.1422361553080314</v>
      </c>
      <c r="N580" s="304">
        <f t="shared" ca="1" si="249"/>
        <v>-65.445310906399826</v>
      </c>
      <c r="P580" s="310">
        <f t="shared" ca="1" si="250"/>
        <v>23</v>
      </c>
      <c r="Q580" s="304">
        <f t="shared" ca="1" si="251"/>
        <v>0</v>
      </c>
      <c r="R580" s="306">
        <f t="shared" ca="1" si="252"/>
        <v>0</v>
      </c>
      <c r="S580" s="307">
        <f t="shared" ca="1" si="253"/>
        <v>9.0729999999999986</v>
      </c>
      <c r="T580" s="304">
        <f t="shared" ref="T580:T643" ca="1" si="262">m*g</f>
        <v>89.006129999999985</v>
      </c>
      <c r="U580" s="311">
        <f t="shared" ref="U580:U643" ca="1" si="263">IF(pos_xz&lt;L_rampe,Poids*COS(Beta),0)</f>
        <v>0</v>
      </c>
      <c r="V580" s="306">
        <f t="shared" ref="V580:V643" ca="1" si="264">Rho_moyen*(20000-Alt_rampe-pos_z)/(20000+Alt_rampe+pos_z)</f>
        <v>1.1033021104603977</v>
      </c>
      <c r="W580" s="304">
        <f t="shared" ref="W580:W643" ca="1" si="265">1/2*Rho*Sref*Cx*vit_xz^2</f>
        <v>12.359040960428841</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7.5673288729217685</v>
      </c>
      <c r="AH580" s="304">
        <f t="shared" ca="1" si="260"/>
        <v>-1.3266820294443122</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-0.56606888937969457</v>
      </c>
      <c r="E581" s="307">
        <f t="shared" ref="E581:E644" ca="1" si="270">IF(AND(L580&lt;L_rampe,Poussee&lt;Poids*SIN(M580)),0,(-W580+Poussee)/m*SIN(M580)+U580/m*COS(M580)-Poids/m)</f>
        <v>-8.5710105302788069</v>
      </c>
      <c r="F581" s="304">
        <f t="shared" ref="F581:F644" ca="1" si="271">SQRT(acc_x^2+acc_z^2)</f>
        <v>8.5896830848218002</v>
      </c>
      <c r="G581" s="306">
        <f t="shared" ref="G581:G644" ca="1" si="272">G580+acc_x*pas</f>
        <v>24.459394489409323</v>
      </c>
      <c r="H581" s="307">
        <f t="shared" ref="H581:H644" ca="1" si="273">H580+acc_z*pas</f>
        <v>-54.516767071289266</v>
      </c>
      <c r="I581" s="304">
        <f t="shared" ref="I581:I644" ca="1" si="274">SQRT(vit_x^2+vit_z^2)</f>
        <v>59.752321048589877</v>
      </c>
      <c r="J581" s="306">
        <f t="shared" ref="J581:J644" ca="1" si="275">J580+0.5*(vit_x+G580)*pas*(K580&gt;=0)</f>
        <v>611.73559339170401</v>
      </c>
      <c r="K581" s="307">
        <f t="shared" ref="K581:K644" ca="1" si="276">K580+0.5*(vit_z+H580)*pas</f>
        <v>1039.9700318271941</v>
      </c>
      <c r="L581" s="304">
        <f t="shared" ca="1" si="261"/>
        <v>1206.5480111959719</v>
      </c>
      <c r="M581" s="306">
        <f t="shared" ref="M581:M644" ca="1" si="277">IF(AND(L580&gt;L_rampe,G581&gt;0),ATAN2(G581,H581),$M$4)</f>
        <v>-1.1490588042166845</v>
      </c>
      <c r="N581" s="304">
        <f t="shared" ref="N581:N644" ca="1" si="278">DEGREES(Beta)</f>
        <v>-65.836219893965179</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9.0729999999999986</v>
      </c>
      <c r="T581" s="304">
        <f t="shared" ca="1" si="262"/>
        <v>89.006129999999985</v>
      </c>
      <c r="U581" s="311">
        <f t="shared" ca="1" si="263"/>
        <v>0</v>
      </c>
      <c r="V581" s="306">
        <f t="shared" ca="1" si="264"/>
        <v>1.1039006555559552</v>
      </c>
      <c r="W581" s="304">
        <f t="shared" ca="1" si="265"/>
        <v>12.68532073388047</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7.5606549454892447</v>
      </c>
      <c r="AH581" s="304">
        <f t="shared" ref="AH581:AH644" ca="1" si="289">IF(AND(L580&lt;L_rampe,Poussee&lt;Poids*SIN(M580)), g*SIN(M580), (-W580+Poussee)/m)</f>
        <v>-1.3621779962998835</v>
      </c>
    </row>
    <row r="582" spans="1:34" x14ac:dyDescent="0.2">
      <c r="A582" s="347">
        <f t="shared" ca="1" si="267"/>
        <v>0.1</v>
      </c>
      <c r="B582" s="304">
        <f t="shared" ca="1" si="268"/>
        <v>21.799999999999997</v>
      </c>
      <c r="D582" s="306">
        <f t="shared" ca="1" si="269"/>
        <v>-0.57232334766675419</v>
      </c>
      <c r="E582" s="307">
        <f t="shared" ca="1" si="270"/>
        <v>-8.5343666785079755</v>
      </c>
      <c r="F582" s="304">
        <f t="shared" ca="1" si="271"/>
        <v>8.5535354455050765</v>
      </c>
      <c r="G582" s="306">
        <f t="shared" ca="1" si="272"/>
        <v>24.402162154642649</v>
      </c>
      <c r="H582" s="307">
        <f t="shared" ca="1" si="273"/>
        <v>-55.370203739140067</v>
      </c>
      <c r="I582" s="304">
        <f t="shared" ca="1" si="274"/>
        <v>60.508883479497079</v>
      </c>
      <c r="J582" s="306">
        <f t="shared" ca="1" si="275"/>
        <v>614.17867122390658</v>
      </c>
      <c r="K582" s="307">
        <f t="shared" ca="1" si="276"/>
        <v>1034.4756832866726</v>
      </c>
      <c r="L582" s="304">
        <f t="shared" ca="1" si="261"/>
        <v>1203.060837820678</v>
      </c>
      <c r="M582" s="306">
        <f t="shared" ca="1" si="277"/>
        <v>-1.1556953787735944</v>
      </c>
      <c r="N582" s="304">
        <f t="shared" ca="1" si="278"/>
        <v>-66.216467606500032</v>
      </c>
      <c r="P582" s="310">
        <f t="shared" ca="1" si="279"/>
        <v>23</v>
      </c>
      <c r="Q582" s="304">
        <f t="shared" ca="1" si="280"/>
        <v>0</v>
      </c>
      <c r="R582" s="306">
        <f t="shared" ca="1" si="281"/>
        <v>0</v>
      </c>
      <c r="S582" s="307">
        <f t="shared" ca="1" si="282"/>
        <v>9.0729999999999986</v>
      </c>
      <c r="T582" s="304">
        <f t="shared" ca="1" si="262"/>
        <v>89.006129999999985</v>
      </c>
      <c r="U582" s="311">
        <f t="shared" ca="1" si="263"/>
        <v>0</v>
      </c>
      <c r="V582" s="306">
        <f t="shared" ca="1" si="264"/>
        <v>1.1045089802943768</v>
      </c>
      <c r="W582" s="304">
        <f t="shared" ca="1" si="265"/>
        <v>13.015756981148014</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7.5522990547956486</v>
      </c>
      <c r="AH582" s="304">
        <f t="shared" ca="1" si="289"/>
        <v>-1.3981396157699186</v>
      </c>
    </row>
    <row r="583" spans="1:34" x14ac:dyDescent="0.2">
      <c r="A583" s="347">
        <f t="shared" ca="1" si="267"/>
        <v>0.1</v>
      </c>
      <c r="B583" s="304">
        <f t="shared" ca="1" si="268"/>
        <v>21.9</v>
      </c>
      <c r="D583" s="306">
        <f t="shared" ca="1" si="269"/>
        <v>-0.57853240486993407</v>
      </c>
      <c r="E583" s="307">
        <f t="shared" ca="1" si="270"/>
        <v>-8.4972697212509765</v>
      </c>
      <c r="F583" s="304">
        <f t="shared" ca="1" si="271"/>
        <v>8.5169414967565231</v>
      </c>
      <c r="G583" s="306">
        <f t="shared" ca="1" si="272"/>
        <v>24.344308914155658</v>
      </c>
      <c r="H583" s="307">
        <f t="shared" ca="1" si="273"/>
        <v>-56.219930711265164</v>
      </c>
      <c r="I583" s="304">
        <f t="shared" ca="1" si="274"/>
        <v>61.264394110178671</v>
      </c>
      <c r="J583" s="306">
        <f t="shared" ca="1" si="275"/>
        <v>616.61599477734649</v>
      </c>
      <c r="K583" s="307">
        <f t="shared" ca="1" si="276"/>
        <v>1028.8961765641523</v>
      </c>
      <c r="L583" s="304">
        <f t="shared" ca="1" si="261"/>
        <v>1199.5176643816412</v>
      </c>
      <c r="M583" s="306">
        <f t="shared" ca="1" si="277"/>
        <v>-1.1621530072060948</v>
      </c>
      <c r="N583" s="304">
        <f t="shared" ca="1" si="278"/>
        <v>-66.586462461345974</v>
      </c>
      <c r="P583" s="310">
        <f t="shared" ca="1" si="279"/>
        <v>23</v>
      </c>
      <c r="Q583" s="304">
        <f t="shared" ca="1" si="280"/>
        <v>0</v>
      </c>
      <c r="R583" s="306">
        <f t="shared" ca="1" si="281"/>
        <v>0</v>
      </c>
      <c r="S583" s="307">
        <f t="shared" ca="1" si="282"/>
        <v>9.0729999999999986</v>
      </c>
      <c r="T583" s="304">
        <f t="shared" ca="1" si="262"/>
        <v>89.006129999999985</v>
      </c>
      <c r="U583" s="311">
        <f t="shared" ca="1" si="263"/>
        <v>0</v>
      </c>
      <c r="V583" s="306">
        <f t="shared" ca="1" si="264"/>
        <v>1.1051270589089934</v>
      </c>
      <c r="W583" s="304">
        <f t="shared" ca="1" si="265"/>
        <v>13.350280774282982</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7.5423324294420464</v>
      </c>
      <c r="AH583" s="304">
        <f t="shared" ca="1" si="289"/>
        <v>-1.4345593498454774</v>
      </c>
    </row>
    <row r="584" spans="1:34" x14ac:dyDescent="0.2">
      <c r="A584" s="347">
        <f t="shared" ca="1" si="267"/>
        <v>0.1</v>
      </c>
      <c r="B584" s="304">
        <f t="shared" ca="1" si="268"/>
        <v>22</v>
      </c>
      <c r="D584" s="306">
        <f t="shared" ca="1" si="269"/>
        <v>-0.58469421405831012</v>
      </c>
      <c r="E584" s="307">
        <f t="shared" ca="1" si="270"/>
        <v>-8.4597267875810669</v>
      </c>
      <c r="F584" s="304">
        <f t="shared" ca="1" si="271"/>
        <v>8.4799082922204967</v>
      </c>
      <c r="G584" s="306">
        <f t="shared" ca="1" si="272"/>
        <v>24.285839492749826</v>
      </c>
      <c r="H584" s="307">
        <f t="shared" ca="1" si="273"/>
        <v>-57.065903390023273</v>
      </c>
      <c r="I584" s="304">
        <f t="shared" ca="1" si="274"/>
        <v>62.018701450345418</v>
      </c>
      <c r="J584" s="306">
        <f t="shared" ca="1" si="275"/>
        <v>619.04750219769176</v>
      </c>
      <c r="K584" s="307">
        <f t="shared" ca="1" si="276"/>
        <v>1023.2318848590878</v>
      </c>
      <c r="L584" s="304">
        <f t="shared" ca="1" si="261"/>
        <v>1195.919437156819</v>
      </c>
      <c r="M584" s="306">
        <f t="shared" ca="1" si="277"/>
        <v>-1.1684384880306122</v>
      </c>
      <c r="N584" s="304">
        <f t="shared" ca="1" si="278"/>
        <v>-66.94659398480124</v>
      </c>
      <c r="P584" s="310">
        <f t="shared" ca="1" si="279"/>
        <v>23</v>
      </c>
      <c r="Q584" s="304">
        <f t="shared" ca="1" si="280"/>
        <v>0</v>
      </c>
      <c r="R584" s="306">
        <f t="shared" ca="1" si="281"/>
        <v>0</v>
      </c>
      <c r="S584" s="307">
        <f t="shared" ca="1" si="282"/>
        <v>9.0729999999999986</v>
      </c>
      <c r="T584" s="304">
        <f t="shared" ca="1" si="262"/>
        <v>89.006129999999985</v>
      </c>
      <c r="U584" s="311">
        <f t="shared" ca="1" si="263"/>
        <v>0</v>
      </c>
      <c r="V584" s="306">
        <f t="shared" ca="1" si="264"/>
        <v>1.1057548653016456</v>
      </c>
      <c r="W584" s="304">
        <f t="shared" ca="1" si="265"/>
        <v>13.688822674913473</v>
      </c>
      <c r="Y584" s="314" t="str">
        <f t="shared" ca="1" si="283"/>
        <v/>
      </c>
      <c r="Z584" s="315" t="str">
        <f t="shared" ca="1" si="284"/>
        <v/>
      </c>
      <c r="AA584" s="316" t="str">
        <f t="shared" ca="1" si="285"/>
        <v/>
      </c>
      <c r="AC584" s="310">
        <f t="shared" ca="1" si="286"/>
        <v>22</v>
      </c>
      <c r="AD584" s="323">
        <f t="shared" ca="1" si="287"/>
        <v>619.04750219769176</v>
      </c>
      <c r="AE584" s="324" t="e">
        <f t="shared" ca="1" si="266"/>
        <v>#N/A</v>
      </c>
      <c r="AG584" s="306">
        <f t="shared" ca="1" si="288"/>
        <v>7.5308224943341546</v>
      </c>
      <c r="AH584" s="304">
        <f t="shared" ca="1" si="289"/>
        <v>-1.4714296014860557</v>
      </c>
    </row>
    <row r="585" spans="1:34" x14ac:dyDescent="0.2">
      <c r="A585" s="347">
        <f t="shared" ca="1" si="267"/>
        <v>0.1</v>
      </c>
      <c r="B585" s="304">
        <f t="shared" ca="1" si="268"/>
        <v>22.1</v>
      </c>
      <c r="D585" s="306">
        <f t="shared" ca="1" si="269"/>
        <v>-0.59080700842819256</v>
      </c>
      <c r="E585" s="307">
        <f t="shared" ca="1" si="270"/>
        <v>-8.4217451004657686</v>
      </c>
      <c r="F585" s="304">
        <f t="shared" ca="1" si="271"/>
        <v>8.4424429792819478</v>
      </c>
      <c r="G585" s="306">
        <f t="shared" ca="1" si="272"/>
        <v>24.226758791907006</v>
      </c>
      <c r="H585" s="307">
        <f t="shared" ca="1" si="273"/>
        <v>-57.908077900069848</v>
      </c>
      <c r="I585" s="304">
        <f t="shared" ca="1" si="274"/>
        <v>62.771660226903364</v>
      </c>
      <c r="J585" s="306">
        <f t="shared" ca="1" si="275"/>
        <v>621.47313211192454</v>
      </c>
      <c r="K585" s="307">
        <f t="shared" ca="1" si="276"/>
        <v>1017.4831857945832</v>
      </c>
      <c r="L585" s="304">
        <f t="shared" ca="1" si="261"/>
        <v>1192.2671207878291</v>
      </c>
      <c r="M585" s="306">
        <f t="shared" ca="1" si="277"/>
        <v>-1.1745583067064975</v>
      </c>
      <c r="N585" s="304">
        <f t="shared" ca="1" si="278"/>
        <v>-67.297233766314804</v>
      </c>
      <c r="P585" s="310">
        <f t="shared" ca="1" si="279"/>
        <v>23</v>
      </c>
      <c r="Q585" s="304">
        <f t="shared" ca="1" si="280"/>
        <v>0</v>
      </c>
      <c r="R585" s="306">
        <f t="shared" ca="1" si="281"/>
        <v>0</v>
      </c>
      <c r="S585" s="307">
        <f t="shared" ca="1" si="282"/>
        <v>9.0729999999999986</v>
      </c>
      <c r="T585" s="304">
        <f t="shared" ca="1" si="262"/>
        <v>89.006129999999985</v>
      </c>
      <c r="U585" s="311">
        <f t="shared" ca="1" si="263"/>
        <v>0</v>
      </c>
      <c r="V585" s="306">
        <f t="shared" ca="1" si="264"/>
        <v>1.1063923730467597</v>
      </c>
      <c r="W585" s="304">
        <f t="shared" ca="1" si="265"/>
        <v>14.031312759553149</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7.5178331244809673</v>
      </c>
      <c r="AH585" s="304">
        <f t="shared" ca="1" si="289"/>
        <v>-1.508742717393748</v>
      </c>
    </row>
    <row r="586" spans="1:34" x14ac:dyDescent="0.2">
      <c r="A586" s="347">
        <f t="shared" ca="1" si="267"/>
        <v>0.1</v>
      </c>
      <c r="B586" s="304">
        <f t="shared" ca="1" si="268"/>
        <v>22.200000000000003</v>
      </c>
      <c r="D586" s="306">
        <f t="shared" ca="1" si="269"/>
        <v>-0.5968690978158514</v>
      </c>
      <c r="E586" s="307">
        <f t="shared" ca="1" si="270"/>
        <v>-8.3833319710926109</v>
      </c>
      <c r="F586" s="304">
        <f t="shared" ca="1" si="271"/>
        <v>8.4045527934251822</v>
      </c>
      <c r="G586" s="306">
        <f t="shared" ca="1" si="272"/>
        <v>24.16707188212542</v>
      </c>
      <c r="H586" s="307">
        <f t="shared" ca="1" si="273"/>
        <v>-58.746411097179113</v>
      </c>
      <c r="I586" s="304">
        <f t="shared" ca="1" si="274"/>
        <v>63.523131063846236</v>
      </c>
      <c r="J586" s="306">
        <f t="shared" ca="1" si="275"/>
        <v>623.89282364562621</v>
      </c>
      <c r="K586" s="307">
        <f t="shared" ca="1" si="276"/>
        <v>1011.6504613447207</v>
      </c>
      <c r="L586" s="304">
        <f t="shared" ca="1" si="261"/>
        <v>1188.5616985817348</v>
      </c>
      <c r="M586" s="306">
        <f t="shared" ca="1" si="277"/>
        <v>-1.180518651486363</v>
      </c>
      <c r="N586" s="304">
        <f t="shared" ca="1" si="278"/>
        <v>-67.638736366643926</v>
      </c>
      <c r="P586" s="310">
        <f t="shared" ca="1" si="279"/>
        <v>23</v>
      </c>
      <c r="Q586" s="304">
        <f t="shared" ca="1" si="280"/>
        <v>0</v>
      </c>
      <c r="R586" s="306">
        <f t="shared" ca="1" si="281"/>
        <v>0</v>
      </c>
      <c r="S586" s="307">
        <f t="shared" ca="1" si="282"/>
        <v>9.0729999999999986</v>
      </c>
      <c r="T586" s="304">
        <f t="shared" ca="1" si="262"/>
        <v>89.006129999999985</v>
      </c>
      <c r="U586" s="311">
        <f t="shared" ca="1" si="263"/>
        <v>0</v>
      </c>
      <c r="V586" s="306">
        <f t="shared" ca="1" si="264"/>
        <v>1.1070395553955001</v>
      </c>
      <c r="W586" s="304">
        <f t="shared" ca="1" si="265"/>
        <v>14.377680645025443</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7.5034248812043023</v>
      </c>
      <c r="AH586" s="304">
        <f t="shared" ca="1" si="289"/>
        <v>-1.546490990802728</v>
      </c>
    </row>
    <row r="587" spans="1:34" x14ac:dyDescent="0.2">
      <c r="A587" s="347">
        <f t="shared" ca="1" si="267"/>
        <v>0.1</v>
      </c>
      <c r="B587" s="304">
        <f t="shared" ca="1" si="268"/>
        <v>22.300000000000004</v>
      </c>
      <c r="D587" s="306">
        <f t="shared" ca="1" si="269"/>
        <v>-0.60287886543888669</v>
      </c>
      <c r="E587" s="307">
        <f t="shared" ca="1" si="270"/>
        <v>-8.3444947934272076</v>
      </c>
      <c r="F587" s="304">
        <f t="shared" ca="1" si="271"/>
        <v>8.3662450528254695</v>
      </c>
      <c r="G587" s="306">
        <f t="shared" ca="1" si="272"/>
        <v>24.10678399558153</v>
      </c>
      <c r="H587" s="307">
        <f t="shared" ca="1" si="273"/>
        <v>-59.580860576521836</v>
      </c>
      <c r="I587" s="304">
        <f t="shared" ca="1" si="274"/>
        <v>64.272980183344231</v>
      </c>
      <c r="J587" s="306">
        <f t="shared" ca="1" si="275"/>
        <v>626.3065164395116</v>
      </c>
      <c r="K587" s="307">
        <f t="shared" ca="1" si="276"/>
        <v>1005.7340977610356</v>
      </c>
      <c r="L587" s="304">
        <f t="shared" ca="1" si="261"/>
        <v>1184.804172820893</v>
      </c>
      <c r="M587" s="306">
        <f t="shared" ca="1" si="277"/>
        <v>-1.1863254284856146</v>
      </c>
      <c r="N587" s="304">
        <f t="shared" ca="1" si="278"/>
        <v>-67.971440181274687</v>
      </c>
      <c r="P587" s="310">
        <f t="shared" ca="1" si="279"/>
        <v>23</v>
      </c>
      <c r="Q587" s="304">
        <f t="shared" ca="1" si="280"/>
        <v>0</v>
      </c>
      <c r="R587" s="306">
        <f t="shared" ca="1" si="281"/>
        <v>0</v>
      </c>
      <c r="S587" s="307">
        <f t="shared" ca="1" si="282"/>
        <v>9.0729999999999986</v>
      </c>
      <c r="T587" s="304">
        <f t="shared" ca="1" si="262"/>
        <v>89.006129999999985</v>
      </c>
      <c r="U587" s="311">
        <f t="shared" ca="1" si="263"/>
        <v>0</v>
      </c>
      <c r="V587" s="306">
        <f t="shared" ca="1" si="264"/>
        <v>1.1076963852799995</v>
      </c>
      <c r="W587" s="304">
        <f t="shared" ca="1" si="265"/>
        <v>14.727855513980323</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7.4876552318809821</v>
      </c>
      <c r="AH587" s="304">
        <f t="shared" ca="1" si="289"/>
        <v>-1.5846666642814333</v>
      </c>
    </row>
    <row r="588" spans="1:34" x14ac:dyDescent="0.2">
      <c r="A588" s="347">
        <f t="shared" ca="1" si="267"/>
        <v>0.1</v>
      </c>
      <c r="B588" s="304">
        <f t="shared" ca="1" si="268"/>
        <v>22.400000000000006</v>
      </c>
      <c r="D588" s="306">
        <f t="shared" ca="1" si="269"/>
        <v>-0.60883476484963028</v>
      </c>
      <c r="E588" s="307">
        <f t="shared" ca="1" si="270"/>
        <v>-8.3052410389833007</v>
      </c>
      <c r="F588" s="304">
        <f t="shared" ca="1" si="271"/>
        <v>8.3275271531530848</v>
      </c>
      <c r="G588" s="306">
        <f t="shared" ca="1" si="272"/>
        <v>24.045900519096566</v>
      </c>
      <c r="H588" s="307">
        <f t="shared" ca="1" si="273"/>
        <v>-60.411384680420163</v>
      </c>
      <c r="I588" s="304">
        <f t="shared" ca="1" si="274"/>
        <v>65.021079126541665</v>
      </c>
      <c r="J588" s="306">
        <f t="shared" ca="1" si="275"/>
        <v>628.71415066524548</v>
      </c>
      <c r="K588" s="307">
        <f t="shared" ca="1" si="276"/>
        <v>999.73448549818852</v>
      </c>
      <c r="L588" s="304">
        <f t="shared" ca="1" si="261"/>
        <v>1180.9955650810246</v>
      </c>
      <c r="M588" s="306">
        <f t="shared" ca="1" si="277"/>
        <v>-1.1919842759965873</v>
      </c>
      <c r="N588" s="304">
        <f t="shared" ca="1" si="278"/>
        <v>-68.295668260561527</v>
      </c>
      <c r="P588" s="310">
        <f t="shared" ca="1" si="279"/>
        <v>23</v>
      </c>
      <c r="Q588" s="304">
        <f t="shared" ca="1" si="280"/>
        <v>0</v>
      </c>
      <c r="R588" s="306">
        <f t="shared" ca="1" si="281"/>
        <v>0</v>
      </c>
      <c r="S588" s="307">
        <f t="shared" ca="1" si="282"/>
        <v>9.0729999999999986</v>
      </c>
      <c r="T588" s="304">
        <f t="shared" ca="1" si="262"/>
        <v>89.006129999999985</v>
      </c>
      <c r="U588" s="311">
        <f t="shared" ca="1" si="263"/>
        <v>0</v>
      </c>
      <c r="V588" s="306">
        <f t="shared" ca="1" si="264"/>
        <v>1.1083628353176556</v>
      </c>
      <c r="W588" s="304">
        <f t="shared" ca="1" si="265"/>
        <v>15.081766140481291</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7.4705787542938431</v>
      </c>
      <c r="AH588" s="304">
        <f t="shared" ca="1" si="289"/>
        <v>-1.6232619325449493</v>
      </c>
    </row>
    <row r="589" spans="1:34" x14ac:dyDescent="0.2">
      <c r="A589" s="347">
        <f t="shared" ca="1" si="267"/>
        <v>0.1</v>
      </c>
      <c r="B589" s="304">
        <f t="shared" ca="1" si="268"/>
        <v>22.500000000000007</v>
      </c>
      <c r="D589" s="306">
        <f t="shared" ca="1" si="269"/>
        <v>-0.6147353170850921</v>
      </c>
      <c r="E589" s="307">
        <f t="shared" ca="1" si="270"/>
        <v>-8.2655782517866445</v>
      </c>
      <c r="F589" s="304">
        <f t="shared" ca="1" si="271"/>
        <v>8.2884065625716072</v>
      </c>
      <c r="G589" s="306">
        <f t="shared" ca="1" si="272"/>
        <v>23.984426987388058</v>
      </c>
      <c r="H589" s="307">
        <f t="shared" ca="1" si="273"/>
        <v>-61.237942505598831</v>
      </c>
      <c r="I589" s="304">
        <f t="shared" ca="1" si="274"/>
        <v>65.767304492676118</v>
      </c>
      <c r="J589" s="306">
        <f t="shared" ca="1" si="275"/>
        <v>631.11566704056975</v>
      </c>
      <c r="K589" s="307">
        <f t="shared" ca="1" si="276"/>
        <v>993.65201913888757</v>
      </c>
      <c r="L589" s="304">
        <f t="shared" ca="1" si="261"/>
        <v>1177.13691655765</v>
      </c>
      <c r="M589" s="306">
        <f t="shared" ca="1" si="277"/>
        <v>-1.1975005780746131</v>
      </c>
      <c r="N589" s="304">
        <f t="shared" ca="1" si="278"/>
        <v>-68.611729088151648</v>
      </c>
      <c r="P589" s="310">
        <f t="shared" ca="1" si="279"/>
        <v>23</v>
      </c>
      <c r="Q589" s="304">
        <f t="shared" ca="1" si="280"/>
        <v>0</v>
      </c>
      <c r="R589" s="306">
        <f t="shared" ca="1" si="281"/>
        <v>0</v>
      </c>
      <c r="S589" s="307">
        <f t="shared" ca="1" si="282"/>
        <v>9.0729999999999986</v>
      </c>
      <c r="T589" s="304">
        <f t="shared" ca="1" si="262"/>
        <v>89.006129999999985</v>
      </c>
      <c r="U589" s="311">
        <f t="shared" ca="1" si="263"/>
        <v>0</v>
      </c>
      <c r="V589" s="306">
        <f t="shared" ca="1" si="264"/>
        <v>1.1090388778154985</v>
      </c>
      <c r="W589" s="304">
        <f t="shared" ca="1" si="265"/>
        <v>15.439340915641507</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7.4522473266181031</v>
      </c>
      <c r="AH589" s="304">
        <f t="shared" ca="1" si="289"/>
        <v>-1.6622689452751342</v>
      </c>
    </row>
    <row r="590" spans="1:34" x14ac:dyDescent="0.2">
      <c r="A590" s="347">
        <f t="shared" ca="1" si="267"/>
        <v>0.1</v>
      </c>
      <c r="B590" s="304">
        <f t="shared" ca="1" si="268"/>
        <v>22.600000000000009</v>
      </c>
      <c r="D590" s="306">
        <f t="shared" ca="1" si="269"/>
        <v>-0.62057910799903782</v>
      </c>
      <c r="E590" s="307">
        <f t="shared" ca="1" si="270"/>
        <v>-8.2255140435164726</v>
      </c>
      <c r="F590" s="304">
        <f t="shared" ca="1" si="271"/>
        <v>8.2488908169142103</v>
      </c>
      <c r="G590" s="306">
        <f t="shared" ca="1" si="272"/>
        <v>23.922369076588154</v>
      </c>
      <c r="H590" s="307">
        <f t="shared" ca="1" si="273"/>
        <v>-62.06049390995048</v>
      </c>
      <c r="I590" s="304">
        <f t="shared" ca="1" si="274"/>
        <v>66.511537695226252</v>
      </c>
      <c r="J590" s="306">
        <f t="shared" ca="1" si="275"/>
        <v>633.51100684376854</v>
      </c>
      <c r="K590" s="307">
        <f t="shared" ca="1" si="276"/>
        <v>987.48709731811005</v>
      </c>
      <c r="L590" s="304">
        <f t="shared" ca="1" si="261"/>
        <v>1173.2292884010149</v>
      </c>
      <c r="M590" s="306">
        <f t="shared" ca="1" si="277"/>
        <v>-1.2028794774245877</v>
      </c>
      <c r="N590" s="304">
        <f t="shared" ca="1" si="278"/>
        <v>-68.919917319330864</v>
      </c>
      <c r="P590" s="310">
        <f t="shared" ca="1" si="279"/>
        <v>23</v>
      </c>
      <c r="Q590" s="304">
        <f t="shared" ca="1" si="280"/>
        <v>0</v>
      </c>
      <c r="R590" s="306">
        <f t="shared" ca="1" si="281"/>
        <v>0</v>
      </c>
      <c r="S590" s="307">
        <f t="shared" ca="1" si="282"/>
        <v>9.0729999999999986</v>
      </c>
      <c r="T590" s="304">
        <f t="shared" ca="1" si="262"/>
        <v>89.006129999999985</v>
      </c>
      <c r="U590" s="311">
        <f t="shared" ca="1" si="263"/>
        <v>0</v>
      </c>
      <c r="V590" s="306">
        <f t="shared" ca="1" si="264"/>
        <v>1.1097244847746197</v>
      </c>
      <c r="W590" s="304">
        <f t="shared" ca="1" si="265"/>
        <v>15.800507873288037</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7.4327103040172862</v>
      </c>
      <c r="AH590" s="304">
        <f t="shared" ca="1" si="289"/>
        <v>-1.7016798099461601</v>
      </c>
    </row>
    <row r="591" spans="1:34" x14ac:dyDescent="0.2">
      <c r="A591" s="347">
        <f t="shared" ca="1" si="267"/>
        <v>0.1</v>
      </c>
      <c r="B591" s="304">
        <f t="shared" ca="1" si="268"/>
        <v>22.70000000000001</v>
      </c>
      <c r="D591" s="306">
        <f t="shared" ca="1" si="269"/>
        <v>-0.62636478576277865</v>
      </c>
      <c r="E591" s="307">
        <f t="shared" ca="1" si="270"/>
        <v>-8.185056088810148</v>
      </c>
      <c r="F591" s="304">
        <f t="shared" ca="1" si="271"/>
        <v>8.2089875150235017</v>
      </c>
      <c r="G591" s="306">
        <f t="shared" ca="1" si="272"/>
        <v>23.859732598011878</v>
      </c>
      <c r="H591" s="307">
        <f t="shared" ca="1" si="273"/>
        <v>-62.878999518831492</v>
      </c>
      <c r="I591" s="304">
        <f t="shared" ca="1" si="274"/>
        <v>67.253664733885259</v>
      </c>
      <c r="J591" s="306">
        <f t="shared" ca="1" si="275"/>
        <v>635.90011192749853</v>
      </c>
      <c r="K591" s="307">
        <f t="shared" ca="1" si="276"/>
        <v>981.2401226466709</v>
      </c>
      <c r="L591" s="304">
        <f t="shared" ca="1" si="261"/>
        <v>1169.2737620596208</v>
      </c>
      <c r="M591" s="306">
        <f t="shared" ca="1" si="277"/>
        <v>-1.2081258876173171</v>
      </c>
      <c r="N591" s="304">
        <f t="shared" ca="1" si="278"/>
        <v>-69.220514480968674</v>
      </c>
      <c r="P591" s="310">
        <f t="shared" ca="1" si="279"/>
        <v>23</v>
      </c>
      <c r="Q591" s="304">
        <f t="shared" ca="1" si="280"/>
        <v>0</v>
      </c>
      <c r="R591" s="306">
        <f t="shared" ca="1" si="281"/>
        <v>0</v>
      </c>
      <c r="S591" s="307">
        <f t="shared" ca="1" si="282"/>
        <v>9.0729999999999986</v>
      </c>
      <c r="T591" s="304">
        <f t="shared" ca="1" si="262"/>
        <v>89.006129999999985</v>
      </c>
      <c r="U591" s="311">
        <f t="shared" ca="1" si="263"/>
        <v>0</v>
      </c>
      <c r="V591" s="306">
        <f t="shared" ca="1" si="264"/>
        <v>1.1104196278946599</v>
      </c>
      <c r="W591" s="304">
        <f t="shared" ca="1" si="265"/>
        <v>16.165194715634332</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7.4120146827697413</v>
      </c>
      <c r="AH591" s="304">
        <f t="shared" ca="1" si="289"/>
        <v>-1.741486594653151</v>
      </c>
    </row>
    <row r="592" spans="1:34" x14ac:dyDescent="0.2">
      <c r="A592" s="347">
        <f t="shared" ca="1" si="267"/>
        <v>0.1</v>
      </c>
      <c r="B592" s="304">
        <f t="shared" ca="1" si="268"/>
        <v>22.800000000000011</v>
      </c>
      <c r="D592" s="306">
        <f t="shared" ca="1" si="269"/>
        <v>-0.63209105852221392</v>
      </c>
      <c r="E592" s="307">
        <f t="shared" ca="1" si="270"/>
        <v>-8.1442121207180769</v>
      </c>
      <c r="F592" s="304">
        <f t="shared" ca="1" si="271"/>
        <v>8.1687043142419462</v>
      </c>
      <c r="G592" s="306">
        <f t="shared" ca="1" si="272"/>
        <v>23.796523492159658</v>
      </c>
      <c r="H592" s="307">
        <f t="shared" ca="1" si="273"/>
        <v>-63.693420730903298</v>
      </c>
      <c r="I592" s="304">
        <f t="shared" ca="1" si="274"/>
        <v>67.993575981240824</v>
      </c>
      <c r="J592" s="306">
        <f t="shared" ca="1" si="275"/>
        <v>638.28292473200713</v>
      </c>
      <c r="K592" s="307">
        <f t="shared" ca="1" si="276"/>
        <v>974.91150163418411</v>
      </c>
      <c r="L592" s="304">
        <f t="shared" ca="1" si="261"/>
        <v>1165.2714396324425</v>
      </c>
      <c r="M592" s="306">
        <f t="shared" ca="1" si="277"/>
        <v>-1.2132445046651867</v>
      </c>
      <c r="N592" s="304">
        <f t="shared" ca="1" si="278"/>
        <v>-69.513789634755312</v>
      </c>
      <c r="P592" s="310">
        <f t="shared" ca="1" si="279"/>
        <v>23</v>
      </c>
      <c r="Q592" s="304">
        <f t="shared" ca="1" si="280"/>
        <v>0</v>
      </c>
      <c r="R592" s="306">
        <f t="shared" ca="1" si="281"/>
        <v>0</v>
      </c>
      <c r="S592" s="307">
        <f t="shared" ca="1" si="282"/>
        <v>9.0729999999999986</v>
      </c>
      <c r="T592" s="304">
        <f t="shared" ca="1" si="262"/>
        <v>89.006129999999985</v>
      </c>
      <c r="U592" s="311">
        <f t="shared" ca="1" si="263"/>
        <v>0</v>
      </c>
      <c r="V592" s="306">
        <f t="shared" ca="1" si="264"/>
        <v>1.1111242785783548</v>
      </c>
      <c r="W592" s="304">
        <f t="shared" ca="1" si="265"/>
        <v>16.533328838941451</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7.3902052527933133</v>
      </c>
      <c r="AH592" s="304">
        <f t="shared" ca="1" si="289"/>
        <v>-1.7816813309417321</v>
      </c>
    </row>
    <row r="593" spans="1:34" x14ac:dyDescent="0.2">
      <c r="A593" s="347">
        <f t="shared" ca="1" si="267"/>
        <v>0.1</v>
      </c>
      <c r="B593" s="304">
        <f t="shared" ca="1" si="268"/>
        <v>22.900000000000013</v>
      </c>
      <c r="D593" s="306">
        <f t="shared" ca="1" si="269"/>
        <v>-0.63775669219956288</v>
      </c>
      <c r="E593" s="307">
        <f t="shared" ca="1" si="270"/>
        <v>-8.1029899262974485</v>
      </c>
      <c r="F593" s="304">
        <f t="shared" ca="1" si="271"/>
        <v>8.1280489260414299</v>
      </c>
      <c r="G593" s="306">
        <f t="shared" ca="1" si="272"/>
        <v>23.7327478229397</v>
      </c>
      <c r="H593" s="307">
        <f t="shared" ca="1" si="273"/>
        <v>-64.503719723533038</v>
      </c>
      <c r="I593" s="304">
        <f t="shared" ca="1" si="274"/>
        <v>68.731165983121187</v>
      </c>
      <c r="J593" s="306">
        <f t="shared" ca="1" si="275"/>
        <v>640.65938829776212</v>
      </c>
      <c r="K593" s="307">
        <f t="shared" ca="1" si="276"/>
        <v>968.50164461146232</v>
      </c>
      <c r="L593" s="304">
        <f t="shared" ca="1" si="261"/>
        <v>1161.223444229908</v>
      </c>
      <c r="M593" s="306">
        <f t="shared" ca="1" si="277"/>
        <v>-1.2182398179866318</v>
      </c>
      <c r="N593" s="304">
        <f t="shared" ca="1" si="278"/>
        <v>-69.800000005419605</v>
      </c>
      <c r="P593" s="310">
        <f t="shared" ca="1" si="279"/>
        <v>23</v>
      </c>
      <c r="Q593" s="304">
        <f t="shared" ca="1" si="280"/>
        <v>0</v>
      </c>
      <c r="R593" s="306">
        <f t="shared" ca="1" si="281"/>
        <v>0</v>
      </c>
      <c r="S593" s="307">
        <f t="shared" ca="1" si="282"/>
        <v>9.0729999999999986</v>
      </c>
      <c r="T593" s="304">
        <f t="shared" ca="1" si="262"/>
        <v>89.006129999999985</v>
      </c>
      <c r="U593" s="311">
        <f t="shared" ca="1" si="263"/>
        <v>0</v>
      </c>
      <c r="V593" s="306">
        <f t="shared" ca="1" si="264"/>
        <v>1.1118384079361316</v>
      </c>
      <c r="W593" s="304">
        <f t="shared" ca="1" si="265"/>
        <v>16.90483735914891</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7.3673247393831813</v>
      </c>
      <c r="AH593" s="304">
        <f t="shared" ca="1" si="289"/>
        <v>-1.8222560166363335</v>
      </c>
    </row>
    <row r="594" spans="1:34" x14ac:dyDescent="0.2">
      <c r="A594" s="347">
        <f t="shared" ca="1" si="267"/>
        <v>0.1</v>
      </c>
      <c r="B594" s="304">
        <f t="shared" ca="1" si="268"/>
        <v>23.000000000000014</v>
      </c>
      <c r="D594" s="306">
        <f t="shared" ca="1" si="269"/>
        <v>-0.64336050842903003</v>
      </c>
      <c r="E594" s="307">
        <f t="shared" ca="1" si="270"/>
        <v>-8.0613973423345673</v>
      </c>
      <c r="F594" s="304">
        <f t="shared" ca="1" si="271"/>
        <v>8.0870291117817104</v>
      </c>
      <c r="G594" s="306">
        <f t="shared" ca="1" si="272"/>
        <v>23.668411772096796</v>
      </c>
      <c r="H594" s="307">
        <f t="shared" ca="1" si="273"/>
        <v>-65.309859457766493</v>
      </c>
      <c r="I594" s="304">
        <f t="shared" ca="1" si="274"/>
        <v>69.466333271641318</v>
      </c>
      <c r="J594" s="306">
        <f t="shared" ca="1" si="275"/>
        <v>643.0294462775139</v>
      </c>
      <c r="K594" s="307">
        <f t="shared" ca="1" si="276"/>
        <v>962.01096565239732</v>
      </c>
      <c r="L594" s="304">
        <f t="shared" ca="1" si="261"/>
        <v>1157.1309203436854</v>
      </c>
      <c r="M594" s="306">
        <f t="shared" ca="1" si="277"/>
        <v>-1.2231161207885231</v>
      </c>
      <c r="N594" s="304">
        <f t="shared" ca="1" si="278"/>
        <v>-70.079391575595778</v>
      </c>
      <c r="P594" s="310">
        <f t="shared" ca="1" si="279"/>
        <v>23</v>
      </c>
      <c r="Q594" s="304">
        <f t="shared" ca="1" si="280"/>
        <v>0</v>
      </c>
      <c r="R594" s="306">
        <f t="shared" ca="1" si="281"/>
        <v>0</v>
      </c>
      <c r="S594" s="307">
        <f t="shared" ca="1" si="282"/>
        <v>9.0729999999999986</v>
      </c>
      <c r="T594" s="304">
        <f t="shared" ca="1" si="262"/>
        <v>89.006129999999985</v>
      </c>
      <c r="U594" s="311">
        <f t="shared" ca="1" si="263"/>
        <v>0</v>
      </c>
      <c r="V594" s="306">
        <f t="shared" ca="1" si="264"/>
        <v>1.1125619867907546</v>
      </c>
      <c r="W594" s="304">
        <f t="shared" ca="1" si="265"/>
        <v>17.27964713745704</v>
      </c>
      <c r="Y594" s="314" t="str">
        <f t="shared" ca="1" si="283"/>
        <v/>
      </c>
      <c r="Z594" s="315" t="str">
        <f t="shared" ca="1" si="284"/>
        <v/>
      </c>
      <c r="AA594" s="316" t="str">
        <f t="shared" ca="1" si="285"/>
        <v/>
      </c>
      <c r="AC594" s="310">
        <f t="shared" ca="1" si="286"/>
        <v>23.000000000000014</v>
      </c>
      <c r="AD594" s="323">
        <f t="shared" ca="1" si="287"/>
        <v>643.0294462775139</v>
      </c>
      <c r="AE594" s="324" t="e">
        <f t="shared" ca="1" si="266"/>
        <v>#N/A</v>
      </c>
      <c r="AG594" s="306">
        <f t="shared" ca="1" si="288"/>
        <v>7.3434139349265042</v>
      </c>
      <c r="AH594" s="304">
        <f t="shared" ca="1" si="289"/>
        <v>-1.8632026186651507</v>
      </c>
    </row>
    <row r="595" spans="1:34" x14ac:dyDescent="0.2">
      <c r="A595" s="347">
        <f t="shared" ca="1" si="267"/>
        <v>0.1</v>
      </c>
      <c r="B595" s="304">
        <f t="shared" ca="1" si="268"/>
        <v>23.100000000000016</v>
      </c>
      <c r="D595" s="306">
        <f t="shared" ca="1" si="269"/>
        <v>-0.6489013826164729</v>
      </c>
      <c r="E595" s="307">
        <f t="shared" ca="1" si="270"/>
        <v>-8.0194422511866854</v>
      </c>
      <c r="F595" s="304">
        <f t="shared" ca="1" si="271"/>
        <v>8.0456526785885902</v>
      </c>
      <c r="G595" s="306">
        <f t="shared" ca="1" si="272"/>
        <v>23.60352163383515</v>
      </c>
      <c r="H595" s="307">
        <f t="shared" ca="1" si="273"/>
        <v>-66.111803682885167</v>
      </c>
      <c r="I595" s="304">
        <f t="shared" ca="1" si="274"/>
        <v>70.198980190051714</v>
      </c>
      <c r="J595" s="306">
        <f t="shared" ca="1" si="275"/>
        <v>645.3930429478105</v>
      </c>
      <c r="K595" s="307">
        <f t="shared" ca="1" si="276"/>
        <v>955.43988249536471</v>
      </c>
      <c r="L595" s="304">
        <f t="shared" ca="1" si="261"/>
        <v>1152.9950342252957</v>
      </c>
      <c r="M595" s="306">
        <f t="shared" ca="1" si="277"/>
        <v>-1.2278775198950311</v>
      </c>
      <c r="N595" s="304">
        <f t="shared" ca="1" si="278"/>
        <v>-70.352199648976054</v>
      </c>
      <c r="P595" s="310">
        <f t="shared" ca="1" si="279"/>
        <v>23</v>
      </c>
      <c r="Q595" s="304">
        <f t="shared" ca="1" si="280"/>
        <v>0</v>
      </c>
      <c r="R595" s="306">
        <f t="shared" ca="1" si="281"/>
        <v>0</v>
      </c>
      <c r="S595" s="307">
        <f t="shared" ca="1" si="282"/>
        <v>9.0729999999999986</v>
      </c>
      <c r="T595" s="304">
        <f t="shared" ca="1" si="262"/>
        <v>89.006129999999985</v>
      </c>
      <c r="U595" s="311">
        <f t="shared" ca="1" si="263"/>
        <v>0</v>
      </c>
      <c r="V595" s="306">
        <f t="shared" ca="1" si="264"/>
        <v>1.1132949856820233</v>
      </c>
      <c r="W595" s="304">
        <f t="shared" ca="1" si="265"/>
        <v>17.657684805843033</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7.3185118213079852</v>
      </c>
      <c r="AH595" s="304">
        <f t="shared" ca="1" si="289"/>
        <v>-1.9045130758797579</v>
      </c>
    </row>
    <row r="596" spans="1:34" x14ac:dyDescent="0.2">
      <c r="A596" s="347">
        <f t="shared" ca="1" si="267"/>
        <v>0.1</v>
      </c>
      <c r="B596" s="304">
        <f t="shared" ca="1" si="268"/>
        <v>23.200000000000017</v>
      </c>
      <c r="D596" s="306">
        <f t="shared" ca="1" si="269"/>
        <v>-0.65437824211383078</v>
      </c>
      <c r="E596" s="307">
        <f t="shared" ca="1" si="270"/>
        <v>-7.9771325767352561</v>
      </c>
      <c r="F596" s="304">
        <f t="shared" ca="1" si="271"/>
        <v>8.003927475343767</v>
      </c>
      <c r="G596" s="306">
        <f t="shared" ca="1" si="272"/>
        <v>23.538083809623767</v>
      </c>
      <c r="H596" s="307">
        <f t="shared" ca="1" si="273"/>
        <v>-66.909516940558689</v>
      </c>
      <c r="I596" s="304">
        <f t="shared" ca="1" si="274"/>
        <v>70.92901272855687</v>
      </c>
      <c r="J596" s="306">
        <f t="shared" ca="1" si="275"/>
        <v>647.75012321998349</v>
      </c>
      <c r="K596" s="307">
        <f t="shared" ca="1" si="276"/>
        <v>948.78881646419256</v>
      </c>
      <c r="L596" s="304">
        <f t="shared" ca="1" si="261"/>
        <v>1148.8169742735467</v>
      </c>
      <c r="M596" s="306">
        <f t="shared" ca="1" si="277"/>
        <v>-1.2325279450507969</v>
      </c>
      <c r="N596" s="304">
        <f t="shared" ca="1" si="278"/>
        <v>-70.618649383342898</v>
      </c>
      <c r="P596" s="310">
        <f t="shared" ca="1" si="279"/>
        <v>23</v>
      </c>
      <c r="Q596" s="304">
        <f t="shared" ca="1" si="280"/>
        <v>0</v>
      </c>
      <c r="R596" s="306">
        <f t="shared" ca="1" si="281"/>
        <v>0</v>
      </c>
      <c r="S596" s="307">
        <f t="shared" ca="1" si="282"/>
        <v>9.0729999999999986</v>
      </c>
      <c r="T596" s="304">
        <f t="shared" ca="1" si="262"/>
        <v>89.006129999999985</v>
      </c>
      <c r="U596" s="311">
        <f t="shared" ca="1" si="263"/>
        <v>0</v>
      </c>
      <c r="V596" s="306">
        <f t="shared" ca="1" si="264"/>
        <v>1.1140373748715076</v>
      </c>
      <c r="W596" s="304">
        <f t="shared" ca="1" si="265"/>
        <v>18.038876792493035</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7.2926556836729342</v>
      </c>
      <c r="AH596" s="304">
        <f t="shared" ca="1" si="289"/>
        <v>-1.9461793018674127</v>
      </c>
    </row>
    <row r="597" spans="1:34" x14ac:dyDescent="0.2">
      <c r="A597" s="347">
        <f t="shared" ca="1" si="267"/>
        <v>0.1</v>
      </c>
      <c r="B597" s="304">
        <f t="shared" ca="1" si="268"/>
        <v>23.300000000000018</v>
      </c>
      <c r="D597" s="306">
        <f t="shared" ca="1" si="269"/>
        <v>-0.65979006449976618</v>
      </c>
      <c r="E597" s="307">
        <f t="shared" ca="1" si="270"/>
        <v>-7.934476280443449</v>
      </c>
      <c r="F597" s="304">
        <f t="shared" ca="1" si="271"/>
        <v>7.9618613887791536</v>
      </c>
      <c r="G597" s="306">
        <f t="shared" ca="1" si="272"/>
        <v>23.472104803173792</v>
      </c>
      <c r="H597" s="307">
        <f t="shared" ca="1" si="273"/>
        <v>-67.702964568603036</v>
      </c>
      <c r="I597" s="304">
        <f t="shared" ca="1" si="274"/>
        <v>71.656340370330753</v>
      </c>
      <c r="J597" s="306">
        <f t="shared" ca="1" si="275"/>
        <v>650.10063265062342</v>
      </c>
      <c r="K597" s="307">
        <f t="shared" ca="1" si="276"/>
        <v>942.05819238873448</v>
      </c>
      <c r="L597" s="304">
        <f t="shared" ca="1" si="261"/>
        <v>1144.5979514307505</v>
      </c>
      <c r="M597" s="306">
        <f t="shared" ca="1" si="277"/>
        <v>-1.2370711577253919</v>
      </c>
      <c r="N597" s="304">
        <f t="shared" ca="1" si="278"/>
        <v>-70.878956295027535</v>
      </c>
      <c r="P597" s="310">
        <f t="shared" ca="1" si="279"/>
        <v>23</v>
      </c>
      <c r="Q597" s="304">
        <f t="shared" ca="1" si="280"/>
        <v>0</v>
      </c>
      <c r="R597" s="306">
        <f t="shared" ca="1" si="281"/>
        <v>0</v>
      </c>
      <c r="S597" s="307">
        <f t="shared" ca="1" si="282"/>
        <v>9.0729999999999986</v>
      </c>
      <c r="T597" s="304">
        <f t="shared" ca="1" si="262"/>
        <v>89.006129999999985</v>
      </c>
      <c r="U597" s="311">
        <f t="shared" ca="1" si="263"/>
        <v>0</v>
      </c>
      <c r="V597" s="306">
        <f t="shared" ca="1" si="264"/>
        <v>1.1147891243473271</v>
      </c>
      <c r="W597" s="304">
        <f t="shared" ca="1" si="265"/>
        <v>18.42314934713395</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7.2658812161690864</v>
      </c>
      <c r="AH597" s="304">
        <f t="shared" ca="1" si="289"/>
        <v>-1.9881931877541097</v>
      </c>
    </row>
    <row r="598" spans="1:34" x14ac:dyDescent="0.2">
      <c r="A598" s="347">
        <f t="shared" ca="1" si="267"/>
        <v>0.1</v>
      </c>
      <c r="B598" s="304">
        <f t="shared" ca="1" si="268"/>
        <v>23.40000000000002</v>
      </c>
      <c r="D598" s="306">
        <f t="shared" ca="1" si="269"/>
        <v>-0.66513587595861201</v>
      </c>
      <c r="E598" s="307">
        <f t="shared" ca="1" si="270"/>
        <v>-7.8914813575115055</v>
      </c>
      <c r="F598" s="304">
        <f t="shared" ca="1" si="271"/>
        <v>7.9194623396692068</v>
      </c>
      <c r="G598" s="306">
        <f t="shared" ca="1" si="272"/>
        <v>23.405591215577932</v>
      </c>
      <c r="H598" s="307">
        <f t="shared" ca="1" si="273"/>
        <v>-68.492112704354184</v>
      </c>
      <c r="I598" s="304">
        <f t="shared" ca="1" si="274"/>
        <v>72.380875947011688</v>
      </c>
      <c r="J598" s="306">
        <f t="shared" ca="1" si="275"/>
        <v>652.44451745156096</v>
      </c>
      <c r="K598" s="307">
        <f t="shared" ca="1" si="276"/>
        <v>935.24843852508661</v>
      </c>
      <c r="L598" s="304">
        <f t="shared" ca="1" si="261"/>
        <v>1140.3391995876548</v>
      </c>
      <c r="M598" s="306">
        <f t="shared" ca="1" si="277"/>
        <v>-1.2415107594451131</v>
      </c>
      <c r="N598" s="304">
        <f t="shared" ca="1" si="278"/>
        <v>-71.133326736286591</v>
      </c>
      <c r="P598" s="310">
        <f t="shared" ca="1" si="279"/>
        <v>23</v>
      </c>
      <c r="Q598" s="304">
        <f t="shared" ca="1" si="280"/>
        <v>0</v>
      </c>
      <c r="R598" s="306">
        <f t="shared" ca="1" si="281"/>
        <v>0</v>
      </c>
      <c r="S598" s="307">
        <f t="shared" ca="1" si="282"/>
        <v>9.0729999999999986</v>
      </c>
      <c r="T598" s="304">
        <f t="shared" ca="1" si="262"/>
        <v>89.006129999999985</v>
      </c>
      <c r="U598" s="311">
        <f t="shared" ca="1" si="263"/>
        <v>0</v>
      </c>
      <c r="V598" s="306">
        <f t="shared" ca="1" si="264"/>
        <v>1.1155502038289693</v>
      </c>
      <c r="W598" s="304">
        <f t="shared" ca="1" si="265"/>
        <v>18.810428566248255</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7.2382226202455353</v>
      </c>
      <c r="AH598" s="304">
        <f t="shared" ca="1" si="289"/>
        <v>-2.0305466049965779</v>
      </c>
    </row>
    <row r="599" spans="1:34" x14ac:dyDescent="0.2">
      <c r="A599" s="347">
        <f t="shared" ca="1" si="267"/>
        <v>0.1</v>
      </c>
      <c r="B599" s="304">
        <f t="shared" ca="1" si="268"/>
        <v>23.500000000000021</v>
      </c>
      <c r="D599" s="306">
        <f t="shared" ca="1" si="269"/>
        <v>-0.67041474975028703</v>
      </c>
      <c r="E599" s="307">
        <f t="shared" ca="1" si="270"/>
        <v>-7.8481558331243271</v>
      </c>
      <c r="F599" s="304">
        <f t="shared" ca="1" si="271"/>
        <v>7.8767382791156733</v>
      </c>
      <c r="G599" s="306">
        <f t="shared" ca="1" si="272"/>
        <v>23.338549740602904</v>
      </c>
      <c r="H599" s="307">
        <f t="shared" ca="1" si="273"/>
        <v>-69.276928287666621</v>
      </c>
      <c r="I599" s="304">
        <f t="shared" ca="1" si="274"/>
        <v>73.102535503011794</v>
      </c>
      <c r="J599" s="306">
        <f t="shared" ca="1" si="275"/>
        <v>654.78172449936994</v>
      </c>
      <c r="K599" s="307">
        <f t="shared" ca="1" si="276"/>
        <v>928.35998647548558</v>
      </c>
      <c r="L599" s="304">
        <f t="shared" ca="1" si="261"/>
        <v>1136.0419759969843</v>
      </c>
      <c r="M599" s="306">
        <f t="shared" ca="1" si="277"/>
        <v>-1.245850199677164</v>
      </c>
      <c r="N599" s="304">
        <f t="shared" ca="1" si="278"/>
        <v>-71.381958347032381</v>
      </c>
      <c r="P599" s="310">
        <f t="shared" ca="1" si="279"/>
        <v>23</v>
      </c>
      <c r="Q599" s="304">
        <f t="shared" ca="1" si="280"/>
        <v>0</v>
      </c>
      <c r="R599" s="306">
        <f t="shared" ca="1" si="281"/>
        <v>0</v>
      </c>
      <c r="S599" s="307">
        <f t="shared" ca="1" si="282"/>
        <v>9.0729999999999986</v>
      </c>
      <c r="T599" s="304">
        <f t="shared" ca="1" si="262"/>
        <v>89.006129999999985</v>
      </c>
      <c r="U599" s="311">
        <f t="shared" ca="1" si="263"/>
        <v>0</v>
      </c>
      <c r="V599" s="306">
        <f t="shared" ca="1" si="264"/>
        <v>1.1163205827721439</v>
      </c>
      <c r="W599" s="304">
        <f t="shared" ca="1" si="265"/>
        <v>19.200640418156226</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7.2097126960464992</v>
      </c>
      <c r="AH599" s="304">
        <f t="shared" ca="1" si="289"/>
        <v>-2.0732314081613863</v>
      </c>
    </row>
    <row r="600" spans="1:34" x14ac:dyDescent="0.2">
      <c r="A600" s="347">
        <f t="shared" ca="1" si="267"/>
        <v>0.1</v>
      </c>
      <c r="B600" s="304">
        <f t="shared" ca="1" si="268"/>
        <v>23.600000000000023</v>
      </c>
      <c r="D600" s="306">
        <f t="shared" ca="1" si="269"/>
        <v>-0.6756258047643986</v>
      </c>
      <c r="E600" s="307">
        <f t="shared" ca="1" si="270"/>
        <v>-7.8045077587862508</v>
      </c>
      <c r="F600" s="304">
        <f t="shared" ca="1" si="271"/>
        <v>7.8336971849196679</v>
      </c>
      <c r="G600" s="306">
        <f t="shared" ca="1" si="272"/>
        <v>23.270987160126463</v>
      </c>
      <c r="H600" s="307">
        <f t="shared" ca="1" si="273"/>
        <v>-70.057379063545241</v>
      </c>
      <c r="I600" s="304">
        <f t="shared" ca="1" si="274"/>
        <v>73.821238168023427</v>
      </c>
      <c r="J600" s="306">
        <f t="shared" ca="1" si="275"/>
        <v>657.11220134440646</v>
      </c>
      <c r="K600" s="307">
        <f t="shared" ca="1" si="276"/>
        <v>921.39327110792499</v>
      </c>
      <c r="L600" s="304">
        <f t="shared" ca="1" si="261"/>
        <v>1131.7075616954471</v>
      </c>
      <c r="M600" s="306">
        <f t="shared" ca="1" si="277"/>
        <v>-1.2500927832902344</v>
      </c>
      <c r="N600" s="304">
        <f t="shared" ca="1" si="278"/>
        <v>-71.625040482292675</v>
      </c>
      <c r="P600" s="310">
        <f t="shared" ca="1" si="279"/>
        <v>23</v>
      </c>
      <c r="Q600" s="304">
        <f t="shared" ca="1" si="280"/>
        <v>0</v>
      </c>
      <c r="R600" s="306">
        <f t="shared" ca="1" si="281"/>
        <v>0</v>
      </c>
      <c r="S600" s="307">
        <f t="shared" ca="1" si="282"/>
        <v>9.0729999999999986</v>
      </c>
      <c r="T600" s="304">
        <f t="shared" ca="1" si="262"/>
        <v>89.006129999999985</v>
      </c>
      <c r="U600" s="311">
        <f t="shared" ca="1" si="263"/>
        <v>0</v>
      </c>
      <c r="V600" s="306">
        <f t="shared" ca="1" si="264"/>
        <v>1.117100230373669</v>
      </c>
      <c r="W600" s="304">
        <f t="shared" ca="1" si="265"/>
        <v>19.593710767949975</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7.1803829273995312</v>
      </c>
      <c r="AH600" s="304">
        <f t="shared" ca="1" si="289"/>
        <v>-2.1162394376894333</v>
      </c>
    </row>
    <row r="601" spans="1:34" x14ac:dyDescent="0.2">
      <c r="A601" s="347">
        <f t="shared" ca="1" si="267"/>
        <v>0.1</v>
      </c>
      <c r="B601" s="304">
        <f t="shared" ca="1" si="268"/>
        <v>23.700000000000024</v>
      </c>
      <c r="D601" s="306">
        <f t="shared" ca="1" si="269"/>
        <v>-0.68076820415225625</v>
      </c>
      <c r="E601" s="307">
        <f t="shared" ca="1" si="270"/>
        <v>-7.7605452087386055</v>
      </c>
      <c r="F601" s="304">
        <f t="shared" ca="1" si="271"/>
        <v>7.7903470580366578</v>
      </c>
      <c r="G601" s="306">
        <f t="shared" ca="1" si="272"/>
        <v>23.202910339711238</v>
      </c>
      <c r="H601" s="307">
        <f t="shared" ca="1" si="273"/>
        <v>-70.833433584419097</v>
      </c>
      <c r="I601" s="304">
        <f t="shared" ca="1" si="274"/>
        <v>74.536906037150416</v>
      </c>
      <c r="J601" s="306">
        <f t="shared" ca="1" si="275"/>
        <v>659.43589621939839</v>
      </c>
      <c r="K601" s="307">
        <f t="shared" ca="1" si="276"/>
        <v>914.34873047552674</v>
      </c>
      <c r="L601" s="304">
        <f t="shared" ca="1" si="261"/>
        <v>1127.337261934018</v>
      </c>
      <c r="M601" s="306">
        <f t="shared" ca="1" si="277"/>
        <v>-1.2542416776144467</v>
      </c>
      <c r="N601" s="304">
        <f t="shared" ca="1" si="278"/>
        <v>-71.862754616715819</v>
      </c>
      <c r="P601" s="310">
        <f t="shared" ca="1" si="279"/>
        <v>23</v>
      </c>
      <c r="Q601" s="304">
        <f t="shared" ca="1" si="280"/>
        <v>0</v>
      </c>
      <c r="R601" s="306">
        <f t="shared" ca="1" si="281"/>
        <v>0</v>
      </c>
      <c r="S601" s="307">
        <f t="shared" ca="1" si="282"/>
        <v>9.0729999999999986</v>
      </c>
      <c r="T601" s="304">
        <f t="shared" ca="1" si="262"/>
        <v>89.006129999999985</v>
      </c>
      <c r="U601" s="311">
        <f t="shared" ca="1" si="263"/>
        <v>0</v>
      </c>
      <c r="V601" s="306">
        <f t="shared" ca="1" si="264"/>
        <v>1.1178891155763901</v>
      </c>
      <c r="W601" s="304">
        <f t="shared" ca="1" si="265"/>
        <v>19.989565402264592</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7.1502635608619709</v>
      </c>
      <c r="AH601" s="304">
        <f t="shared" ca="1" si="289"/>
        <v>-2.1595625226441064</v>
      </c>
    </row>
    <row r="602" spans="1:34" x14ac:dyDescent="0.2">
      <c r="A602" s="347">
        <f t="shared" ca="1" si="267"/>
        <v>0.1</v>
      </c>
      <c r="B602" s="304">
        <f t="shared" ca="1" si="268"/>
        <v>23.800000000000026</v>
      </c>
      <c r="D602" s="306">
        <f t="shared" ca="1" si="269"/>
        <v>-0.68584115403098722</v>
      </c>
      <c r="E602" s="307">
        <f t="shared" ca="1" si="270"/>
        <v>-7.7162762764561084</v>
      </c>
      <c r="F602" s="304">
        <f t="shared" ca="1" si="271"/>
        <v>7.7466959191104108</v>
      </c>
      <c r="G602" s="306">
        <f t="shared" ca="1" si="272"/>
        <v>23.13432622430814</v>
      </c>
      <c r="H602" s="307">
        <f t="shared" ca="1" si="273"/>
        <v>-71.605061212064712</v>
      </c>
      <c r="I602" s="304">
        <f t="shared" ca="1" si="274"/>
        <v>75.249464058132972</v>
      </c>
      <c r="J602" s="306">
        <f t="shared" ca="1" si="275"/>
        <v>661.7527580475994</v>
      </c>
      <c r="K602" s="307">
        <f t="shared" ca="1" si="276"/>
        <v>907.22680573570256</v>
      </c>
      <c r="L602" s="304">
        <f t="shared" ca="1" si="261"/>
        <v>1122.9324066162715</v>
      </c>
      <c r="M602" s="306">
        <f t="shared" ca="1" si="277"/>
        <v>-1.2582999191225748</v>
      </c>
      <c r="N602" s="304">
        <f t="shared" ca="1" si="278"/>
        <v>-72.095274727376363</v>
      </c>
      <c r="P602" s="310">
        <f t="shared" ca="1" si="279"/>
        <v>23</v>
      </c>
      <c r="Q602" s="304">
        <f t="shared" ca="1" si="280"/>
        <v>0</v>
      </c>
      <c r="R602" s="306">
        <f t="shared" ca="1" si="281"/>
        <v>0</v>
      </c>
      <c r="S602" s="307">
        <f t="shared" ca="1" si="282"/>
        <v>9.0729999999999986</v>
      </c>
      <c r="T602" s="304">
        <f t="shared" ca="1" si="262"/>
        <v>89.006129999999985</v>
      </c>
      <c r="U602" s="311">
        <f t="shared" ca="1" si="263"/>
        <v>0</v>
      </c>
      <c r="V602" s="306">
        <f t="shared" ca="1" si="264"/>
        <v>1.1186872070741256</v>
      </c>
      <c r="W602" s="304">
        <f t="shared" ca="1" si="265"/>
        <v>20.388130053871748</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7.1193836792558738</v>
      </c>
      <c r="AH602" s="304">
        <f t="shared" ca="1" si="289"/>
        <v>-2.2031924834414851</v>
      </c>
    </row>
    <row r="603" spans="1:34" x14ac:dyDescent="0.2">
      <c r="A603" s="347">
        <f t="shared" ca="1" si="267"/>
        <v>0.1</v>
      </c>
      <c r="B603" s="304">
        <f t="shared" ca="1" si="268"/>
        <v>23.900000000000027</v>
      </c>
      <c r="D603" s="306">
        <f t="shared" ca="1" si="269"/>
        <v>-0.69084390225437731</v>
      </c>
      <c r="E603" s="307">
        <f t="shared" ca="1" si="270"/>
        <v>-7.6717090712186611</v>
      </c>
      <c r="F603" s="304">
        <f t="shared" ca="1" si="271"/>
        <v>7.7027518050824373</v>
      </c>
      <c r="G603" s="306">
        <f t="shared" ca="1" si="272"/>
        <v>23.065241834082702</v>
      </c>
      <c r="H603" s="307">
        <f t="shared" ca="1" si="273"/>
        <v>-72.372232119186577</v>
      </c>
      <c r="I603" s="304">
        <f t="shared" ca="1" si="274"/>
        <v>75.958839925173564</v>
      </c>
      <c r="J603" s="306">
        <f t="shared" ca="1" si="275"/>
        <v>664.06273645051897</v>
      </c>
      <c r="K603" s="307">
        <f t="shared" ca="1" si="276"/>
        <v>900.02794106913996</v>
      </c>
      <c r="L603" s="304">
        <f t="shared" ca="1" si="261"/>
        <v>1118.4943507444759</v>
      </c>
      <c r="M603" s="306">
        <f t="shared" ca="1" si="277"/>
        <v>-1.2622704197533918</v>
      </c>
      <c r="N603" s="304">
        <f t="shared" ca="1" si="278"/>
        <v>-72.322767656076209</v>
      </c>
      <c r="P603" s="310">
        <f t="shared" ca="1" si="279"/>
        <v>23</v>
      </c>
      <c r="Q603" s="304">
        <f t="shared" ca="1" si="280"/>
        <v>0</v>
      </c>
      <c r="R603" s="306">
        <f t="shared" ca="1" si="281"/>
        <v>0</v>
      </c>
      <c r="S603" s="307">
        <f t="shared" ca="1" si="282"/>
        <v>9.0729999999999986</v>
      </c>
      <c r="T603" s="304">
        <f t="shared" ca="1" si="262"/>
        <v>89.006129999999985</v>
      </c>
      <c r="U603" s="311">
        <f t="shared" ca="1" si="263"/>
        <v>0</v>
      </c>
      <c r="V603" s="306">
        <f t="shared" ca="1" si="264"/>
        <v>1.1194944733166423</v>
      </c>
      <c r="W603" s="304">
        <f t="shared" ca="1" si="265"/>
        <v>20.789330426081804</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7.0877712700904336</v>
      </c>
      <c r="AH603" s="304">
        <f t="shared" ca="1" si="289"/>
        <v>-2.2471211345609778</v>
      </c>
    </row>
    <row r="604" spans="1:34" x14ac:dyDescent="0.2">
      <c r="A604" s="347">
        <f t="shared" ca="1" si="267"/>
        <v>0.1</v>
      </c>
      <c r="B604" s="304">
        <f t="shared" ca="1" si="268"/>
        <v>24.000000000000028</v>
      </c>
      <c r="D604" s="306">
        <f t="shared" ca="1" si="269"/>
        <v>-0.69577573724547148</v>
      </c>
      <c r="E604" s="307">
        <f t="shared" ca="1" si="270"/>
        <v>-7.6268517147554977</v>
      </c>
      <c r="F604" s="304">
        <f t="shared" ca="1" si="271"/>
        <v>7.6585227658738706</v>
      </c>
      <c r="G604" s="306">
        <f t="shared" ca="1" si="272"/>
        <v>22.995664260358154</v>
      </c>
      <c r="H604" s="307">
        <f t="shared" ca="1" si="273"/>
        <v>-73.134917290662131</v>
      </c>
      <c r="I604" s="304">
        <f t="shared" ca="1" si="274"/>
        <v>76.664963978906968</v>
      </c>
      <c r="J604" s="306">
        <f t="shared" ca="1" si="275"/>
        <v>666.36578175524096</v>
      </c>
      <c r="K604" s="307">
        <f t="shared" ca="1" si="276"/>
        <v>892.75258359864756</v>
      </c>
      <c r="L604" s="304">
        <f t="shared" ca="1" si="261"/>
        <v>1114.0244748731213</v>
      </c>
      <c r="M604" s="306">
        <f t="shared" ca="1" si="277"/>
        <v>-1.2661559728969727</v>
      </c>
      <c r="N604" s="304">
        <f t="shared" ca="1" si="278"/>
        <v>-72.545393452277182</v>
      </c>
      <c r="P604" s="310">
        <f t="shared" ca="1" si="279"/>
        <v>23</v>
      </c>
      <c r="Q604" s="304">
        <f t="shared" ca="1" si="280"/>
        <v>0</v>
      </c>
      <c r="R604" s="306">
        <f t="shared" ca="1" si="281"/>
        <v>0</v>
      </c>
      <c r="S604" s="307">
        <f t="shared" ca="1" si="282"/>
        <v>9.0729999999999986</v>
      </c>
      <c r="T604" s="304">
        <f t="shared" ca="1" si="262"/>
        <v>89.006129999999985</v>
      </c>
      <c r="U604" s="311">
        <f t="shared" ca="1" si="263"/>
        <v>0</v>
      </c>
      <c r="V604" s="306">
        <f t="shared" ca="1" si="264"/>
        <v>1.1203108825146508</v>
      </c>
      <c r="W604" s="304">
        <f t="shared" ca="1" si="265"/>
        <v>21.193092216940798</v>
      </c>
      <c r="Y604" s="314" t="str">
        <f t="shared" ca="1" si="283"/>
        <v/>
      </c>
      <c r="Z604" s="315" t="str">
        <f t="shared" ca="1" si="284"/>
        <v/>
      </c>
      <c r="AA604" s="316" t="str">
        <f t="shared" ca="1" si="285"/>
        <v/>
      </c>
      <c r="AC604" s="310">
        <f t="shared" ca="1" si="286"/>
        <v>24.000000000000028</v>
      </c>
      <c r="AD604" s="323">
        <f t="shared" ca="1" si="287"/>
        <v>666.36578175524096</v>
      </c>
      <c r="AE604" s="324" t="e">
        <f t="shared" ca="1" si="266"/>
        <v>#N/A</v>
      </c>
      <c r="AG604" s="306">
        <f t="shared" ca="1" si="288"/>
        <v>7.055453289241667</v>
      </c>
      <c r="AH604" s="304">
        <f t="shared" ca="1" si="289"/>
        <v>-2.2913402872348514</v>
      </c>
    </row>
    <row r="605" spans="1:34" x14ac:dyDescent="0.2">
      <c r="A605" s="347">
        <f t="shared" ca="1" si="267"/>
        <v>0.1</v>
      </c>
      <c r="B605" s="304">
        <f t="shared" ca="1" si="268"/>
        <v>24.10000000000003</v>
      </c>
      <c r="D605" s="306">
        <f t="shared" ca="1" si="269"/>
        <v>-0.70063598688633555</v>
      </c>
      <c r="E605" s="307">
        <f t="shared" ca="1" si="270"/>
        <v>-7.5817123379589866</v>
      </c>
      <c r="F605" s="304">
        <f t="shared" ca="1" si="271"/>
        <v>7.6140168611370775</v>
      </c>
      <c r="G605" s="306">
        <f t="shared" ca="1" si="272"/>
        <v>22.92560066166952</v>
      </c>
      <c r="H605" s="307">
        <f t="shared" ca="1" si="273"/>
        <v>-73.893088524458022</v>
      </c>
      <c r="I605" s="304">
        <f t="shared" ca="1" si="274"/>
        <v>77.367769112090414</v>
      </c>
      <c r="J605" s="306">
        <f t="shared" ca="1" si="275"/>
        <v>668.66184500134239</v>
      </c>
      <c r="K605" s="307">
        <f t="shared" ca="1" si="276"/>
        <v>885.40118330789153</v>
      </c>
      <c r="L605" s="304">
        <f t="shared" ca="1" si="261"/>
        <v>1109.524185569478</v>
      </c>
      <c r="M605" s="306">
        <f t="shared" ca="1" si="277"/>
        <v>-1.2699592590607651</v>
      </c>
      <c r="N605" s="304">
        <f t="shared" ca="1" si="278"/>
        <v>-72.763305697742993</v>
      </c>
      <c r="P605" s="310">
        <f t="shared" ca="1" si="279"/>
        <v>23</v>
      </c>
      <c r="Q605" s="304">
        <f t="shared" ca="1" si="280"/>
        <v>0</v>
      </c>
      <c r="R605" s="306">
        <f t="shared" ca="1" si="281"/>
        <v>0</v>
      </c>
      <c r="S605" s="307">
        <f t="shared" ca="1" si="282"/>
        <v>9.0729999999999986</v>
      </c>
      <c r="T605" s="304">
        <f t="shared" ca="1" si="262"/>
        <v>89.006129999999985</v>
      </c>
      <c r="U605" s="311">
        <f t="shared" ca="1" si="263"/>
        <v>0</v>
      </c>
      <c r="V605" s="306">
        <f t="shared" ca="1" si="264"/>
        <v>1.1211364026448276</v>
      </c>
      <c r="W605" s="304">
        <f t="shared" ca="1" si="265"/>
        <v>21.599341143209241</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7.0224557202320614</v>
      </c>
      <c r="AH605" s="304">
        <f t="shared" ca="1" si="289"/>
        <v>-2.3358417521151549</v>
      </c>
    </row>
    <row r="606" spans="1:34" x14ac:dyDescent="0.2">
      <c r="A606" s="347">
        <f t="shared" ca="1" si="267"/>
        <v>0.1</v>
      </c>
      <c r="B606" s="304">
        <f t="shared" ca="1" si="268"/>
        <v>24.200000000000031</v>
      </c>
      <c r="D606" s="306">
        <f t="shared" ca="1" si="269"/>
        <v>-0.70542401746072936</v>
      </c>
      <c r="E606" s="307">
        <f t="shared" ca="1" si="270"/>
        <v>-7.5362990776657579</v>
      </c>
      <c r="F606" s="304">
        <f t="shared" ca="1" si="271"/>
        <v>7.5692421570746555</v>
      </c>
      <c r="G606" s="306">
        <f t="shared" ca="1" si="272"/>
        <v>22.855058259923446</v>
      </c>
      <c r="H606" s="307">
        <f t="shared" ca="1" si="273"/>
        <v>-74.646718432224603</v>
      </c>
      <c r="I606" s="304">
        <f t="shared" ca="1" si="274"/>
        <v>78.067190680620214</v>
      </c>
      <c r="J606" s="306">
        <f t="shared" ca="1" si="275"/>
        <v>670.95087794742199</v>
      </c>
      <c r="K606" s="307">
        <f t="shared" ca="1" si="276"/>
        <v>877.97419296005739</v>
      </c>
      <c r="L606" s="304">
        <f t="shared" ca="1" si="261"/>
        <v>1104.9949158807385</v>
      </c>
      <c r="M606" s="306">
        <f t="shared" ca="1" si="277"/>
        <v>-1.2736828512342626</v>
      </c>
      <c r="N606" s="304">
        <f t="shared" ca="1" si="278"/>
        <v>-72.976651813912341</v>
      </c>
      <c r="P606" s="310">
        <f t="shared" ca="1" si="279"/>
        <v>23</v>
      </c>
      <c r="Q606" s="304">
        <f t="shared" ca="1" si="280"/>
        <v>0</v>
      </c>
      <c r="R606" s="306">
        <f t="shared" ca="1" si="281"/>
        <v>0</v>
      </c>
      <c r="S606" s="307">
        <f t="shared" ca="1" si="282"/>
        <v>9.0729999999999986</v>
      </c>
      <c r="T606" s="304">
        <f t="shared" ca="1" si="262"/>
        <v>89.006129999999985</v>
      </c>
      <c r="U606" s="311">
        <f t="shared" ca="1" si="263"/>
        <v>0</v>
      </c>
      <c r="V606" s="306">
        <f t="shared" ca="1" si="264"/>
        <v>1.1219710014548512</v>
      </c>
      <c r="W606" s="304">
        <f t="shared" ca="1" si="265"/>
        <v>22.008002964109696</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6.9888036294275722</v>
      </c>
      <c r="AH606" s="304">
        <f t="shared" ca="1" si="289"/>
        <v>-2.3806173419165924</v>
      </c>
    </row>
    <row r="607" spans="1:34" x14ac:dyDescent="0.2">
      <c r="A607" s="347">
        <f t="shared" ca="1" si="267"/>
        <v>0.1</v>
      </c>
      <c r="B607" s="304">
        <f t="shared" ca="1" si="268"/>
        <v>24.300000000000033</v>
      </c>
      <c r="D607" s="306">
        <f t="shared" ca="1" si="269"/>
        <v>-0.71013923264575385</v>
      </c>
      <c r="E607" s="307">
        <f t="shared" ca="1" si="270"/>
        <v>-7.4906200735030986</v>
      </c>
      <c r="F607" s="304">
        <f t="shared" ca="1" si="271"/>
        <v>7.5242067233237462</v>
      </c>
      <c r="G607" s="306">
        <f t="shared" ca="1" si="272"/>
        <v>22.784044336658869</v>
      </c>
      <c r="H607" s="307">
        <f t="shared" ca="1" si="273"/>
        <v>-75.395780439574906</v>
      </c>
      <c r="I607" s="304">
        <f t="shared" ca="1" si="274"/>
        <v>78.763166419509972</v>
      </c>
      <c r="J607" s="306">
        <f t="shared" ca="1" si="275"/>
        <v>673.23283307725114</v>
      </c>
      <c r="K607" s="307">
        <f t="shared" ca="1" si="276"/>
        <v>870.47206801646746</v>
      </c>
      <c r="L607" s="304">
        <f t="shared" ca="1" si="261"/>
        <v>1100.4381258072112</v>
      </c>
      <c r="M607" s="306">
        <f t="shared" ca="1" si="277"/>
        <v>-1.2773292199691644</v>
      </c>
      <c r="N607" s="304">
        <f t="shared" ca="1" si="278"/>
        <v>-73.185573352970678</v>
      </c>
      <c r="P607" s="310">
        <f t="shared" ca="1" si="279"/>
        <v>23</v>
      </c>
      <c r="Q607" s="304">
        <f t="shared" ca="1" si="280"/>
        <v>0</v>
      </c>
      <c r="R607" s="306">
        <f t="shared" ca="1" si="281"/>
        <v>0</v>
      </c>
      <c r="S607" s="307">
        <f t="shared" ca="1" si="282"/>
        <v>9.0729999999999986</v>
      </c>
      <c r="T607" s="304">
        <f t="shared" ca="1" si="262"/>
        <v>89.006129999999985</v>
      </c>
      <c r="U607" s="311">
        <f t="shared" ca="1" si="263"/>
        <v>0</v>
      </c>
      <c r="V607" s="306">
        <f t="shared" ca="1" si="264"/>
        <v>1.1228146464684623</v>
      </c>
      <c r="W607" s="304">
        <f t="shared" ca="1" si="265"/>
        <v>22.419003504831274</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6.9545212174460449</v>
      </c>
      <c r="AH607" s="304">
        <f t="shared" ca="1" si="289"/>
        <v>-2.4256588740339136</v>
      </c>
    </row>
    <row r="608" spans="1:34" x14ac:dyDescent="0.2">
      <c r="A608" s="347">
        <f t="shared" ca="1" si="267"/>
        <v>0.1</v>
      </c>
      <c r="B608" s="304">
        <f t="shared" ca="1" si="268"/>
        <v>24.400000000000034</v>
      </c>
      <c r="D608" s="306">
        <f t="shared" ca="1" si="269"/>
        <v>-0.71478107254884815</v>
      </c>
      <c r="E608" s="307">
        <f t="shared" ca="1" si="270"/>
        <v>-7.4446834647987865</v>
      </c>
      <c r="F608" s="304">
        <f t="shared" ca="1" si="271"/>
        <v>7.4789186299038279</v>
      </c>
      <c r="G608" s="306">
        <f t="shared" ca="1" si="272"/>
        <v>22.712566229403986</v>
      </c>
      <c r="H608" s="307">
        <f t="shared" ca="1" si="273"/>
        <v>-76.140248786054784</v>
      </c>
      <c r="I608" s="304">
        <f t="shared" ca="1" si="274"/>
        <v>79.455636363491422</v>
      </c>
      <c r="J608" s="306">
        <f t="shared" ca="1" si="275"/>
        <v>675.50766360555428</v>
      </c>
      <c r="K608" s="307">
        <f t="shared" ca="1" si="276"/>
        <v>862.89526655518603</v>
      </c>
      <c r="L608" s="304">
        <f t="shared" ca="1" si="261"/>
        <v>1095.8553027809739</v>
      </c>
      <c r="M608" s="306">
        <f t="shared" ca="1" si="277"/>
        <v>-1.2809007381909914</v>
      </c>
      <c r="N608" s="304">
        <f t="shared" ca="1" si="278"/>
        <v>-73.390206273535426</v>
      </c>
      <c r="P608" s="310">
        <f t="shared" ca="1" si="279"/>
        <v>23</v>
      </c>
      <c r="Q608" s="304">
        <f t="shared" ca="1" si="280"/>
        <v>0</v>
      </c>
      <c r="R608" s="306">
        <f t="shared" ca="1" si="281"/>
        <v>0</v>
      </c>
      <c r="S608" s="307">
        <f t="shared" ca="1" si="282"/>
        <v>9.0729999999999986</v>
      </c>
      <c r="T608" s="304">
        <f t="shared" ca="1" si="262"/>
        <v>89.006129999999985</v>
      </c>
      <c r="U608" s="311">
        <f t="shared" ca="1" si="263"/>
        <v>0</v>
      </c>
      <c r="V608" s="306">
        <f t="shared" ca="1" si="264"/>
        <v>1.1236673049905372</v>
      </c>
      <c r="W608" s="304">
        <f t="shared" ca="1" si="265"/>
        <v>22.832268679778803</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6.9196318670492625</v>
      </c>
      <c r="AH608" s="304">
        <f t="shared" ca="1" si="289"/>
        <v>-2.4709581731325114</v>
      </c>
    </row>
    <row r="609" spans="1:34" x14ac:dyDescent="0.2">
      <c r="A609" s="347">
        <f t="shared" ca="1" si="267"/>
        <v>0.1</v>
      </c>
      <c r="B609" s="304">
        <f t="shared" ca="1" si="268"/>
        <v>24.500000000000036</v>
      </c>
      <c r="D609" s="306">
        <f t="shared" ca="1" si="269"/>
        <v>-0.71934901278676777</v>
      </c>
      <c r="E609" s="307">
        <f t="shared" ca="1" si="270"/>
        <v>-7.3984973875528164</v>
      </c>
      <c r="F609" s="304">
        <f t="shared" ca="1" si="271"/>
        <v>7.4333859442264361</v>
      </c>
      <c r="G609" s="306">
        <f t="shared" ca="1" si="272"/>
        <v>22.640631328125309</v>
      </c>
      <c r="H609" s="307">
        <f t="shared" ca="1" si="273"/>
        <v>-76.880098524810066</v>
      </c>
      <c r="I609" s="304">
        <f t="shared" ca="1" si="274"/>
        <v>80.144542771922985</v>
      </c>
      <c r="J609" s="306">
        <f t="shared" ca="1" si="275"/>
        <v>677.77532348343072</v>
      </c>
      <c r="K609" s="307">
        <f t="shared" ca="1" si="276"/>
        <v>855.2442491896428</v>
      </c>
      <c r="L609" s="304">
        <f t="shared" ca="1" si="261"/>
        <v>1091.2479621493114</v>
      </c>
      <c r="M609" s="306">
        <f t="shared" ca="1" si="277"/>
        <v>-1.2843996857572517</v>
      </c>
      <c r="N609" s="304">
        <f t="shared" ca="1" si="278"/>
        <v>-73.59068120181972</v>
      </c>
      <c r="P609" s="310">
        <f t="shared" ca="1" si="279"/>
        <v>23</v>
      </c>
      <c r="Q609" s="304">
        <f t="shared" ca="1" si="280"/>
        <v>0</v>
      </c>
      <c r="R609" s="306">
        <f t="shared" ca="1" si="281"/>
        <v>0</v>
      </c>
      <c r="S609" s="307">
        <f t="shared" ca="1" si="282"/>
        <v>9.0729999999999986</v>
      </c>
      <c r="T609" s="304">
        <f t="shared" ca="1" si="262"/>
        <v>89.006129999999985</v>
      </c>
      <c r="U609" s="311">
        <f t="shared" ca="1" si="263"/>
        <v>0</v>
      </c>
      <c r="V609" s="306">
        <f t="shared" ca="1" si="264"/>
        <v>1.1245289441121726</v>
      </c>
      <c r="W609" s="304">
        <f t="shared" ca="1" si="265"/>
        <v>23.247724515555216</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6.8841581877708409</v>
      </c>
      <c r="AH609" s="304">
        <f t="shared" ca="1" si="289"/>
        <v>-2.516507073710879</v>
      </c>
    </row>
    <row r="610" spans="1:34" x14ac:dyDescent="0.2">
      <c r="A610" s="347">
        <f t="shared" ca="1" si="267"/>
        <v>0.1</v>
      </c>
      <c r="B610" s="304">
        <f t="shared" ca="1" si="268"/>
        <v>24.600000000000037</v>
      </c>
      <c r="D610" s="306">
        <f t="shared" ca="1" si="269"/>
        <v>-0.7238425636034419</v>
      </c>
      <c r="E610" s="307">
        <f t="shared" ca="1" si="270"/>
        <v>-7.3520699714696711</v>
      </c>
      <c r="F610" s="304">
        <f t="shared" ca="1" si="271"/>
        <v>7.3876167281654546</v>
      </c>
      <c r="G610" s="306">
        <f t="shared" ca="1" si="272"/>
        <v>22.568247071764965</v>
      </c>
      <c r="H610" s="307">
        <f t="shared" ca="1" si="273"/>
        <v>-77.615305521957026</v>
      </c>
      <c r="I610" s="304">
        <f t="shared" ca="1" si="274"/>
        <v>80.829830057714219</v>
      </c>
      <c r="J610" s="306">
        <f t="shared" ca="1" si="275"/>
        <v>680.03576740342521</v>
      </c>
      <c r="K610" s="307">
        <f t="shared" ca="1" si="276"/>
        <v>847.51947898730441</v>
      </c>
      <c r="L610" s="304">
        <f t="shared" ca="1" si="261"/>
        <v>1086.6176476621742</v>
      </c>
      <c r="M610" s="306">
        <f t="shared" ca="1" si="277"/>
        <v>-1.2878282537764136</v>
      </c>
      <c r="N610" s="304">
        <f t="shared" ca="1" si="278"/>
        <v>-73.787123679091223</v>
      </c>
      <c r="P610" s="310">
        <f t="shared" ca="1" si="279"/>
        <v>23</v>
      </c>
      <c r="Q610" s="304">
        <f t="shared" ca="1" si="280"/>
        <v>0</v>
      </c>
      <c r="R610" s="306">
        <f t="shared" ca="1" si="281"/>
        <v>0</v>
      </c>
      <c r="S610" s="307">
        <f t="shared" ca="1" si="282"/>
        <v>9.0729999999999986</v>
      </c>
      <c r="T610" s="304">
        <f t="shared" ca="1" si="262"/>
        <v>89.006129999999985</v>
      </c>
      <c r="U610" s="311">
        <f t="shared" ca="1" si="263"/>
        <v>0</v>
      </c>
      <c r="V610" s="306">
        <f t="shared" ca="1" si="264"/>
        <v>1.1253995307157876</v>
      </c>
      <c r="W610" s="304">
        <f t="shared" ca="1" si="265"/>
        <v>23.665297173666413</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6.8481220575134412</v>
      </c>
      <c r="AH610" s="304">
        <f t="shared" ca="1" si="289"/>
        <v>-2.5622974226336623</v>
      </c>
    </row>
    <row r="611" spans="1:34" x14ac:dyDescent="0.2">
      <c r="A611" s="347">
        <f t="shared" ca="1" si="267"/>
        <v>0.1</v>
      </c>
      <c r="B611" s="304">
        <f t="shared" ca="1" si="268"/>
        <v>24.700000000000038</v>
      </c>
      <c r="D611" s="306">
        <f t="shared" ca="1" si="269"/>
        <v>-0.72826126902383836</v>
      </c>
      <c r="E611" s="307">
        <f t="shared" ca="1" si="270"/>
        <v>-7.3054093370499054</v>
      </c>
      <c r="F611" s="304">
        <f t="shared" ca="1" si="271"/>
        <v>7.3416190351867314</v>
      </c>
      <c r="G611" s="306">
        <f t="shared" ca="1" si="272"/>
        <v>22.49542094486258</v>
      </c>
      <c r="H611" s="307">
        <f t="shared" ca="1" si="273"/>
        <v>-78.345846455662013</v>
      </c>
      <c r="I611" s="304">
        <f t="shared" ca="1" si="274"/>
        <v>81.511444719994572</v>
      </c>
      <c r="J611" s="306">
        <f t="shared" ca="1" si="275"/>
        <v>682.28895080425661</v>
      </c>
      <c r="K611" s="307">
        <f t="shared" ca="1" si="276"/>
        <v>839.72142138842344</v>
      </c>
      <c r="L611" s="304">
        <f t="shared" ca="1" si="261"/>
        <v>1081.9659319628172</v>
      </c>
      <c r="M611" s="306">
        <f t="shared" ca="1" si="277"/>
        <v>-1.2911885487011368</v>
      </c>
      <c r="N611" s="304">
        <f t="shared" ca="1" si="278"/>
        <v>-73.979654396197091</v>
      </c>
      <c r="P611" s="310">
        <f t="shared" ca="1" si="279"/>
        <v>23</v>
      </c>
      <c r="Q611" s="304">
        <f t="shared" ca="1" si="280"/>
        <v>0</v>
      </c>
      <c r="R611" s="306">
        <f t="shared" ca="1" si="281"/>
        <v>0</v>
      </c>
      <c r="S611" s="307">
        <f t="shared" ca="1" si="282"/>
        <v>9.0729999999999986</v>
      </c>
      <c r="T611" s="304">
        <f t="shared" ca="1" si="262"/>
        <v>89.006129999999985</v>
      </c>
      <c r="U611" s="311">
        <f t="shared" ca="1" si="263"/>
        <v>0</v>
      </c>
      <c r="V611" s="306">
        <f t="shared" ca="1" si="264"/>
        <v>1.1262790314802316</v>
      </c>
      <c r="W611" s="304">
        <f t="shared" ca="1" si="265"/>
        <v>24.084912972937524</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6.8115446613315385</v>
      </c>
      <c r="AH611" s="304">
        <f t="shared" ca="1" si="289"/>
        <v>-2.6083210816341249</v>
      </c>
    </row>
    <row r="612" spans="1:34" x14ac:dyDescent="0.2">
      <c r="A612" s="347">
        <f t="shared" ca="1" si="267"/>
        <v>0.1</v>
      </c>
      <c r="B612" s="304">
        <f t="shared" ca="1" si="268"/>
        <v>24.80000000000004</v>
      </c>
      <c r="D612" s="306">
        <f t="shared" ca="1" si="269"/>
        <v>-0.73260470604117933</v>
      </c>
      <c r="E612" s="307">
        <f t="shared" ca="1" si="270"/>
        <v>-7.2585235927400742</v>
      </c>
      <c r="F612" s="304">
        <f t="shared" ca="1" si="271"/>
        <v>7.2954009075360595</v>
      </c>
      <c r="G612" s="306">
        <f t="shared" ca="1" si="272"/>
        <v>22.422160474258462</v>
      </c>
      <c r="H612" s="307">
        <f t="shared" ca="1" si="273"/>
        <v>-79.071698814936013</v>
      </c>
      <c r="I612" s="304">
        <f t="shared" ca="1" si="274"/>
        <v>82.189335280274364</v>
      </c>
      <c r="J612" s="306">
        <f t="shared" ca="1" si="275"/>
        <v>684.53482987521272</v>
      </c>
      <c r="K612" s="307">
        <f t="shared" ca="1" si="276"/>
        <v>831.85054412489353</v>
      </c>
      <c r="L612" s="304">
        <f t="shared" ca="1" si="261"/>
        <v>1077.2944170806641</v>
      </c>
      <c r="M612" s="306">
        <f t="shared" ca="1" si="277"/>
        <v>-1.2944825962084576</v>
      </c>
      <c r="N612" s="304">
        <f t="shared" ca="1" si="278"/>
        <v>-74.16838941588216</v>
      </c>
      <c r="P612" s="310">
        <f t="shared" ca="1" si="279"/>
        <v>23</v>
      </c>
      <c r="Q612" s="304">
        <f t="shared" ca="1" si="280"/>
        <v>0</v>
      </c>
      <c r="R612" s="306">
        <f t="shared" ca="1" si="281"/>
        <v>0</v>
      </c>
      <c r="S612" s="307">
        <f t="shared" ca="1" si="282"/>
        <v>9.0729999999999986</v>
      </c>
      <c r="T612" s="304">
        <f t="shared" ca="1" si="262"/>
        <v>89.006129999999985</v>
      </c>
      <c r="U612" s="311">
        <f t="shared" ca="1" si="263"/>
        <v>0</v>
      </c>
      <c r="V612" s="306">
        <f t="shared" ca="1" si="264"/>
        <v>1.1271674128859013</v>
      </c>
      <c r="W612" s="304">
        <f t="shared" ca="1" si="265"/>
        <v>24.506498411630613</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6.7744465276000483</v>
      </c>
      <c r="AH612" s="304">
        <f t="shared" ca="1" si="289"/>
        <v>-2.6545699297848042</v>
      </c>
    </row>
    <row r="613" spans="1:34" x14ac:dyDescent="0.2">
      <c r="A613" s="347">
        <f t="shared" ca="1" si="267"/>
        <v>0.1</v>
      </c>
      <c r="B613" s="304">
        <f t="shared" ca="1" si="268"/>
        <v>24.900000000000041</v>
      </c>
      <c r="D613" s="306">
        <f t="shared" ca="1" si="269"/>
        <v>-0.73687248383505743</v>
      </c>
      <c r="E613" s="307">
        <f t="shared" ca="1" si="270"/>
        <v>-7.2114208321401119</v>
      </c>
      <c r="F613" s="304">
        <f t="shared" ca="1" si="271"/>
        <v>7.2489703734846112</v>
      </c>
      <c r="G613" s="306">
        <f t="shared" ca="1" si="272"/>
        <v>22.348473225874955</v>
      </c>
      <c r="H613" s="307">
        <f t="shared" ca="1" si="273"/>
        <v>-79.792840898150018</v>
      </c>
      <c r="I613" s="304">
        <f t="shared" ca="1" si="274"/>
        <v>82.863452221863966</v>
      </c>
      <c r="J613" s="306">
        <f t="shared" ca="1" si="275"/>
        <v>686.77336156021943</v>
      </c>
      <c r="K613" s="307">
        <f t="shared" ca="1" si="276"/>
        <v>823.90731713923924</v>
      </c>
      <c r="L613" s="304">
        <f t="shared" ca="1" si="261"/>
        <v>1072.6047349253604</v>
      </c>
      <c r="M613" s="306">
        <f t="shared" ca="1" si="277"/>
        <v>-1.2977123448788968</v>
      </c>
      <c r="N613" s="304">
        <f t="shared" ca="1" si="278"/>
        <v>-74.353440383586317</v>
      </c>
      <c r="P613" s="310">
        <f t="shared" ca="1" si="279"/>
        <v>23</v>
      </c>
      <c r="Q613" s="304">
        <f t="shared" ca="1" si="280"/>
        <v>0</v>
      </c>
      <c r="R613" s="306">
        <f t="shared" ca="1" si="281"/>
        <v>0</v>
      </c>
      <c r="S613" s="307">
        <f t="shared" ca="1" si="282"/>
        <v>9.0729999999999986</v>
      </c>
      <c r="T613" s="304">
        <f t="shared" ca="1" si="262"/>
        <v>89.006129999999985</v>
      </c>
      <c r="U613" s="311">
        <f t="shared" ca="1" si="263"/>
        <v>0</v>
      </c>
      <c r="V613" s="306">
        <f t="shared" ca="1" si="264"/>
        <v>1.1280646412198669</v>
      </c>
      <c r="W613" s="304">
        <f t="shared" ca="1" si="265"/>
        <v>24.929980189254032</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6.7368475617542991</v>
      </c>
      <c r="AH613" s="304">
        <f t="shared" ca="1" si="289"/>
        <v>-2.7010358659352605</v>
      </c>
    </row>
    <row r="614" spans="1:34" x14ac:dyDescent="0.2">
      <c r="A614" s="347">
        <f t="shared" ca="1" si="267"/>
        <v>0.1</v>
      </c>
      <c r="B614" s="304">
        <f t="shared" ca="1" si="268"/>
        <v>25.000000000000043</v>
      </c>
      <c r="D614" s="306">
        <f t="shared" ca="1" si="269"/>
        <v>-0.74106424301818985</v>
      </c>
      <c r="E614" s="307">
        <f t="shared" ca="1" si="270"/>
        <v>-7.1641091312673622</v>
      </c>
      <c r="F614" s="304">
        <f t="shared" ca="1" si="271"/>
        <v>7.2023354446310348</v>
      </c>
      <c r="G614" s="306">
        <f t="shared" ca="1" si="272"/>
        <v>22.274366801573137</v>
      </c>
      <c r="H614" s="307">
        <f t="shared" ca="1" si="273"/>
        <v>-80.509251811276755</v>
      </c>
      <c r="I614" s="304">
        <f t="shared" ca="1" si="274"/>
        <v>83.53374793233327</v>
      </c>
      <c r="J614" s="306">
        <f t="shared" ca="1" si="275"/>
        <v>689.00450356159183</v>
      </c>
      <c r="K614" s="307">
        <f t="shared" ca="1" si="276"/>
        <v>815.89221250376795</v>
      </c>
      <c r="L614" s="304">
        <f t="shared" ca="1" si="261"/>
        <v>1067.8985477808503</v>
      </c>
      <c r="M614" s="306">
        <f t="shared" ca="1" si="277"/>
        <v>-1.3008796696857681</v>
      </c>
      <c r="N614" s="304">
        <f t="shared" ca="1" si="278"/>
        <v>-74.534914727367124</v>
      </c>
      <c r="P614" s="310">
        <f t="shared" ca="1" si="279"/>
        <v>23</v>
      </c>
      <c r="Q614" s="304">
        <f t="shared" ca="1" si="280"/>
        <v>0</v>
      </c>
      <c r="R614" s="306">
        <f t="shared" ca="1" si="281"/>
        <v>0</v>
      </c>
      <c r="S614" s="307">
        <f t="shared" ca="1" si="282"/>
        <v>9.0729999999999986</v>
      </c>
      <c r="T614" s="304">
        <f t="shared" ca="1" si="262"/>
        <v>89.006129999999985</v>
      </c>
      <c r="U614" s="311">
        <f t="shared" ca="1" si="263"/>
        <v>0</v>
      </c>
      <c r="V614" s="306">
        <f t="shared" ca="1" si="264"/>
        <v>1.1289706825809993</v>
      </c>
      <c r="W614" s="304">
        <f t="shared" ca="1" si="265"/>
        <v>25.355285228053763</v>
      </c>
      <c r="Y614" s="314" t="str">
        <f t="shared" ca="1" si="283"/>
        <v/>
      </c>
      <c r="Z614" s="315" t="str">
        <f t="shared" ca="1" si="284"/>
        <v/>
      </c>
      <c r="AA614" s="316" t="str">
        <f t="shared" ca="1" si="285"/>
        <v/>
      </c>
      <c r="AC614" s="310">
        <f t="shared" ca="1" si="286"/>
        <v>25.000000000000043</v>
      </c>
      <c r="AD614" s="323">
        <f t="shared" ca="1" si="287"/>
        <v>689.00450356159183</v>
      </c>
      <c r="AE614" s="324" t="e">
        <f t="shared" ca="1" si="266"/>
        <v>#N/A</v>
      </c>
      <c r="AG614" s="306">
        <f t="shared" ca="1" si="288"/>
        <v>6.6987670777731996</v>
      </c>
      <c r="AH614" s="304">
        <f t="shared" ca="1" si="289"/>
        <v>-2.7477108111158421</v>
      </c>
    </row>
    <row r="615" spans="1:34" x14ac:dyDescent="0.2">
      <c r="A615" s="347">
        <f t="shared" ca="1" si="267"/>
        <v>0.1</v>
      </c>
      <c r="B615" s="304">
        <f t="shared" ca="1" si="268"/>
        <v>25.100000000000044</v>
      </c>
      <c r="D615" s="306">
        <f t="shared" ca="1" si="269"/>
        <v>-0.74517965490971216</v>
      </c>
      <c r="E615" s="307">
        <f t="shared" ca="1" si="270"/>
        <v>-7.1165965458767069</v>
      </c>
      <c r="F615" s="304">
        <f t="shared" ca="1" si="271"/>
        <v>7.1555041132596404</v>
      </c>
      <c r="G615" s="306">
        <f t="shared" ca="1" si="272"/>
        <v>22.199848836082165</v>
      </c>
      <c r="H615" s="307">
        <f t="shared" ca="1" si="273"/>
        <v>-81.220911465864432</v>
      </c>
      <c r="I615" s="304">
        <f t="shared" ca="1" si="274"/>
        <v>84.200176648809276</v>
      </c>
      <c r="J615" s="306">
        <f t="shared" ca="1" si="275"/>
        <v>691.22821434347463</v>
      </c>
      <c r="K615" s="307">
        <f t="shared" ca="1" si="276"/>
        <v>807.8057043399109</v>
      </c>
      <c r="L615" s="304">
        <f t="shared" ca="1" si="261"/>
        <v>1063.177548798209</v>
      </c>
      <c r="M615" s="306">
        <f t="shared" ca="1" si="277"/>
        <v>-1.3039863753053256</v>
      </c>
      <c r="N615" s="304">
        <f t="shared" ca="1" si="278"/>
        <v>-74.712915847557355</v>
      </c>
      <c r="P615" s="310">
        <f t="shared" ca="1" si="279"/>
        <v>23</v>
      </c>
      <c r="Q615" s="304">
        <f t="shared" ca="1" si="280"/>
        <v>0</v>
      </c>
      <c r="R615" s="306">
        <f t="shared" ca="1" si="281"/>
        <v>0</v>
      </c>
      <c r="S615" s="307">
        <f t="shared" ca="1" si="282"/>
        <v>9.0729999999999986</v>
      </c>
      <c r="T615" s="304">
        <f t="shared" ca="1" si="262"/>
        <v>89.006129999999985</v>
      </c>
      <c r="U615" s="311">
        <f t="shared" ca="1" si="263"/>
        <v>0</v>
      </c>
      <c r="V615" s="306">
        <f t="shared" ca="1" si="264"/>
        <v>1.1298855028851029</v>
      </c>
      <c r="W615" s="304">
        <f t="shared" ca="1" si="265"/>
        <v>25.782340694177986</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6.6602238275648435</v>
      </c>
      <c r="AH615" s="304">
        <f t="shared" ca="1" si="289"/>
        <v>-2.7945867109063998</v>
      </c>
    </row>
    <row r="616" spans="1:34" x14ac:dyDescent="0.2">
      <c r="A616" s="347">
        <f t="shared" ca="1" si="267"/>
        <v>0.1</v>
      </c>
      <c r="B616" s="304">
        <f t="shared" ca="1" si="268"/>
        <v>25.200000000000045</v>
      </c>
      <c r="D616" s="306">
        <f t="shared" ca="1" si="269"/>
        <v>-0.74921842083307932</v>
      </c>
      <c r="E616" s="307">
        <f t="shared" ca="1" si="270"/>
        <v>-7.0688911088361497</v>
      </c>
      <c r="F616" s="304">
        <f t="shared" ca="1" si="271"/>
        <v>7.1084843497540584</v>
      </c>
      <c r="G616" s="306">
        <f t="shared" ca="1" si="272"/>
        <v>22.124926993998855</v>
      </c>
      <c r="H616" s="307">
        <f t="shared" ca="1" si="273"/>
        <v>-81.927800576748041</v>
      </c>
      <c r="I616" s="304">
        <f t="shared" ca="1" si="274"/>
        <v>84.862694405923591</v>
      </c>
      <c r="J616" s="306">
        <f t="shared" ca="1" si="275"/>
        <v>693.44445313497863</v>
      </c>
      <c r="K616" s="307">
        <f t="shared" ca="1" si="276"/>
        <v>799.64826873778031</v>
      </c>
      <c r="L616" s="304">
        <f t="shared" ca="1" si="261"/>
        <v>1058.4434624858329</v>
      </c>
      <c r="M616" s="306">
        <f t="shared" ca="1" si="277"/>
        <v>-1.3070341992577585</v>
      </c>
      <c r="N616" s="304">
        <f t="shared" ca="1" si="278"/>
        <v>-74.887543296730641</v>
      </c>
      <c r="P616" s="310">
        <f t="shared" ca="1" si="279"/>
        <v>23</v>
      </c>
      <c r="Q616" s="304">
        <f t="shared" ca="1" si="280"/>
        <v>0</v>
      </c>
      <c r="R616" s="306">
        <f t="shared" ca="1" si="281"/>
        <v>0</v>
      </c>
      <c r="S616" s="307">
        <f t="shared" ca="1" si="282"/>
        <v>9.0729999999999986</v>
      </c>
      <c r="T616" s="304">
        <f t="shared" ca="1" si="262"/>
        <v>89.006129999999985</v>
      </c>
      <c r="U616" s="311">
        <f t="shared" ca="1" si="263"/>
        <v>0</v>
      </c>
      <c r="V616" s="306">
        <f t="shared" ca="1" si="264"/>
        <v>1.1308090678700478</v>
      </c>
      <c r="W616" s="304">
        <f t="shared" ca="1" si="265"/>
        <v>26.211074018506064</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6.6212360284020679</v>
      </c>
      <c r="AH616" s="304">
        <f t="shared" ca="1" si="289"/>
        <v>-2.8416555377689838</v>
      </c>
    </row>
    <row r="617" spans="1:34" x14ac:dyDescent="0.2">
      <c r="A617" s="347">
        <f t="shared" ca="1" si="267"/>
        <v>0.1</v>
      </c>
      <c r="B617" s="304">
        <f t="shared" ca="1" si="268"/>
        <v>25.300000000000047</v>
      </c>
      <c r="D617" s="306">
        <f t="shared" ca="1" si="269"/>
        <v>-0.75318027143679089</v>
      </c>
      <c r="E617" s="307">
        <f t="shared" ca="1" si="270"/>
        <v>-7.0210008275574634</v>
      </c>
      <c r="F617" s="304">
        <f t="shared" ca="1" si="271"/>
        <v>7.061284100065949</v>
      </c>
      <c r="G617" s="306">
        <f t="shared" ca="1" si="272"/>
        <v>22.049608966855175</v>
      </c>
      <c r="H617" s="307">
        <f t="shared" ca="1" si="273"/>
        <v>-82.629900659503789</v>
      </c>
      <c r="I617" s="304">
        <f t="shared" ca="1" si="274"/>
        <v>85.521258986235026</v>
      </c>
      <c r="J617" s="306">
        <f t="shared" ca="1" si="275"/>
        <v>695.65317993302131</v>
      </c>
      <c r="K617" s="307">
        <f t="shared" ca="1" si="276"/>
        <v>791.42038367596774</v>
      </c>
      <c r="L617" s="304">
        <f t="shared" ca="1" si="261"/>
        <v>1053.6980451954632</v>
      </c>
      <c r="M617" s="306">
        <f t="shared" ca="1" si="277"/>
        <v>-1.3100248148884734</v>
      </c>
      <c r="N617" s="304">
        <f t="shared" ca="1" si="278"/>
        <v>-75.058892950516466</v>
      </c>
      <c r="P617" s="310">
        <f t="shared" ca="1" si="279"/>
        <v>23</v>
      </c>
      <c r="Q617" s="304">
        <f t="shared" ca="1" si="280"/>
        <v>0</v>
      </c>
      <c r="R617" s="306">
        <f t="shared" ca="1" si="281"/>
        <v>0</v>
      </c>
      <c r="S617" s="307">
        <f t="shared" ca="1" si="282"/>
        <v>9.0729999999999986</v>
      </c>
      <c r="T617" s="304">
        <f t="shared" ca="1" si="262"/>
        <v>89.006129999999985</v>
      </c>
      <c r="U617" s="311">
        <f t="shared" ca="1" si="263"/>
        <v>0</v>
      </c>
      <c r="V617" s="306">
        <f t="shared" ca="1" si="264"/>
        <v>1.1317413431009036</v>
      </c>
      <c r="W617" s="304">
        <f t="shared" ca="1" si="265"/>
        <v>26.641412917133984</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6.5818213885448298</v>
      </c>
      <c r="AH617" s="304">
        <f t="shared" ca="1" si="289"/>
        <v>-2.8889092933435543</v>
      </c>
    </row>
    <row r="618" spans="1:34" x14ac:dyDescent="0.2">
      <c r="A618" s="347">
        <f t="shared" ca="1" si="267"/>
        <v>0.1</v>
      </c>
      <c r="B618" s="304">
        <f t="shared" ca="1" si="268"/>
        <v>25.400000000000048</v>
      </c>
      <c r="D618" s="306">
        <f t="shared" ca="1" si="269"/>
        <v>-0.75706496603629125</v>
      </c>
      <c r="E618" s="307">
        <f t="shared" ca="1" si="270"/>
        <v>-6.9729336814814538</v>
      </c>
      <c r="F618" s="304">
        <f t="shared" ca="1" si="271"/>
        <v>7.0139112832383352</v>
      </c>
      <c r="G618" s="306">
        <f t="shared" ca="1" si="272"/>
        <v>21.973902470251545</v>
      </c>
      <c r="H618" s="307">
        <f t="shared" ca="1" si="273"/>
        <v>-83.327194027651942</v>
      </c>
      <c r="I618" s="304">
        <f t="shared" ca="1" si="274"/>
        <v>86.175829872964272</v>
      </c>
      <c r="J618" s="306">
        <f t="shared" ca="1" si="275"/>
        <v>697.85435550487659</v>
      </c>
      <c r="K618" s="307">
        <f t="shared" ca="1" si="276"/>
        <v>783.12252894160997</v>
      </c>
      <c r="L618" s="304">
        <f t="shared" ca="1" si="261"/>
        <v>1048.9430856023739</v>
      </c>
      <c r="M618" s="306">
        <f t="shared" ca="1" si="277"/>
        <v>-1.3129598341985445</v>
      </c>
      <c r="N618" s="304">
        <f t="shared" ca="1" si="278"/>
        <v>-75.22705716977292</v>
      </c>
      <c r="P618" s="310">
        <f t="shared" ca="1" si="279"/>
        <v>23</v>
      </c>
      <c r="Q618" s="304">
        <f t="shared" ca="1" si="280"/>
        <v>0</v>
      </c>
      <c r="R618" s="306">
        <f t="shared" ca="1" si="281"/>
        <v>0</v>
      </c>
      <c r="S618" s="307">
        <f t="shared" ca="1" si="282"/>
        <v>9.0729999999999986</v>
      </c>
      <c r="T618" s="304">
        <f t="shared" ca="1" si="262"/>
        <v>89.006129999999985</v>
      </c>
      <c r="U618" s="311">
        <f t="shared" ca="1" si="263"/>
        <v>0</v>
      </c>
      <c r="V618" s="306">
        <f t="shared" ca="1" si="264"/>
        <v>1.1326822939750694</v>
      </c>
      <c r="W618" s="304">
        <f t="shared" ca="1" si="265"/>
        <v>27.073285411508124</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6.5419971311760658</v>
      </c>
      <c r="AH618" s="304">
        <f t="shared" ca="1" si="289"/>
        <v>-2.9363400107058291</v>
      </c>
    </row>
    <row r="619" spans="1:34" x14ac:dyDescent="0.2">
      <c r="A619" s="347">
        <f t="shared" ca="1" si="267"/>
        <v>0.1</v>
      </c>
      <c r="B619" s="304">
        <f t="shared" ca="1" si="268"/>
        <v>25.50000000000005</v>
      </c>
      <c r="D619" s="306">
        <f t="shared" ca="1" si="269"/>
        <v>-0.76087229197552197</v>
      </c>
      <c r="E619" s="307">
        <f t="shared" ca="1" si="270"/>
        <v>-6.9246976196175503</v>
      </c>
      <c r="F619" s="304">
        <f t="shared" ca="1" si="271"/>
        <v>6.9663737889832653</v>
      </c>
      <c r="G619" s="306">
        <f t="shared" ca="1" si="272"/>
        <v>21.897815241053994</v>
      </c>
      <c r="H619" s="307">
        <f t="shared" ca="1" si="273"/>
        <v>-84.019663789613702</v>
      </c>
      <c r="I619" s="304">
        <f t="shared" ca="1" si="274"/>
        <v>86.826368204889576</v>
      </c>
      <c r="J619" s="306">
        <f t="shared" ca="1" si="275"/>
        <v>700.04794139044191</v>
      </c>
      <c r="K619" s="307">
        <f t="shared" ca="1" si="276"/>
        <v>774.75518605074672</v>
      </c>
      <c r="L619" s="304">
        <f t="shared" ca="1" si="261"/>
        <v>1044.1804051779188</v>
      </c>
      <c r="M619" s="306">
        <f t="shared" ca="1" si="277"/>
        <v>-1.3158408105326995</v>
      </c>
      <c r="N619" s="304">
        <f t="shared" ca="1" si="278"/>
        <v>-75.39212495459708</v>
      </c>
      <c r="P619" s="310">
        <f t="shared" ca="1" si="279"/>
        <v>23</v>
      </c>
      <c r="Q619" s="304">
        <f t="shared" ca="1" si="280"/>
        <v>0</v>
      </c>
      <c r="R619" s="306">
        <f t="shared" ca="1" si="281"/>
        <v>0</v>
      </c>
      <c r="S619" s="307">
        <f t="shared" ca="1" si="282"/>
        <v>9.0729999999999986</v>
      </c>
      <c r="T619" s="304">
        <f t="shared" ca="1" si="262"/>
        <v>89.006129999999985</v>
      </c>
      <c r="U619" s="311">
        <f t="shared" ca="1" si="263"/>
        <v>0</v>
      </c>
      <c r="V619" s="306">
        <f t="shared" ca="1" si="264"/>
        <v>1.1336318857274021</v>
      </c>
      <c r="W619" s="304">
        <f t="shared" ca="1" si="265"/>
        <v>27.506619848200227</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6.5017800167687687</v>
      </c>
      <c r="AH619" s="304">
        <f t="shared" ca="1" si="289"/>
        <v>-2.983939756586369</v>
      </c>
    </row>
    <row r="620" spans="1:34" x14ac:dyDescent="0.2">
      <c r="A620" s="347">
        <f t="shared" ca="1" si="267"/>
        <v>0.1</v>
      </c>
      <c r="B620" s="304">
        <f t="shared" ca="1" si="268"/>
        <v>25.600000000000051</v>
      </c>
      <c r="D620" s="306">
        <f t="shared" ca="1" si="269"/>
        <v>-0.76460206400672992</v>
      </c>
      <c r="E620" s="307">
        <f t="shared" ca="1" si="270"/>
        <v>-6.8763005581374159</v>
      </c>
      <c r="F620" s="304">
        <f t="shared" ca="1" si="271"/>
        <v>6.9186794753134997</v>
      </c>
      <c r="G620" s="306">
        <f t="shared" ca="1" si="272"/>
        <v>21.821355034653322</v>
      </c>
      <c r="H620" s="307">
        <f t="shared" ca="1" si="273"/>
        <v>-84.707293845427444</v>
      </c>
      <c r="I620" s="304">
        <f t="shared" ca="1" si="274"/>
        <v>87.472836733262398</v>
      </c>
      <c r="J620" s="306">
        <f t="shared" ca="1" si="275"/>
        <v>702.23389990422731</v>
      </c>
      <c r="K620" s="307">
        <f t="shared" ca="1" si="276"/>
        <v>766.3188381689946</v>
      </c>
      <c r="L620" s="304">
        <f t="shared" ca="1" si="261"/>
        <v>1039.411858652468</v>
      </c>
      <c r="M620" s="306">
        <f t="shared" ca="1" si="277"/>
        <v>-1.3186692411327241</v>
      </c>
      <c r="N620" s="304">
        <f t="shared" ca="1" si="278"/>
        <v>-75.554182090624153</v>
      </c>
      <c r="P620" s="310">
        <f t="shared" ca="1" si="279"/>
        <v>23</v>
      </c>
      <c r="Q620" s="304">
        <f t="shared" ca="1" si="280"/>
        <v>0</v>
      </c>
      <c r="R620" s="306">
        <f t="shared" ca="1" si="281"/>
        <v>0</v>
      </c>
      <c r="S620" s="307">
        <f t="shared" ca="1" si="282"/>
        <v>9.0729999999999986</v>
      </c>
      <c r="T620" s="304">
        <f t="shared" ca="1" si="262"/>
        <v>89.006129999999985</v>
      </c>
      <c r="U620" s="311">
        <f t="shared" ca="1" si="263"/>
        <v>0</v>
      </c>
      <c r="V620" s="306">
        <f t="shared" ca="1" si="264"/>
        <v>1.1345900834353377</v>
      </c>
      <c r="W620" s="304">
        <f t="shared" ca="1" si="265"/>
        <v>27.941344918316407</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6.4611863639932618</v>
      </c>
      <c r="AH620" s="304">
        <f t="shared" ca="1" si="289"/>
        <v>-3.0317006335501193</v>
      </c>
    </row>
    <row r="621" spans="1:34" x14ac:dyDescent="0.2">
      <c r="A621" s="347">
        <f t="shared" ca="1" si="267"/>
        <v>0.1</v>
      </c>
      <c r="B621" s="304">
        <f t="shared" ca="1" si="268"/>
        <v>25.700000000000053</v>
      </c>
      <c r="D621" s="306">
        <f t="shared" ca="1" si="269"/>
        <v>-0.76825412368722001</v>
      </c>
      <c r="E621" s="307">
        <f t="shared" ca="1" si="270"/>
        <v>-6.8277503780223636</v>
      </c>
      <c r="F621" s="304">
        <f t="shared" ca="1" si="271"/>
        <v>6.8708361662280186</v>
      </c>
      <c r="G621" s="306">
        <f t="shared" ca="1" si="272"/>
        <v>21.744529622284599</v>
      </c>
      <c r="H621" s="307">
        <f t="shared" ca="1" si="273"/>
        <v>-85.390068883229674</v>
      </c>
      <c r="I621" s="304">
        <f t="shared" ca="1" si="274"/>
        <v>88.115199780611746</v>
      </c>
      <c r="J621" s="306">
        <f t="shared" ca="1" si="275"/>
        <v>704.41219413707427</v>
      </c>
      <c r="K621" s="307">
        <f t="shared" ca="1" si="276"/>
        <v>757.81397003256177</v>
      </c>
      <c r="L621" s="304">
        <f t="shared" ca="1" si="261"/>
        <v>1034.6393344666149</v>
      </c>
      <c r="M621" s="306">
        <f t="shared" ca="1" si="277"/>
        <v>-1.3214465695636939</v>
      </c>
      <c r="N621" s="304">
        <f t="shared" ca="1" si="278"/>
        <v>-75.713311288040401</v>
      </c>
      <c r="P621" s="310">
        <f t="shared" ca="1" si="279"/>
        <v>23</v>
      </c>
      <c r="Q621" s="304">
        <f t="shared" ca="1" si="280"/>
        <v>0</v>
      </c>
      <c r="R621" s="306">
        <f t="shared" ca="1" si="281"/>
        <v>0</v>
      </c>
      <c r="S621" s="307">
        <f t="shared" ca="1" si="282"/>
        <v>9.0729999999999986</v>
      </c>
      <c r="T621" s="304">
        <f t="shared" ca="1" si="262"/>
        <v>89.006129999999985</v>
      </c>
      <c r="U621" s="311">
        <f t="shared" ca="1" si="263"/>
        <v>0</v>
      </c>
      <c r="V621" s="306">
        <f t="shared" ca="1" si="264"/>
        <v>1.135556852024006</v>
      </c>
      <c r="W621" s="304">
        <f t="shared" ca="1" si="265"/>
        <v>28.377389676533504</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6.4202320692659214</v>
      </c>
      <c r="AH621" s="304">
        <f t="shared" ca="1" si="289"/>
        <v>-3.0796147821356126</v>
      </c>
    </row>
    <row r="622" spans="1:34" x14ac:dyDescent="0.2">
      <c r="A622" s="347">
        <f t="shared" ca="1" si="267"/>
        <v>0.1</v>
      </c>
      <c r="B622" s="304">
        <f t="shared" ca="1" si="268"/>
        <v>25.800000000000054</v>
      </c>
      <c r="D622" s="306">
        <f t="shared" ca="1" si="269"/>
        <v>-0.77182833879188284</v>
      </c>
      <c r="E622" s="307">
        <f t="shared" ca="1" si="270"/>
        <v>-6.7790549227643808</v>
      </c>
      <c r="F622" s="304">
        <f t="shared" ca="1" si="271"/>
        <v>6.8228516494511462</v>
      </c>
      <c r="G622" s="306">
        <f t="shared" ca="1" si="272"/>
        <v>21.667346788405411</v>
      </c>
      <c r="H622" s="307">
        <f t="shared" ca="1" si="273"/>
        <v>-86.067974375506111</v>
      </c>
      <c r="I622" s="304">
        <f t="shared" ca="1" si="274"/>
        <v>88.753423201315442</v>
      </c>
      <c r="J622" s="306">
        <f t="shared" ca="1" si="275"/>
        <v>706.58278795760873</v>
      </c>
      <c r="K622" s="307">
        <f t="shared" ca="1" si="276"/>
        <v>749.241067869625</v>
      </c>
      <c r="L622" s="304">
        <f t="shared" ca="1" si="261"/>
        <v>1029.8647552083542</v>
      </c>
      <c r="M622" s="306">
        <f t="shared" ca="1" si="277"/>
        <v>-1.3241741880200266</v>
      </c>
      <c r="N622" s="304">
        <f t="shared" ca="1" si="278"/>
        <v>-75.869592313710257</v>
      </c>
      <c r="P622" s="310">
        <f t="shared" ca="1" si="279"/>
        <v>23</v>
      </c>
      <c r="Q622" s="304">
        <f t="shared" ca="1" si="280"/>
        <v>0</v>
      </c>
      <c r="R622" s="306">
        <f t="shared" ca="1" si="281"/>
        <v>0</v>
      </c>
      <c r="S622" s="307">
        <f t="shared" ca="1" si="282"/>
        <v>9.0729999999999986</v>
      </c>
      <c r="T622" s="304">
        <f t="shared" ca="1" si="262"/>
        <v>89.006129999999985</v>
      </c>
      <c r="U622" s="311">
        <f t="shared" ca="1" si="263"/>
        <v>0</v>
      </c>
      <c r="V622" s="306">
        <f t="shared" ca="1" si="264"/>
        <v>1.1365321562713402</v>
      </c>
      <c r="W622" s="304">
        <f t="shared" ca="1" si="265"/>
        <v>28.81468355975684</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6.3789326250332721</v>
      </c>
      <c r="AH622" s="304">
        <f t="shared" ca="1" si="289"/>
        <v>-3.1276743829531033</v>
      </c>
    </row>
    <row r="623" spans="1:34" x14ac:dyDescent="0.2">
      <c r="A623" s="347">
        <f t="shared" ca="1" si="267"/>
        <v>0.1</v>
      </c>
      <c r="B623" s="304">
        <f t="shared" ca="1" si="268"/>
        <v>25.900000000000055</v>
      </c>
      <c r="D623" s="306">
        <f t="shared" ca="1" si="269"/>
        <v>-0.77532460274038262</v>
      </c>
      <c r="E623" s="307">
        <f t="shared" ca="1" si="270"/>
        <v>-6.730221996120564</v>
      </c>
      <c r="F623" s="304">
        <f t="shared" ca="1" si="271"/>
        <v>6.7747336742251054</v>
      </c>
      <c r="G623" s="306">
        <f t="shared" ca="1" si="272"/>
        <v>21.589814328131371</v>
      </c>
      <c r="H623" s="307">
        <f t="shared" ca="1" si="273"/>
        <v>-86.740996575118174</v>
      </c>
      <c r="I623" s="304">
        <f t="shared" ca="1" si="274"/>
        <v>89.387474343824309</v>
      </c>
      <c r="J623" s="306">
        <f t="shared" ca="1" si="275"/>
        <v>708.74564601343559</v>
      </c>
      <c r="K623" s="307">
        <f t="shared" ca="1" si="276"/>
        <v>740.60061932209373</v>
      </c>
      <c r="L623" s="304">
        <f t="shared" ca="1" si="261"/>
        <v>1025.0900780337654</v>
      </c>
      <c r="M623" s="306">
        <f t="shared" ca="1" si="277"/>
        <v>-1.326853439517929</v>
      </c>
      <c r="N623" s="304">
        <f t="shared" ca="1" si="278"/>
        <v>-76.023102116794178</v>
      </c>
      <c r="P623" s="310">
        <f t="shared" ca="1" si="279"/>
        <v>23</v>
      </c>
      <c r="Q623" s="304">
        <f t="shared" ca="1" si="280"/>
        <v>0</v>
      </c>
      <c r="R623" s="306">
        <f t="shared" ca="1" si="281"/>
        <v>0</v>
      </c>
      <c r="S623" s="307">
        <f t="shared" ca="1" si="282"/>
        <v>9.0729999999999986</v>
      </c>
      <c r="T623" s="304">
        <f t="shared" ca="1" si="262"/>
        <v>89.006129999999985</v>
      </c>
      <c r="U623" s="311">
        <f t="shared" ca="1" si="263"/>
        <v>0</v>
      </c>
      <c r="V623" s="306">
        <f t="shared" ca="1" si="264"/>
        <v>1.137515960813172</v>
      </c>
      <c r="W623" s="304">
        <f t="shared" ca="1" si="265"/>
        <v>29.253156405393071</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6.3373031368786377</v>
      </c>
      <c r="AH623" s="304">
        <f t="shared" ca="1" si="289"/>
        <v>-3.1758716587409728</v>
      </c>
    </row>
    <row r="624" spans="1:34" x14ac:dyDescent="0.2">
      <c r="A624" s="347">
        <f t="shared" ca="1" si="267"/>
        <v>0.1</v>
      </c>
      <c r="B624" s="304">
        <f t="shared" ca="1" si="268"/>
        <v>26.000000000000057</v>
      </c>
      <c r="D624" s="306">
        <f t="shared" ca="1" si="269"/>
        <v>-0.77874283403798772</v>
      </c>
      <c r="E624" s="307">
        <f t="shared" ca="1" si="270"/>
        <v>-6.6812593599208903</v>
      </c>
      <c r="F624" s="304">
        <f t="shared" ca="1" si="271"/>
        <v>6.7264899491559502</v>
      </c>
      <c r="G624" s="306">
        <f t="shared" ca="1" si="272"/>
        <v>21.511940044727574</v>
      </c>
      <c r="H624" s="307">
        <f t="shared" ca="1" si="273"/>
        <v>-87.409122511110269</v>
      </c>
      <c r="I624" s="304">
        <f t="shared" ca="1" si="274"/>
        <v>90.017322014433631</v>
      </c>
      <c r="J624" s="306">
        <f t="shared" ca="1" si="275"/>
        <v>710.90073373207849</v>
      </c>
      <c r="K624" s="307">
        <f t="shared" ca="1" si="276"/>
        <v>731.89311336778235</v>
      </c>
      <c r="L624" s="304">
        <f t="shared" ca="1" si="261"/>
        <v>1020.3172950685454</v>
      </c>
      <c r="M624" s="306">
        <f t="shared" ca="1" si="277"/>
        <v>-1.3294856199804299</v>
      </c>
      <c r="N624" s="304">
        <f t="shared" ca="1" si="278"/>
        <v>-76.173914948212271</v>
      </c>
      <c r="P624" s="310">
        <f t="shared" ca="1" si="279"/>
        <v>23</v>
      </c>
      <c r="Q624" s="304">
        <f t="shared" ca="1" si="280"/>
        <v>0</v>
      </c>
      <c r="R624" s="306">
        <f t="shared" ca="1" si="281"/>
        <v>0</v>
      </c>
      <c r="S624" s="307">
        <f t="shared" ca="1" si="282"/>
        <v>9.0729999999999986</v>
      </c>
      <c r="T624" s="304">
        <f t="shared" ca="1" si="262"/>
        <v>89.006129999999985</v>
      </c>
      <c r="U624" s="311">
        <f t="shared" ca="1" si="263"/>
        <v>0</v>
      </c>
      <c r="V624" s="306">
        <f t="shared" ca="1" si="264"/>
        <v>1.1385082301483185</v>
      </c>
      <c r="W624" s="304">
        <f t="shared" ca="1" si="265"/>
        <v>29.692738469233067</v>
      </c>
      <c r="Y624" s="314" t="str">
        <f t="shared" ca="1" si="283"/>
        <v/>
      </c>
      <c r="Z624" s="315" t="str">
        <f t="shared" ca="1" si="284"/>
        <v/>
      </c>
      <c r="AA624" s="316" t="str">
        <f t="shared" ca="1" si="285"/>
        <v/>
      </c>
      <c r="AC624" s="310">
        <f t="shared" ca="1" si="286"/>
        <v>26.000000000000057</v>
      </c>
      <c r="AD624" s="323">
        <f t="shared" ca="1" si="287"/>
        <v>710.90073373207849</v>
      </c>
      <c r="AE624" s="324" t="e">
        <f t="shared" ca="1" si="266"/>
        <v>#N/A</v>
      </c>
      <c r="AG624" s="306">
        <f t="shared" ca="1" si="288"/>
        <v>6.2953583395323811</v>
      </c>
      <c r="AH624" s="304">
        <f t="shared" ca="1" si="289"/>
        <v>-3.2241988763797065</v>
      </c>
    </row>
    <row r="625" spans="1:34" x14ac:dyDescent="0.2">
      <c r="A625" s="347">
        <f t="shared" ca="1" si="267"/>
        <v>0.1</v>
      </c>
      <c r="B625" s="304">
        <f t="shared" ca="1" si="268"/>
        <v>26.100000000000058</v>
      </c>
      <c r="D625" s="306">
        <f t="shared" ca="1" si="269"/>
        <v>-0.78208297572912788</v>
      </c>
      <c r="E625" s="307">
        <f t="shared" ca="1" si="270"/>
        <v>-6.6321747319291262</v>
      </c>
      <c r="F625" s="304">
        <f t="shared" ca="1" si="271"/>
        <v>6.6781281401126549</v>
      </c>
      <c r="G625" s="306">
        <f t="shared" ca="1" si="272"/>
        <v>21.43373174715466</v>
      </c>
      <c r="H625" s="307">
        <f t="shared" ca="1" si="273"/>
        <v>-88.072339984303184</v>
      </c>
      <c r="I625" s="304">
        <f t="shared" ca="1" si="274"/>
        <v>90.642936442503199</v>
      </c>
      <c r="J625" s="306">
        <f t="shared" ca="1" si="275"/>
        <v>713.04801732167266</v>
      </c>
      <c r="K625" s="307">
        <f t="shared" ca="1" si="276"/>
        <v>723.11904024301168</v>
      </c>
      <c r="L625" s="304">
        <f t="shared" ca="1" si="261"/>
        <v>1015.5484337875484</v>
      </c>
      <c r="M625" s="306">
        <f t="shared" ca="1" si="277"/>
        <v>-1.3320719802208338</v>
      </c>
      <c r="N625" s="304">
        <f t="shared" ca="1" si="278"/>
        <v>-76.32210247428786</v>
      </c>
      <c r="P625" s="310">
        <f t="shared" ca="1" si="279"/>
        <v>23</v>
      </c>
      <c r="Q625" s="304">
        <f t="shared" ca="1" si="280"/>
        <v>0</v>
      </c>
      <c r="R625" s="306">
        <f t="shared" ca="1" si="281"/>
        <v>0</v>
      </c>
      <c r="S625" s="307">
        <f t="shared" ca="1" si="282"/>
        <v>9.0729999999999986</v>
      </c>
      <c r="T625" s="304">
        <f t="shared" ca="1" si="262"/>
        <v>89.006129999999985</v>
      </c>
      <c r="U625" s="311">
        <f t="shared" ca="1" si="263"/>
        <v>0</v>
      </c>
      <c r="V625" s="306">
        <f t="shared" ca="1" si="264"/>
        <v>1.1395089286436584</v>
      </c>
      <c r="W625" s="304">
        <f t="shared" ca="1" si="265"/>
        <v>30.13336044293958</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6.2531126118608658</v>
      </c>
      <c r="AH625" s="304">
        <f t="shared" ca="1" si="289"/>
        <v>-3.2726483488628979</v>
      </c>
    </row>
    <row r="626" spans="1:34" x14ac:dyDescent="0.2">
      <c r="A626" s="347">
        <f t="shared" ca="1" si="267"/>
        <v>0.1</v>
      </c>
      <c r="B626" s="304">
        <f t="shared" ca="1" si="268"/>
        <v>26.20000000000006</v>
      </c>
      <c r="D626" s="306">
        <f t="shared" ca="1" si="269"/>
        <v>-0.78534499486280973</v>
      </c>
      <c r="E626" s="307">
        <f t="shared" ca="1" si="270"/>
        <v>-6.5829757837568259</v>
      </c>
      <c r="F626" s="304">
        <f t="shared" ca="1" si="271"/>
        <v>6.6296558681793476</v>
      </c>
      <c r="G626" s="306">
        <f t="shared" ca="1" si="272"/>
        <v>21.355197247668379</v>
      </c>
      <c r="H626" s="307">
        <f t="shared" ca="1" si="273"/>
        <v>-88.730637562678865</v>
      </c>
      <c r="I626" s="304">
        <f t="shared" ca="1" si="274"/>
        <v>91.264289247034085</v>
      </c>
      <c r="J626" s="306">
        <f t="shared" ca="1" si="275"/>
        <v>715.18746377141383</v>
      </c>
      <c r="K626" s="307">
        <f t="shared" ca="1" si="276"/>
        <v>714.27889136566262</v>
      </c>
      <c r="L626" s="304">
        <f t="shared" ca="1" si="261"/>
        <v>1010.7855573692906</v>
      </c>
      <c r="M626" s="306">
        <f t="shared" ca="1" si="277"/>
        <v>-1.3346137278300858</v>
      </c>
      <c r="N626" s="304">
        <f t="shared" ca="1" si="278"/>
        <v>-76.467733884885462</v>
      </c>
      <c r="P626" s="310">
        <f t="shared" ca="1" si="279"/>
        <v>23</v>
      </c>
      <c r="Q626" s="304">
        <f t="shared" ca="1" si="280"/>
        <v>0</v>
      </c>
      <c r="R626" s="306">
        <f t="shared" ca="1" si="281"/>
        <v>0</v>
      </c>
      <c r="S626" s="307">
        <f t="shared" ca="1" si="282"/>
        <v>9.0729999999999986</v>
      </c>
      <c r="T626" s="304">
        <f t="shared" ca="1" si="262"/>
        <v>89.006129999999985</v>
      </c>
      <c r="U626" s="311">
        <f t="shared" ca="1" si="263"/>
        <v>0</v>
      </c>
      <c r="V626" s="306">
        <f t="shared" ca="1" si="264"/>
        <v>1.1405180205391887</v>
      </c>
      <c r="W626" s="304">
        <f t="shared" ca="1" si="265"/>
        <v>30.574953471134911</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6.2105799909041375</v>
      </c>
      <c r="AH626" s="304">
        <f t="shared" ca="1" si="289"/>
        <v>-3.3212124372246867</v>
      </c>
    </row>
    <row r="627" spans="1:34" x14ac:dyDescent="0.2">
      <c r="A627" s="347">
        <f t="shared" ca="1" si="267"/>
        <v>0.1</v>
      </c>
      <c r="B627" s="304">
        <f t="shared" ca="1" si="268"/>
        <v>26.300000000000061</v>
      </c>
      <c r="D627" s="306">
        <f t="shared" ca="1" si="269"/>
        <v>-0.78852888196910764</v>
      </c>
      <c r="E627" s="307">
        <f t="shared" ca="1" si="270"/>
        <v>-6.5336701388302831</v>
      </c>
      <c r="F627" s="304">
        <f t="shared" ca="1" si="271"/>
        <v>6.5810807076605577</v>
      </c>
      <c r="G627" s="306">
        <f t="shared" ca="1" si="272"/>
        <v>21.276344359471469</v>
      </c>
      <c r="H627" s="307">
        <f t="shared" ca="1" si="273"/>
        <v>-89.384004576561892</v>
      </c>
      <c r="I627" s="304">
        <f t="shared" ca="1" si="274"/>
        <v>91.881353404516474</v>
      </c>
      <c r="J627" s="306">
        <f t="shared" ca="1" si="275"/>
        <v>717.31904085177086</v>
      </c>
      <c r="K627" s="307">
        <f t="shared" ca="1" si="276"/>
        <v>705.37315925870053</v>
      </c>
      <c r="L627" s="304">
        <f t="shared" ca="1" si="261"/>
        <v>1006.030765022176</v>
      </c>
      <c r="M627" s="306">
        <f t="shared" ca="1" si="277"/>
        <v>-1.337112028973225</v>
      </c>
      <c r="N627" s="304">
        <f t="shared" ca="1" si="278"/>
        <v>-76.610875996340042</v>
      </c>
      <c r="P627" s="310">
        <f t="shared" ca="1" si="279"/>
        <v>23</v>
      </c>
      <c r="Q627" s="304">
        <f t="shared" ca="1" si="280"/>
        <v>0</v>
      </c>
      <c r="R627" s="306">
        <f t="shared" ca="1" si="281"/>
        <v>0</v>
      </c>
      <c r="S627" s="307">
        <f t="shared" ca="1" si="282"/>
        <v>9.0729999999999986</v>
      </c>
      <c r="T627" s="304">
        <f t="shared" ca="1" si="262"/>
        <v>89.006129999999985</v>
      </c>
      <c r="U627" s="311">
        <f t="shared" ca="1" si="263"/>
        <v>0</v>
      </c>
      <c r="V627" s="306">
        <f t="shared" ca="1" si="264"/>
        <v>1.1415354699530715</v>
      </c>
      <c r="W627" s="304">
        <f t="shared" ca="1" si="265"/>
        <v>31.017449168084312</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6.1677741850272172</v>
      </c>
      <c r="AH627" s="304">
        <f t="shared" ca="1" si="289"/>
        <v>-3.3698835524231141</v>
      </c>
    </row>
    <row r="628" spans="1:34" x14ac:dyDescent="0.2">
      <c r="A628" s="347">
        <f t="shared" ca="1" si="267"/>
        <v>0.1</v>
      </c>
      <c r="B628" s="304">
        <f t="shared" ca="1" si="268"/>
        <v>26.400000000000063</v>
      </c>
      <c r="D628" s="306">
        <f t="shared" ca="1" si="269"/>
        <v>-0.79163465054599391</v>
      </c>
      <c r="E628" s="307">
        <f t="shared" ca="1" si="270"/>
        <v>-6.4842653704103794</v>
      </c>
      <c r="F628" s="304">
        <f t="shared" ca="1" si="271"/>
        <v>6.5324101841394135</v>
      </c>
      <c r="G628" s="306">
        <f t="shared" ca="1" si="272"/>
        <v>21.197180894416871</v>
      </c>
      <c r="H628" s="307">
        <f t="shared" ca="1" si="273"/>
        <v>-90.032431113602925</v>
      </c>
      <c r="I628" s="304">
        <f t="shared" ca="1" si="274"/>
        <v>92.494103217968913</v>
      </c>
      <c r="J628" s="306">
        <f t="shared" ca="1" si="275"/>
        <v>719.44271711446527</v>
      </c>
      <c r="K628" s="307">
        <f t="shared" ca="1" si="276"/>
        <v>696.40233747419234</v>
      </c>
      <c r="L628" s="304">
        <f t="shared" ca="1" si="261"/>
        <v>1001.2861922789924</v>
      </c>
      <c r="M628" s="306">
        <f t="shared" ca="1" si="277"/>
        <v>-1.3395680100997964</v>
      </c>
      <c r="N628" s="304">
        <f t="shared" ca="1" si="278"/>
        <v>-76.751593349456371</v>
      </c>
      <c r="P628" s="310">
        <f t="shared" ca="1" si="279"/>
        <v>23</v>
      </c>
      <c r="Q628" s="304">
        <f t="shared" ca="1" si="280"/>
        <v>0</v>
      </c>
      <c r="R628" s="306">
        <f t="shared" ca="1" si="281"/>
        <v>0</v>
      </c>
      <c r="S628" s="307">
        <f t="shared" ca="1" si="282"/>
        <v>9.0729999999999986</v>
      </c>
      <c r="T628" s="304">
        <f t="shared" ca="1" si="262"/>
        <v>89.006129999999985</v>
      </c>
      <c r="U628" s="311">
        <f t="shared" ca="1" si="263"/>
        <v>0</v>
      </c>
      <c r="V628" s="306">
        <f t="shared" ca="1" si="264"/>
        <v>1.1425612408866617</v>
      </c>
      <c r="W628" s="304">
        <f t="shared" ca="1" si="265"/>
        <v>31.460779633971161</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6.1247085862454718</v>
      </c>
      <c r="AH628" s="304">
        <f t="shared" ca="1" si="289"/>
        <v>-3.4186541571789171</v>
      </c>
    </row>
    <row r="629" spans="1:34" x14ac:dyDescent="0.2">
      <c r="A629" s="347">
        <f t="shared" ca="1" si="267"/>
        <v>0.1</v>
      </c>
      <c r="B629" s="304">
        <f t="shared" ca="1" si="268"/>
        <v>26.500000000000064</v>
      </c>
      <c r="D629" s="306">
        <f t="shared" ca="1" si="269"/>
        <v>-0.79466233655586171</v>
      </c>
      <c r="E629" s="307">
        <f t="shared" ca="1" si="270"/>
        <v>-6.4347689996651987</v>
      </c>
      <c r="F629" s="304">
        <f t="shared" ca="1" si="271"/>
        <v>6.4836517725887068</v>
      </c>
      <c r="G629" s="306">
        <f t="shared" ca="1" si="272"/>
        <v>21.117714660761283</v>
      </c>
      <c r="H629" s="307">
        <f t="shared" ca="1" si="273"/>
        <v>-90.67590801356944</v>
      </c>
      <c r="I629" s="304">
        <f t="shared" ca="1" si="274"/>
        <v>93.102514287094522</v>
      </c>
      <c r="J629" s="306">
        <f t="shared" ca="1" si="275"/>
        <v>721.55846189222416</v>
      </c>
      <c r="K629" s="307">
        <f t="shared" ca="1" si="276"/>
        <v>687.36692051783371</v>
      </c>
      <c r="L629" s="304">
        <f t="shared" ca="1" si="261"/>
        <v>996.55401125600929</v>
      </c>
      <c r="M629" s="306">
        <f t="shared" ca="1" si="277"/>
        <v>-1.3419827595728149</v>
      </c>
      <c r="N629" s="304">
        <f t="shared" ca="1" si="278"/>
        <v>-76.889948302841773</v>
      </c>
      <c r="P629" s="310">
        <f t="shared" ca="1" si="279"/>
        <v>23</v>
      </c>
      <c r="Q629" s="304">
        <f t="shared" ca="1" si="280"/>
        <v>0</v>
      </c>
      <c r="R629" s="306">
        <f t="shared" ca="1" si="281"/>
        <v>0</v>
      </c>
      <c r="S629" s="307">
        <f t="shared" ca="1" si="282"/>
        <v>9.0729999999999986</v>
      </c>
      <c r="T629" s="304">
        <f t="shared" ca="1" si="262"/>
        <v>89.006129999999985</v>
      </c>
      <c r="U629" s="311">
        <f t="shared" ca="1" si="263"/>
        <v>0</v>
      </c>
      <c r="V629" s="306">
        <f t="shared" ca="1" si="264"/>
        <v>1.1435952972295162</v>
      </c>
      <c r="W629" s="304">
        <f t="shared" ca="1" si="265"/>
        <v>31.904877470760372</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6.0813962817801972</v>
      </c>
      <c r="AH629" s="304">
        <f t="shared" ca="1" si="289"/>
        <v>-3.4675167677693337</v>
      </c>
    </row>
    <row r="630" spans="1:34" x14ac:dyDescent="0.2">
      <c r="A630" s="347">
        <f t="shared" ca="1" si="267"/>
        <v>0.1</v>
      </c>
      <c r="B630" s="304">
        <f t="shared" ca="1" si="268"/>
        <v>26.600000000000065</v>
      </c>
      <c r="D630" s="306">
        <f t="shared" ca="1" si="269"/>
        <v>-0.79761199793112403</v>
      </c>
      <c r="E630" s="307">
        <f t="shared" ca="1" si="270"/>
        <v>-6.385188493795348</v>
      </c>
      <c r="F630" s="304">
        <f t="shared" ca="1" si="271"/>
        <v>6.4348128955347406</v>
      </c>
      <c r="G630" s="306">
        <f t="shared" ca="1" si="272"/>
        <v>21.037953460968172</v>
      </c>
      <c r="H630" s="307">
        <f t="shared" ca="1" si="273"/>
        <v>-91.314426862948977</v>
      </c>
      <c r="I630" s="304">
        <f t="shared" ca="1" si="274"/>
        <v>93.706563479484828</v>
      </c>
      <c r="J630" s="306">
        <f t="shared" ca="1" si="275"/>
        <v>723.66624529831063</v>
      </c>
      <c r="K630" s="307">
        <f t="shared" ca="1" si="276"/>
        <v>678.26740377400779</v>
      </c>
      <c r="L630" s="304">
        <f t="shared" ca="1" si="261"/>
        <v>991.83643087279654</v>
      </c>
      <c r="M630" s="306">
        <f t="shared" ca="1" si="277"/>
        <v>-1.3443573292206108</v>
      </c>
      <c r="N630" s="304">
        <f t="shared" ca="1" si="278"/>
        <v>-77.026001121820343</v>
      </c>
      <c r="P630" s="310">
        <f t="shared" ca="1" si="279"/>
        <v>23</v>
      </c>
      <c r="Q630" s="304">
        <f t="shared" ca="1" si="280"/>
        <v>0</v>
      </c>
      <c r="R630" s="306">
        <f t="shared" ca="1" si="281"/>
        <v>0</v>
      </c>
      <c r="S630" s="307">
        <f t="shared" ca="1" si="282"/>
        <v>9.0729999999999986</v>
      </c>
      <c r="T630" s="304">
        <f t="shared" ca="1" si="262"/>
        <v>89.006129999999985</v>
      </c>
      <c r="U630" s="311">
        <f t="shared" ca="1" si="263"/>
        <v>0</v>
      </c>
      <c r="V630" s="306">
        <f t="shared" ca="1" si="264"/>
        <v>1.144637602764387</v>
      </c>
      <c r="W630" s="304">
        <f t="shared" ca="1" si="265"/>
        <v>32.349675797646469</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6.037850064896702</v>
      </c>
      <c r="AH630" s="304">
        <f t="shared" ca="1" si="289"/>
        <v>-3.5164639557765214</v>
      </c>
    </row>
    <row r="631" spans="1:34" x14ac:dyDescent="0.2">
      <c r="A631" s="347">
        <f t="shared" ca="1" si="267"/>
        <v>0.1</v>
      </c>
      <c r="B631" s="304">
        <f t="shared" ca="1" si="268"/>
        <v>26.700000000000067</v>
      </c>
      <c r="D631" s="306">
        <f t="shared" ca="1" si="269"/>
        <v>-0.80048371408831454</v>
      </c>
      <c r="E631" s="307">
        <f t="shared" ca="1" si="270"/>
        <v>-6.3355312642118928</v>
      </c>
      <c r="F631" s="304">
        <f t="shared" ca="1" si="271"/>
        <v>6.38590092127391</v>
      </c>
      <c r="G631" s="306">
        <f t="shared" ca="1" si="272"/>
        <v>20.95790508955934</v>
      </c>
      <c r="H631" s="307">
        <f t="shared" ca="1" si="273"/>
        <v>-91.947979989370168</v>
      </c>
      <c r="I631" s="304">
        <f t="shared" ca="1" si="274"/>
        <v>94.306228902806808</v>
      </c>
      <c r="J631" s="306">
        <f t="shared" ca="1" si="275"/>
        <v>725.76603822583695</v>
      </c>
      <c r="K631" s="307">
        <f t="shared" ca="1" si="276"/>
        <v>669.10428343139188</v>
      </c>
      <c r="L631" s="304">
        <f t="shared" ca="1" si="261"/>
        <v>987.13569702866255</v>
      </c>
      <c r="M631" s="306">
        <f t="shared" ca="1" si="277"/>
        <v>-1.3466927358156302</v>
      </c>
      <c r="N631" s="304">
        <f t="shared" ca="1" si="278"/>
        <v>-77.15981006316197</v>
      </c>
      <c r="P631" s="310">
        <f t="shared" ca="1" si="279"/>
        <v>23</v>
      </c>
      <c r="Q631" s="304">
        <f t="shared" ca="1" si="280"/>
        <v>0</v>
      </c>
      <c r="R631" s="306">
        <f t="shared" ca="1" si="281"/>
        <v>0</v>
      </c>
      <c r="S631" s="307">
        <f t="shared" ca="1" si="282"/>
        <v>9.0729999999999986</v>
      </c>
      <c r="T631" s="304">
        <f t="shared" ca="1" si="262"/>
        <v>89.006129999999985</v>
      </c>
      <c r="U631" s="311">
        <f t="shared" ca="1" si="263"/>
        <v>0</v>
      </c>
      <c r="V631" s="306">
        <f t="shared" ca="1" si="264"/>
        <v>1.1456881211721885</v>
      </c>
      <c r="W631" s="304">
        <f t="shared" ca="1" si="265"/>
        <v>32.795108266083908</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5.9940824450735537</v>
      </c>
      <c r="AH631" s="304">
        <f t="shared" ca="1" si="289"/>
        <v>-3.5654883497901988</v>
      </c>
    </row>
    <row r="632" spans="1:34" x14ac:dyDescent="0.2">
      <c r="A632" s="347">
        <f t="shared" ca="1" si="267"/>
        <v>0.1</v>
      </c>
      <c r="B632" s="304">
        <f t="shared" ca="1" si="268"/>
        <v>26.800000000000068</v>
      </c>
      <c r="D632" s="306">
        <f t="shared" ca="1" si="269"/>
        <v>-0.80327758545021166</v>
      </c>
      <c r="E632" s="307">
        <f t="shared" ca="1" si="270"/>
        <v>-6.2858046647667782</v>
      </c>
      <c r="F632" s="304">
        <f t="shared" ca="1" si="271"/>
        <v>6.3369231621419013</v>
      </c>
      <c r="G632" s="306">
        <f t="shared" ca="1" si="272"/>
        <v>20.877577331014319</v>
      </c>
      <c r="H632" s="307">
        <f t="shared" ca="1" si="273"/>
        <v>-92.576560455846845</v>
      </c>
      <c r="I632" s="304">
        <f t="shared" ca="1" si="274"/>
        <v>94.90148987791261</v>
      </c>
      <c r="J632" s="306">
        <f t="shared" ca="1" si="275"/>
        <v>727.85781234686567</v>
      </c>
      <c r="K632" s="307">
        <f t="shared" ca="1" si="276"/>
        <v>659.87805640913098</v>
      </c>
      <c r="L632" s="304">
        <f t="shared" ca="1" si="261"/>
        <v>982.45409273138932</v>
      </c>
      <c r="M632" s="306">
        <f t="shared" ca="1" si="277"/>
        <v>-1.3489899624840385</v>
      </c>
      <c r="N632" s="304">
        <f t="shared" ca="1" si="278"/>
        <v>-77.291431455846663</v>
      </c>
      <c r="P632" s="310">
        <f t="shared" ca="1" si="279"/>
        <v>23</v>
      </c>
      <c r="Q632" s="304">
        <f t="shared" ca="1" si="280"/>
        <v>0</v>
      </c>
      <c r="R632" s="306">
        <f t="shared" ca="1" si="281"/>
        <v>0</v>
      </c>
      <c r="S632" s="307">
        <f t="shared" ca="1" si="282"/>
        <v>9.0729999999999986</v>
      </c>
      <c r="T632" s="304">
        <f t="shared" ca="1" si="262"/>
        <v>89.006129999999985</v>
      </c>
      <c r="U632" s="311">
        <f t="shared" ca="1" si="263"/>
        <v>0</v>
      </c>
      <c r="V632" s="306">
        <f t="shared" ca="1" si="264"/>
        <v>1.1467468160369496</v>
      </c>
      <c r="W632" s="304">
        <f t="shared" ca="1" si="265"/>
        <v>33.241109074396732</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5.9501056575482316</v>
      </c>
      <c r="AH632" s="304">
        <f t="shared" ca="1" si="289"/>
        <v>-3.6145826370642471</v>
      </c>
    </row>
    <row r="633" spans="1:34" x14ac:dyDescent="0.2">
      <c r="A633" s="347">
        <f t="shared" ca="1" si="267"/>
        <v>0.1</v>
      </c>
      <c r="B633" s="304">
        <f t="shared" ca="1" si="268"/>
        <v>26.90000000000007</v>
      </c>
      <c r="D633" s="306">
        <f t="shared" ca="1" si="269"/>
        <v>-0.80599373297549037</v>
      </c>
      <c r="E633" s="307">
        <f t="shared" ca="1" si="270"/>
        <v>-6.2360159900356606</v>
      </c>
      <c r="F633" s="304">
        <f t="shared" ca="1" si="271"/>
        <v>6.2878868728354371</v>
      </c>
      <c r="G633" s="306">
        <f t="shared" ca="1" si="272"/>
        <v>20.79697795771677</v>
      </c>
      <c r="H633" s="307">
        <f t="shared" ca="1" si="273"/>
        <v>-93.200162054850409</v>
      </c>
      <c r="I633" s="304">
        <f t="shared" ca="1" si="274"/>
        <v>95.492326912816068</v>
      </c>
      <c r="J633" s="306">
        <f t="shared" ca="1" si="275"/>
        <v>729.94154011130217</v>
      </c>
      <c r="K633" s="307">
        <f t="shared" ca="1" si="276"/>
        <v>650.58922028359609</v>
      </c>
      <c r="L633" s="304">
        <f t="shared" ca="1" si="261"/>
        <v>977.79393817372238</v>
      </c>
      <c r="M633" s="306">
        <f t="shared" ca="1" si="277"/>
        <v>-1.3512499600497505</v>
      </c>
      <c r="N633" s="304">
        <f t="shared" ca="1" si="278"/>
        <v>-77.420919778071806</v>
      </c>
      <c r="P633" s="310">
        <f t="shared" ca="1" si="279"/>
        <v>23</v>
      </c>
      <c r="Q633" s="304">
        <f t="shared" ca="1" si="280"/>
        <v>0</v>
      </c>
      <c r="R633" s="306">
        <f t="shared" ca="1" si="281"/>
        <v>0</v>
      </c>
      <c r="S633" s="307">
        <f t="shared" ca="1" si="282"/>
        <v>9.0729999999999986</v>
      </c>
      <c r="T633" s="304">
        <f t="shared" ca="1" si="262"/>
        <v>89.006129999999985</v>
      </c>
      <c r="U633" s="311">
        <f t="shared" ca="1" si="263"/>
        <v>0</v>
      </c>
      <c r="V633" s="306">
        <f t="shared" ca="1" si="264"/>
        <v>1.1478136508507373</v>
      </c>
      <c r="W633" s="304">
        <f t="shared" ca="1" si="265"/>
        <v>33.687612981965557</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5.9059316722813824</v>
      </c>
      <c r="AH633" s="304">
        <f t="shared" ca="1" si="289"/>
        <v>-3.6637395651269413</v>
      </c>
    </row>
    <row r="634" spans="1:34" x14ac:dyDescent="0.2">
      <c r="A634" s="347">
        <f t="shared" ca="1" si="267"/>
        <v>0.1</v>
      </c>
      <c r="B634" s="304">
        <f t="shared" ca="1" si="268"/>
        <v>27.000000000000071</v>
      </c>
      <c r="D634" s="306">
        <f t="shared" ca="1" si="269"/>
        <v>-0.80863229769548939</v>
      </c>
      <c r="E634" s="307">
        <f t="shared" ca="1" si="270"/>
        <v>-6.1861724736530084</v>
      </c>
      <c r="F634" s="304">
        <f t="shared" ca="1" si="271"/>
        <v>6.2387992487864574</v>
      </c>
      <c r="G634" s="306">
        <f t="shared" ca="1" si="272"/>
        <v>20.716114727947222</v>
      </c>
      <c r="H634" s="307">
        <f t="shared" ca="1" si="273"/>
        <v>-93.818779302215717</v>
      </c>
      <c r="I634" s="304">
        <f t="shared" ca="1" si="274"/>
        <v>96.078721677483472</v>
      </c>
      <c r="J634" s="306">
        <f t="shared" ca="1" si="275"/>
        <v>732.01719474558536</v>
      </c>
      <c r="K634" s="307">
        <f t="shared" ca="1" si="276"/>
        <v>641.23827321574277</v>
      </c>
      <c r="L634" s="304">
        <f t="shared" ca="1" si="261"/>
        <v>973.15759075285632</v>
      </c>
      <c r="M634" s="306">
        <f t="shared" ca="1" si="277"/>
        <v>-1.3534736483163037</v>
      </c>
      <c r="N634" s="304">
        <f t="shared" ca="1" si="278"/>
        <v>-77.548327730698063</v>
      </c>
      <c r="P634" s="310">
        <f t="shared" ca="1" si="279"/>
        <v>23</v>
      </c>
      <c r="Q634" s="304">
        <f t="shared" ca="1" si="280"/>
        <v>0</v>
      </c>
      <c r="R634" s="306">
        <f t="shared" ca="1" si="281"/>
        <v>0</v>
      </c>
      <c r="S634" s="307">
        <f t="shared" ca="1" si="282"/>
        <v>9.0729999999999986</v>
      </c>
      <c r="T634" s="304">
        <f t="shared" ca="1" si="262"/>
        <v>89.006129999999985</v>
      </c>
      <c r="U634" s="311">
        <f t="shared" ca="1" si="263"/>
        <v>0</v>
      </c>
      <c r="V634" s="306">
        <f t="shared" ca="1" si="264"/>
        <v>1.1488885890185594</v>
      </c>
      <c r="W634" s="304">
        <f t="shared" ca="1" si="265"/>
        <v>34.134555322989925</v>
      </c>
      <c r="Y634" s="314" t="str">
        <f t="shared" ca="1" si="283"/>
        <v/>
      </c>
      <c r="Z634" s="315" t="str">
        <f t="shared" ca="1" si="284"/>
        <v/>
      </c>
      <c r="AA634" s="316" t="str">
        <f t="shared" ca="1" si="285"/>
        <v/>
      </c>
      <c r="AC634" s="310">
        <f t="shared" ca="1" si="286"/>
        <v>27.000000000000071</v>
      </c>
      <c r="AD634" s="323">
        <f t="shared" ca="1" si="287"/>
        <v>732.01719474558536</v>
      </c>
      <c r="AE634" s="324" t="e">
        <f t="shared" ca="1" si="266"/>
        <v>#N/A</v>
      </c>
      <c r="AG634" s="306">
        <f t="shared" ca="1" si="288"/>
        <v>5.8615722023789321</v>
      </c>
      <c r="AH634" s="304">
        <f t="shared" ca="1" si="289"/>
        <v>-3.7129519433446005</v>
      </c>
    </row>
    <row r="635" spans="1:34" x14ac:dyDescent="0.2">
      <c r="A635" s="347">
        <f t="shared" ca="1" si="267"/>
        <v>0.1</v>
      </c>
      <c r="B635" s="304">
        <f t="shared" ca="1" si="268"/>
        <v>27.100000000000072</v>
      </c>
      <c r="D635" s="306">
        <f t="shared" ca="1" si="269"/>
        <v>-0.81119344025770534</v>
      </c>
      <c r="E635" s="307">
        <f t="shared" ca="1" si="270"/>
        <v>-6.1362812866993597</v>
      </c>
      <c r="F635" s="304">
        <f t="shared" ca="1" si="271"/>
        <v>6.1896674245886487</v>
      </c>
      <c r="G635" s="306">
        <f t="shared" ca="1" si="272"/>
        <v>20.634995383921453</v>
      </c>
      <c r="H635" s="307">
        <f t="shared" ca="1" si="273"/>
        <v>-94.432407430885647</v>
      </c>
      <c r="I635" s="304">
        <f t="shared" ca="1" si="274"/>
        <v>96.660656979389742</v>
      </c>
      <c r="J635" s="306">
        <f t="shared" ca="1" si="275"/>
        <v>734.08475025117878</v>
      </c>
      <c r="K635" s="307">
        <f t="shared" ca="1" si="276"/>
        <v>631.82571387908774</v>
      </c>
      <c r="L635" s="304">
        <f t="shared" ca="1" si="261"/>
        <v>968.5474450279421</v>
      </c>
      <c r="M635" s="306">
        <f t="shared" ca="1" si="277"/>
        <v>-1.355661917289801</v>
      </c>
      <c r="N635" s="304">
        <f t="shared" ca="1" si="278"/>
        <v>-77.673706307318881</v>
      </c>
      <c r="P635" s="310">
        <f t="shared" ca="1" si="279"/>
        <v>23</v>
      </c>
      <c r="Q635" s="304">
        <f t="shared" ca="1" si="280"/>
        <v>0</v>
      </c>
      <c r="R635" s="306">
        <f t="shared" ca="1" si="281"/>
        <v>0</v>
      </c>
      <c r="S635" s="307">
        <f t="shared" ca="1" si="282"/>
        <v>9.0729999999999986</v>
      </c>
      <c r="T635" s="304">
        <f t="shared" ca="1" si="262"/>
        <v>89.006129999999985</v>
      </c>
      <c r="U635" s="311">
        <f t="shared" ca="1" si="263"/>
        <v>0</v>
      </c>
      <c r="V635" s="306">
        <f t="shared" ca="1" si="264"/>
        <v>1.1499715938632404</v>
      </c>
      <c r="W635" s="304">
        <f t="shared" ca="1" si="265"/>
        <v>34.581872019824587</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5.8170387120086549</v>
      </c>
      <c r="AH635" s="304">
        <f t="shared" ca="1" si="289"/>
        <v>-3.7622126444384363</v>
      </c>
    </row>
    <row r="636" spans="1:34" x14ac:dyDescent="0.2">
      <c r="A636" s="347">
        <f t="shared" ca="1" si="267"/>
        <v>0.1</v>
      </c>
      <c r="B636" s="304">
        <f t="shared" ca="1" si="268"/>
        <v>27.200000000000074</v>
      </c>
      <c r="D636" s="306">
        <f t="shared" ca="1" si="269"/>
        <v>-0.81367734047565066</v>
      </c>
      <c r="E636" s="307">
        <f t="shared" ca="1" si="270"/>
        <v>-6.0863495361405811</v>
      </c>
      <c r="F636" s="304">
        <f t="shared" ca="1" si="271"/>
        <v>6.1404984724761711</v>
      </c>
      <c r="G636" s="306">
        <f t="shared" ca="1" si="272"/>
        <v>20.553627649873889</v>
      </c>
      <c r="H636" s="307">
        <f t="shared" ca="1" si="273"/>
        <v>-95.041042384499704</v>
      </c>
      <c r="I636" s="304">
        <f t="shared" ca="1" si="274"/>
        <v>97.238116739794634</v>
      </c>
      <c r="J636" s="306">
        <f t="shared" ca="1" si="275"/>
        <v>736.14418140286853</v>
      </c>
      <c r="K636" s="307">
        <f t="shared" ca="1" si="276"/>
        <v>622.35204138831853</v>
      </c>
      <c r="L636" s="304">
        <f t="shared" ca="1" si="261"/>
        <v>963.96593261043552</v>
      </c>
      <c r="M636" s="306">
        <f t="shared" ca="1" si="277"/>
        <v>-1.3578156283459608</v>
      </c>
      <c r="N636" s="304">
        <f t="shared" ca="1" si="278"/>
        <v>-77.797104861127508</v>
      </c>
      <c r="P636" s="310">
        <f t="shared" ca="1" si="279"/>
        <v>23</v>
      </c>
      <c r="Q636" s="304">
        <f t="shared" ca="1" si="280"/>
        <v>0</v>
      </c>
      <c r="R636" s="306">
        <f t="shared" ca="1" si="281"/>
        <v>0</v>
      </c>
      <c r="S636" s="307">
        <f t="shared" ca="1" si="282"/>
        <v>9.0729999999999986</v>
      </c>
      <c r="T636" s="304">
        <f t="shared" ca="1" si="262"/>
        <v>89.006129999999985</v>
      </c>
      <c r="U636" s="311">
        <f t="shared" ca="1" si="263"/>
        <v>0</v>
      </c>
      <c r="V636" s="306">
        <f t="shared" ca="1" si="264"/>
        <v>1.1510626286302728</v>
      </c>
      <c r="W636" s="304">
        <f t="shared" ca="1" si="265"/>
        <v>35.029499595888559</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5.7723424238453305</v>
      </c>
      <c r="AH636" s="304">
        <f t="shared" ca="1" si="289"/>
        <v>-3.8115146059544354</v>
      </c>
    </row>
    <row r="637" spans="1:34" x14ac:dyDescent="0.2">
      <c r="A637" s="347">
        <f t="shared" ca="1" si="267"/>
        <v>0.1</v>
      </c>
      <c r="B637" s="304">
        <f t="shared" ca="1" si="268"/>
        <v>27.300000000000075</v>
      </c>
      <c r="D637" s="306">
        <f t="shared" ca="1" si="269"/>
        <v>-0.81608419688477563</v>
      </c>
      <c r="E637" s="307">
        <f t="shared" ca="1" si="270"/>
        <v>-6.0363842633189755</v>
      </c>
      <c r="F637" s="304">
        <f t="shared" ca="1" si="271"/>
        <v>6.0912994008544716</v>
      </c>
      <c r="G637" s="306">
        <f t="shared" ca="1" si="272"/>
        <v>20.47201923018541</v>
      </c>
      <c r="H637" s="307">
        <f t="shared" ca="1" si="273"/>
        <v>-95.644680810831602</v>
      </c>
      <c r="I637" s="304">
        <f t="shared" ca="1" si="274"/>
        <v>97.811085970696283</v>
      </c>
      <c r="J637" s="306">
        <f t="shared" ca="1" si="275"/>
        <v>738.1954637468715</v>
      </c>
      <c r="K637" s="307">
        <f t="shared" ca="1" si="276"/>
        <v>612.81775522855196</v>
      </c>
      <c r="L637" s="304">
        <f t="shared" ca="1" si="261"/>
        <v>959.41552198190959</v>
      </c>
      <c r="M637" s="306">
        <f t="shared" ca="1" si="277"/>
        <v>-1.3599356153441482</v>
      </c>
      <c r="N637" s="304">
        <f t="shared" ca="1" si="278"/>
        <v>-77.918571168746254</v>
      </c>
      <c r="P637" s="310">
        <f t="shared" ca="1" si="279"/>
        <v>23</v>
      </c>
      <c r="Q637" s="304">
        <f t="shared" ca="1" si="280"/>
        <v>0</v>
      </c>
      <c r="R637" s="306">
        <f t="shared" ca="1" si="281"/>
        <v>0</v>
      </c>
      <c r="S637" s="307">
        <f t="shared" ca="1" si="282"/>
        <v>9.0729999999999986</v>
      </c>
      <c r="T637" s="304">
        <f t="shared" ca="1" si="262"/>
        <v>89.006129999999985</v>
      </c>
      <c r="U637" s="311">
        <f t="shared" ca="1" si="263"/>
        <v>0</v>
      </c>
      <c r="V637" s="306">
        <f t="shared" ca="1" si="264"/>
        <v>1.1521616564926398</v>
      </c>
      <c r="W637" s="304">
        <f t="shared" ca="1" si="265"/>
        <v>35.477375188146027</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5.7274943260762061</v>
      </c>
      <c r="AH637" s="304">
        <f t="shared" ca="1" si="289"/>
        <v>-3.8608508316861641</v>
      </c>
    </row>
    <row r="638" spans="1:34" x14ac:dyDescent="0.2">
      <c r="A638" s="347">
        <f t="shared" ca="1" si="267"/>
        <v>0.1</v>
      </c>
      <c r="B638" s="304">
        <f t="shared" ca="1" si="268"/>
        <v>27.400000000000077</v>
      </c>
      <c r="D638" s="306">
        <f t="shared" ca="1" si="269"/>
        <v>-0.81841422630413885</v>
      </c>
      <c r="E638" s="307">
        <f t="shared" ca="1" si="270"/>
        <v>-5.9863924424960544</v>
      </c>
      <c r="F638" s="304">
        <f t="shared" ca="1" si="271"/>
        <v>6.0420771528830119</v>
      </c>
      <c r="G638" s="306">
        <f t="shared" ca="1" si="272"/>
        <v>20.390177807554995</v>
      </c>
      <c r="H638" s="307">
        <f t="shared" ca="1" si="273"/>
        <v>-96.243320055081213</v>
      </c>
      <c r="I638" s="304">
        <f t="shared" ca="1" si="274"/>
        <v>98.379550752422659</v>
      </c>
      <c r="J638" s="306">
        <f t="shared" ca="1" si="275"/>
        <v>740.23857359875853</v>
      </c>
      <c r="K638" s="307">
        <f t="shared" ca="1" si="276"/>
        <v>603.22335518525631</v>
      </c>
      <c r="L638" s="304">
        <f t="shared" ca="1" si="261"/>
        <v>954.89871823376245</v>
      </c>
      <c r="M638" s="306">
        <f t="shared" ca="1" si="277"/>
        <v>-1.3620226856910926</v>
      </c>
      <c r="N638" s="304">
        <f t="shared" ca="1" si="278"/>
        <v>-78.038151491173068</v>
      </c>
      <c r="P638" s="310">
        <f t="shared" ca="1" si="279"/>
        <v>23</v>
      </c>
      <c r="Q638" s="304">
        <f t="shared" ca="1" si="280"/>
        <v>0</v>
      </c>
      <c r="R638" s="306">
        <f t="shared" ca="1" si="281"/>
        <v>0</v>
      </c>
      <c r="S638" s="307">
        <f t="shared" ca="1" si="282"/>
        <v>9.0729999999999986</v>
      </c>
      <c r="T638" s="304">
        <f t="shared" ca="1" si="262"/>
        <v>89.006129999999985</v>
      </c>
      <c r="U638" s="311">
        <f t="shared" ca="1" si="263"/>
        <v>0</v>
      </c>
      <c r="V638" s="306">
        <f t="shared" ca="1" si="264"/>
        <v>1.1532686405556085</v>
      </c>
      <c r="W638" s="304">
        <f t="shared" ca="1" si="265"/>
        <v>35.925436559158456</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5.6825051789965055</v>
      </c>
      <c r="AH638" s="304">
        <f t="shared" ca="1" si="289"/>
        <v>-3.910214393050373</v>
      </c>
    </row>
    <row r="639" spans="1:34" x14ac:dyDescent="0.2">
      <c r="A639" s="347">
        <f t="shared" ca="1" si="267"/>
        <v>0.1</v>
      </c>
      <c r="B639" s="304">
        <f t="shared" ca="1" si="268"/>
        <v>27.500000000000078</v>
      </c>
      <c r="D639" s="306">
        <f t="shared" ca="1" si="269"/>
        <v>-0.82066766340358033</v>
      </c>
      <c r="E639" s="307">
        <f t="shared" ca="1" si="270"/>
        <v>-5.9363809794468168</v>
      </c>
      <c r="F639" s="304">
        <f t="shared" ca="1" si="271"/>
        <v>5.9928386051097888</v>
      </c>
      <c r="G639" s="306">
        <f t="shared" ca="1" si="272"/>
        <v>20.308111041214637</v>
      </c>
      <c r="H639" s="307">
        <f t="shared" ca="1" si="273"/>
        <v>-96.83695815302589</v>
      </c>
      <c r="I639" s="304">
        <f t="shared" ca="1" si="274"/>
        <v>98.943498211823865</v>
      </c>
      <c r="J639" s="306">
        <f t="shared" ca="1" si="275"/>
        <v>742.27348804119697</v>
      </c>
      <c r="K639" s="307">
        <f t="shared" ca="1" si="276"/>
        <v>593.5693412748509</v>
      </c>
      <c r="L639" s="304">
        <f t="shared" ca="1" si="261"/>
        <v>950.41806272308679</v>
      </c>
      <c r="M639" s="306">
        <f t="shared" ca="1" si="277"/>
        <v>-1.3640776213568517</v>
      </c>
      <c r="N639" s="304">
        <f t="shared" ca="1" si="278"/>
        <v>-78.155890631991966</v>
      </c>
      <c r="P639" s="310">
        <f t="shared" ca="1" si="279"/>
        <v>23</v>
      </c>
      <c r="Q639" s="304">
        <f t="shared" ca="1" si="280"/>
        <v>0</v>
      </c>
      <c r="R639" s="306">
        <f t="shared" ca="1" si="281"/>
        <v>0</v>
      </c>
      <c r="S639" s="307">
        <f t="shared" ca="1" si="282"/>
        <v>9.0729999999999986</v>
      </c>
      <c r="T639" s="304">
        <f t="shared" ca="1" si="262"/>
        <v>89.006129999999985</v>
      </c>
      <c r="U639" s="311">
        <f t="shared" ca="1" si="263"/>
        <v>0</v>
      </c>
      <c r="V639" s="306">
        <f t="shared" ca="1" si="264"/>
        <v>1.1543835438614956</v>
      </c>
      <c r="W639" s="304">
        <f t="shared" ca="1" si="265"/>
        <v>36.373622108708005</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5.6373855212225532</v>
      </c>
      <c r="AH639" s="304">
        <f t="shared" ca="1" si="289"/>
        <v>-3.9595984304153489</v>
      </c>
    </row>
    <row r="640" spans="1:34" x14ac:dyDescent="0.2">
      <c r="A640" s="347">
        <f t="shared" ca="1" si="267"/>
        <v>0.1</v>
      </c>
      <c r="B640" s="304">
        <f t="shared" ca="1" si="268"/>
        <v>27.60000000000008</v>
      </c>
      <c r="D640" s="306">
        <f t="shared" ca="1" si="269"/>
        <v>-0.82284476027615483</v>
      </c>
      <c r="E640" s="307">
        <f t="shared" ca="1" si="270"/>
        <v>-5.8863567101052823</v>
      </c>
      <c r="F640" s="304">
        <f t="shared" ca="1" si="271"/>
        <v>5.9435905661574138</v>
      </c>
      <c r="G640" s="306">
        <f t="shared" ca="1" si="272"/>
        <v>20.22582656518702</v>
      </c>
      <c r="H640" s="307">
        <f t="shared" ca="1" si="273"/>
        <v>-97.425593824036412</v>
      </c>
      <c r="I640" s="304">
        <f t="shared" ca="1" si="274"/>
        <v>99.502916501030995</v>
      </c>
      <c r="J640" s="306">
        <f t="shared" ca="1" si="275"/>
        <v>744.30018492151703</v>
      </c>
      <c r="K640" s="307">
        <f t="shared" ca="1" si="276"/>
        <v>583.85621367599776</v>
      </c>
      <c r="L640" s="304">
        <f t="shared" ca="1" si="261"/>
        <v>945.97613263880851</v>
      </c>
      <c r="M640" s="306">
        <f t="shared" ca="1" si="277"/>
        <v>-1.3661011798454334</v>
      </c>
      <c r="N640" s="304">
        <f t="shared" ca="1" si="278"/>
        <v>-78.271831992985582</v>
      </c>
      <c r="P640" s="310">
        <f t="shared" ca="1" si="279"/>
        <v>23</v>
      </c>
      <c r="Q640" s="304">
        <f t="shared" ca="1" si="280"/>
        <v>0</v>
      </c>
      <c r="R640" s="306">
        <f t="shared" ca="1" si="281"/>
        <v>0</v>
      </c>
      <c r="S640" s="307">
        <f t="shared" ca="1" si="282"/>
        <v>9.0729999999999986</v>
      </c>
      <c r="T640" s="304">
        <f t="shared" ca="1" si="262"/>
        <v>89.006129999999985</v>
      </c>
      <c r="U640" s="311">
        <f t="shared" ca="1" si="263"/>
        <v>0</v>
      </c>
      <c r="V640" s="306">
        <f t="shared" ca="1" si="264"/>
        <v>1.1555063293944019</v>
      </c>
      <c r="W640" s="304">
        <f t="shared" ca="1" si="265"/>
        <v>36.821870884991966</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5.5921456755483687</v>
      </c>
      <c r="AH640" s="304">
        <f t="shared" ca="1" si="289"/>
        <v>-4.0089961543820136</v>
      </c>
    </row>
    <row r="641" spans="1:34" x14ac:dyDescent="0.2">
      <c r="A641" s="347">
        <f t="shared" ca="1" si="267"/>
        <v>0.1</v>
      </c>
      <c r="B641" s="304">
        <f t="shared" ca="1" si="268"/>
        <v>27.700000000000081</v>
      </c>
      <c r="D641" s="306">
        <f t="shared" ca="1" si="269"/>
        <v>-0.8249457860156133</v>
      </c>
      <c r="E641" s="307">
        <f t="shared" ca="1" si="270"/>
        <v>-5.8363263992610808</v>
      </c>
      <c r="F641" s="304">
        <f t="shared" ca="1" si="271"/>
        <v>5.8943397754605842</v>
      </c>
      <c r="G641" s="306">
        <f t="shared" ca="1" si="272"/>
        <v>20.143331986585459</v>
      </c>
      <c r="H641" s="307">
        <f t="shared" ca="1" si="273"/>
        <v>-98.00922646396252</v>
      </c>
      <c r="I641" s="304">
        <f t="shared" ca="1" si="274"/>
        <v>100.05779477674933</v>
      </c>
      <c r="J641" s="306">
        <f t="shared" ca="1" si="275"/>
        <v>746.31864284910569</v>
      </c>
      <c r="K641" s="307">
        <f t="shared" ca="1" si="276"/>
        <v>574.08447266159783</v>
      </c>
      <c r="L641" s="304">
        <f t="shared" ca="1" si="261"/>
        <v>941.5755404720727</v>
      </c>
      <c r="M641" s="306">
        <f t="shared" ca="1" si="277"/>
        <v>-1.3680940951223604</v>
      </c>
      <c r="N641" s="304">
        <f t="shared" ca="1" si="278"/>
        <v>-78.386017627280637</v>
      </c>
      <c r="P641" s="310">
        <f t="shared" ca="1" si="279"/>
        <v>23</v>
      </c>
      <c r="Q641" s="304">
        <f t="shared" ca="1" si="280"/>
        <v>0</v>
      </c>
      <c r="R641" s="306">
        <f t="shared" ca="1" si="281"/>
        <v>0</v>
      </c>
      <c r="S641" s="307">
        <f t="shared" ca="1" si="282"/>
        <v>9.0729999999999986</v>
      </c>
      <c r="T641" s="304">
        <f t="shared" ca="1" si="262"/>
        <v>89.006129999999985</v>
      </c>
      <c r="U641" s="311">
        <f t="shared" ca="1" si="263"/>
        <v>0</v>
      </c>
      <c r="V641" s="306">
        <f t="shared" ca="1" si="264"/>
        <v>1.1566369600849142</v>
      </c>
      <c r="W641" s="304">
        <f t="shared" ca="1" si="265"/>
        <v>37.270122595388948</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5.5467957544697555</v>
      </c>
      <c r="AH641" s="304">
        <f t="shared" ca="1" si="289"/>
        <v>-4.058400847017742</v>
      </c>
    </row>
    <row r="642" spans="1:34" x14ac:dyDescent="0.2">
      <c r="A642" s="347">
        <f t="shared" ca="1" si="267"/>
        <v>0.1</v>
      </c>
      <c r="B642" s="304">
        <f t="shared" ca="1" si="268"/>
        <v>27.800000000000082</v>
      </c>
      <c r="D642" s="306">
        <f t="shared" ca="1" si="269"/>
        <v>-0.82697102629873864</v>
      </c>
      <c r="E642" s="307">
        <f t="shared" ca="1" si="270"/>
        <v>-5.7862967393068505</v>
      </c>
      <c r="F642" s="304">
        <f t="shared" ca="1" si="271"/>
        <v>5.8450929020547386</v>
      </c>
      <c r="G642" s="306">
        <f t="shared" ca="1" si="272"/>
        <v>20.060634883955586</v>
      </c>
      <c r="H642" s="307">
        <f t="shared" ca="1" si="273"/>
        <v>-98.587856137893212</v>
      </c>
      <c r="I642" s="304">
        <f t="shared" ca="1" si="274"/>
        <v>100.60812318005591</v>
      </c>
      <c r="J642" s="306">
        <f t="shared" ca="1" si="275"/>
        <v>748.32884119263269</v>
      </c>
      <c r="K642" s="307">
        <f t="shared" ca="1" si="276"/>
        <v>564.254618531505</v>
      </c>
      <c r="L642" s="304">
        <f t="shared" ca="1" si="261"/>
        <v>937.21893338474695</v>
      </c>
      <c r="M642" s="306">
        <f t="shared" ca="1" si="277"/>
        <v>-1.3700570785013271</v>
      </c>
      <c r="N642" s="304">
        <f t="shared" ca="1" si="278"/>
        <v>-78.498488290149751</v>
      </c>
      <c r="P642" s="310">
        <f t="shared" ca="1" si="279"/>
        <v>23</v>
      </c>
      <c r="Q642" s="304">
        <f t="shared" ca="1" si="280"/>
        <v>0</v>
      </c>
      <c r="R642" s="306">
        <f t="shared" ca="1" si="281"/>
        <v>0</v>
      </c>
      <c r="S642" s="307">
        <f t="shared" ca="1" si="282"/>
        <v>9.0729999999999986</v>
      </c>
      <c r="T642" s="304">
        <f t="shared" ca="1" si="262"/>
        <v>89.006129999999985</v>
      </c>
      <c r="U642" s="311">
        <f t="shared" ca="1" si="263"/>
        <v>0</v>
      </c>
      <c r="V642" s="306">
        <f t="shared" ca="1" si="264"/>
        <v>1.1577753988147759</v>
      </c>
      <c r="W642" s="304">
        <f t="shared" ca="1" si="265"/>
        <v>37.718317616797123</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5.5013456653983743</v>
      </c>
      <c r="AH642" s="304">
        <f t="shared" ca="1" si="289"/>
        <v>-4.1078058630429792</v>
      </c>
    </row>
    <row r="643" spans="1:34" x14ac:dyDescent="0.2">
      <c r="A643" s="347">
        <f t="shared" ca="1" si="267"/>
        <v>0.1</v>
      </c>
      <c r="B643" s="304">
        <f t="shared" ca="1" si="268"/>
        <v>27.900000000000084</v>
      </c>
      <c r="D643" s="306">
        <f t="shared" ca="1" si="269"/>
        <v>-0.82892078297236871</v>
      </c>
      <c r="E643" s="307">
        <f t="shared" ca="1" si="270"/>
        <v>-5.7362743490361705</v>
      </c>
      <c r="F643" s="304">
        <f t="shared" ca="1" si="271"/>
        <v>5.7958565434156375</v>
      </c>
      <c r="G643" s="306">
        <f t="shared" ca="1" si="272"/>
        <v>19.977742805658348</v>
      </c>
      <c r="H643" s="307">
        <f t="shared" ca="1" si="273"/>
        <v>-99.161483572796826</v>
      </c>
      <c r="I643" s="304">
        <f t="shared" ca="1" si="274"/>
        <v>101.15389281667359</v>
      </c>
      <c r="J643" s="306">
        <f t="shared" ca="1" si="275"/>
        <v>750.33076007711338</v>
      </c>
      <c r="K643" s="307">
        <f t="shared" ca="1" si="276"/>
        <v>554.3671515459705</v>
      </c>
      <c r="L643" s="304">
        <f t="shared" ca="1" si="261"/>
        <v>932.90899246983986</v>
      </c>
      <c r="M643" s="306">
        <f t="shared" ca="1" si="277"/>
        <v>-1.3719908194919892</v>
      </c>
      <c r="N643" s="304">
        <f t="shared" ca="1" si="278"/>
        <v>-78.60928348758614</v>
      </c>
      <c r="P643" s="310">
        <f t="shared" ca="1" si="279"/>
        <v>23</v>
      </c>
      <c r="Q643" s="304">
        <f t="shared" ca="1" si="280"/>
        <v>0</v>
      </c>
      <c r="R643" s="306">
        <f t="shared" ca="1" si="281"/>
        <v>0</v>
      </c>
      <c r="S643" s="307">
        <f t="shared" ca="1" si="282"/>
        <v>9.0729999999999986</v>
      </c>
      <c r="T643" s="304">
        <f t="shared" ca="1" si="262"/>
        <v>89.006129999999985</v>
      </c>
      <c r="U643" s="311">
        <f t="shared" ca="1" si="263"/>
        <v>0</v>
      </c>
      <c r="V643" s="306">
        <f t="shared" ca="1" si="264"/>
        <v>1.1589216084215235</v>
      </c>
      <c r="W643" s="304">
        <f t="shared" ca="1" si="265"/>
        <v>38.166397005545782</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5.4558051155867773</v>
      </c>
      <c r="AH643" s="304">
        <f t="shared" ca="1" si="289"/>
        <v>-4.1572046309706963</v>
      </c>
    </row>
    <row r="644" spans="1:34" x14ac:dyDescent="0.2">
      <c r="A644" s="347">
        <f t="shared" ca="1" si="267"/>
        <v>0.1</v>
      </c>
      <c r="B644" s="304">
        <f t="shared" ca="1" si="268"/>
        <v>28.000000000000085</v>
      </c>
      <c r="D644" s="306">
        <f t="shared" ca="1" si="269"/>
        <v>-0.83079537364495293</v>
      </c>
      <c r="E644" s="307">
        <f t="shared" ca="1" si="270"/>
        <v>-5.6862657724917698</v>
      </c>
      <c r="F644" s="304">
        <f t="shared" ca="1" si="271"/>
        <v>5.7466372243496702</v>
      </c>
      <c r="G644" s="306">
        <f t="shared" ca="1" si="272"/>
        <v>19.894663268293854</v>
      </c>
      <c r="H644" s="307">
        <f t="shared" ca="1" si="273"/>
        <v>-99.730110150046002</v>
      </c>
      <c r="I644" s="304">
        <f t="shared" ca="1" si="274"/>
        <v>101.69509573769577</v>
      </c>
      <c r="J644" s="306">
        <f t="shared" ca="1" si="275"/>
        <v>752.32438038081102</v>
      </c>
      <c r="K644" s="307">
        <f t="shared" ca="1" si="276"/>
        <v>544.42257185982839</v>
      </c>
      <c r="L644" s="304">
        <f t="shared" ref="L644:L707" ca="1" si="290">SQRT(pos_x^2+pos_z^2)</f>
        <v>928.64843189758369</v>
      </c>
      <c r="M644" s="306">
        <f t="shared" ca="1" si="277"/>
        <v>-1.3738959866108083</v>
      </c>
      <c r="N644" s="304">
        <f t="shared" ca="1" si="278"/>
        <v>-78.718441522761566</v>
      </c>
      <c r="P644" s="310">
        <f t="shared" ca="1" si="279"/>
        <v>23</v>
      </c>
      <c r="Q644" s="304">
        <f t="shared" ca="1" si="280"/>
        <v>0</v>
      </c>
      <c r="R644" s="306">
        <f t="shared" ca="1" si="281"/>
        <v>0</v>
      </c>
      <c r="S644" s="307">
        <f t="shared" ca="1" si="282"/>
        <v>9.0729999999999986</v>
      </c>
      <c r="T644" s="304">
        <f t="shared" ref="T644:T707" ca="1" si="291">m*g</f>
        <v>89.006129999999985</v>
      </c>
      <c r="U644" s="311">
        <f t="shared" ref="U644:U707" ca="1" si="292">IF(pos_xz&lt;L_rampe,Poids*COS(Beta),0)</f>
        <v>0</v>
      </c>
      <c r="V644" s="306">
        <f t="shared" ref="V644:V707" ca="1" si="293">Rho_moyen*(20000-Alt_rampe-pos_z)/(20000+Alt_rampe+pos_z)</f>
        <v>1.1600755517030903</v>
      </c>
      <c r="W644" s="304">
        <f t="shared" ref="W644:W707" ca="1" si="294">1/2*Rho*Sref*Cx*vit_xz^2</f>
        <v>38.614302506881515</v>
      </c>
      <c r="Y644" s="314" t="str">
        <f t="shared" ca="1" si="283"/>
        <v/>
      </c>
      <c r="Z644" s="315" t="str">
        <f t="shared" ca="1" si="284"/>
        <v/>
      </c>
      <c r="AA644" s="316" t="str">
        <f t="shared" ca="1" si="285"/>
        <v/>
      </c>
      <c r="AC644" s="310">
        <f t="shared" ca="1" si="286"/>
        <v>28.000000000000085</v>
      </c>
      <c r="AD644" s="323">
        <f t="shared" ca="1" si="287"/>
        <v>752.32438038081102</v>
      </c>
      <c r="AE644" s="324" t="e">
        <f t="shared" ref="AE644:AE707" ca="1" si="295">IF(t&lt;T_para, pos_z, NA())</f>
        <v>#N/A</v>
      </c>
      <c r="AG644" s="306">
        <f t="shared" ca="1" si="288"/>
        <v>5.4101836167839776</v>
      </c>
      <c r="AH644" s="304">
        <f t="shared" ca="1" si="289"/>
        <v>-4.2065906541988083</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-0.83259513128250928</v>
      </c>
      <c r="E645" s="307">
        <f t="shared" ref="E645:E708" ca="1" si="299">IF(AND(L644&lt;L_rampe,Poussee&lt;Poids*SIN(M644)),0,(-W644+Poussee)/m*SIN(M644)+U644/m*COS(M644)-Poids/m)</f>
        <v>-5.6362774778636577</v>
      </c>
      <c r="F645" s="304">
        <f t="shared" ref="F645:F708" ca="1" si="300">SQRT(acc_x^2+acc_z^2)</f>
        <v>5.6974413959345345</v>
      </c>
      <c r="G645" s="306">
        <f t="shared" ref="G645:G708" ca="1" si="301">G644+acc_x*pas</f>
        <v>19.811403755165603</v>
      </c>
      <c r="H645" s="307">
        <f t="shared" ref="H645:H708" ca="1" si="302">H644+acc_z*pas</f>
        <v>-100.29373789783237</v>
      </c>
      <c r="I645" s="304">
        <f t="shared" ref="I645:I708" ca="1" si="303">SQRT(vit_x^2+vit_z^2)</f>
        <v>102.23172492073724</v>
      </c>
      <c r="J645" s="306">
        <f t="shared" ref="J645:J708" ca="1" si="304">J644+0.5*(vit_x+G644)*pas*(K644&gt;=0)</f>
        <v>754.30968373198402</v>
      </c>
      <c r="K645" s="307">
        <f t="shared" ref="K645:K708" ca="1" si="305">K644+0.5*(vit_z+H644)*pas</f>
        <v>534.42137945743445</v>
      </c>
      <c r="L645" s="304">
        <f t="shared" ca="1" si="290"/>
        <v>924.43999794093338</v>
      </c>
      <c r="M645" s="306">
        <f t="shared" ref="M645:M708" ca="1" si="306">IF(AND(L644&gt;L_rampe,G645&gt;0),ATAN2(G645,H645),$M$4)</f>
        <v>-1.3757732281567716</v>
      </c>
      <c r="N645" s="304">
        <f t="shared" ref="N645:N708" ca="1" si="307">DEGREES(Beta)</f>
        <v>-78.825999540471884</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9.0729999999999986</v>
      </c>
      <c r="T645" s="304">
        <f t="shared" ca="1" si="291"/>
        <v>89.006129999999985</v>
      </c>
      <c r="U645" s="311">
        <f t="shared" ca="1" si="292"/>
        <v>0</v>
      </c>
      <c r="V645" s="306">
        <f t="shared" ca="1" si="293"/>
        <v>1.1612371914223711</v>
      </c>
      <c r="W645" s="304">
        <f t="shared" ca="1" si="294"/>
        <v>39.061976564030182</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5.3644904896398149</v>
      </c>
      <c r="AH645" s="304">
        <f t="shared" ref="AH645:AH708" ca="1" si="318">IF(AND(L644&lt;L_rampe,Poussee&lt;Poids*SIN(M644)), g*SIN(M644), (-W644+Poussee)/m)</f>
        <v>-4.2559575120557174</v>
      </c>
    </row>
    <row r="646" spans="1:34" x14ac:dyDescent="0.2">
      <c r="A646" s="347">
        <f t="shared" ca="1" si="296"/>
        <v>0.1</v>
      </c>
      <c r="B646" s="304">
        <f t="shared" ca="1" si="297"/>
        <v>28.200000000000088</v>
      </c>
      <c r="D646" s="306">
        <f t="shared" ca="1" si="298"/>
        <v>-0.83432040380885553</v>
      </c>
      <c r="E646" s="307">
        <f t="shared" ca="1" si="299"/>
        <v>-5.5863158564369177</v>
      </c>
      <c r="F646" s="304">
        <f t="shared" ca="1" si="300"/>
        <v>5.6482754345101043</v>
      </c>
      <c r="G646" s="306">
        <f t="shared" ca="1" si="301"/>
        <v>19.727971714784719</v>
      </c>
      <c r="H646" s="307">
        <f t="shared" ca="1" si="302"/>
        <v>-100.85236948347607</v>
      </c>
      <c r="I646" s="304">
        <f t="shared" ca="1" si="303"/>
        <v>102.76377425148864</v>
      </c>
      <c r="J646" s="306">
        <f t="shared" ca="1" si="304"/>
        <v>756.28665250548158</v>
      </c>
      <c r="K646" s="307">
        <f t="shared" ca="1" si="305"/>
        <v>524.36407408836908</v>
      </c>
      <c r="L646" s="304">
        <f t="shared" ca="1" si="290"/>
        <v>920.28646787426999</v>
      </c>
      <c r="M646" s="306">
        <f t="shared" ca="1" si="306"/>
        <v>-1.3776231729537067</v>
      </c>
      <c r="N646" s="304">
        <f t="shared" ca="1" si="307"/>
        <v>-78.93199356966845</v>
      </c>
      <c r="P646" s="310">
        <f t="shared" ca="1" si="308"/>
        <v>23</v>
      </c>
      <c r="Q646" s="304">
        <f t="shared" ca="1" si="309"/>
        <v>0</v>
      </c>
      <c r="R646" s="306">
        <f t="shared" ca="1" si="310"/>
        <v>0</v>
      </c>
      <c r="S646" s="307">
        <f t="shared" ca="1" si="311"/>
        <v>9.0729999999999986</v>
      </c>
      <c r="T646" s="304">
        <f t="shared" ca="1" si="291"/>
        <v>89.006129999999985</v>
      </c>
      <c r="U646" s="311">
        <f t="shared" ca="1" si="292"/>
        <v>0</v>
      </c>
      <c r="V646" s="306">
        <f t="shared" ca="1" si="293"/>
        <v>1.1624064903117559</v>
      </c>
      <c r="W646" s="304">
        <f t="shared" ca="1" si="294"/>
        <v>39.509362326836779</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5.3187348678752784</v>
      </c>
      <c r="AH646" s="304">
        <f t="shared" ca="1" si="318"/>
        <v>-4.3052988607990947</v>
      </c>
    </row>
    <row r="647" spans="1:34" x14ac:dyDescent="0.2">
      <c r="A647" s="347">
        <f t="shared" ca="1" si="296"/>
        <v>0.1</v>
      </c>
      <c r="B647" s="304">
        <f t="shared" ca="1" si="297"/>
        <v>28.30000000000009</v>
      </c>
      <c r="D647" s="306">
        <f t="shared" ca="1" si="298"/>
        <v>-0.83597155371002652</v>
      </c>
      <c r="E647" s="307">
        <f t="shared" ca="1" si="299"/>
        <v>-5.5363872215887788</v>
      </c>
      <c r="F647" s="304">
        <f t="shared" ca="1" si="300"/>
        <v>5.5991456407191151</v>
      </c>
      <c r="G647" s="306">
        <f t="shared" ca="1" si="301"/>
        <v>19.644374559413716</v>
      </c>
      <c r="H647" s="307">
        <f t="shared" ca="1" si="302"/>
        <v>-101.40600820563495</v>
      </c>
      <c r="I647" s="304">
        <f t="shared" ca="1" si="303"/>
        <v>103.29123850565372</v>
      </c>
      <c r="J647" s="306">
        <f t="shared" ca="1" si="304"/>
        <v>758.25526981919154</v>
      </c>
      <c r="K647" s="307">
        <f t="shared" ca="1" si="305"/>
        <v>514.25115520391353</v>
      </c>
      <c r="L647" s="304">
        <f t="shared" ca="1" si="290"/>
        <v>916.19064873918819</v>
      </c>
      <c r="M647" s="306">
        <f t="shared" ca="1" si="306"/>
        <v>-1.3794464310608217</v>
      </c>
      <c r="N647" s="304">
        <f t="shared" ca="1" si="307"/>
        <v>-79.036458564169152</v>
      </c>
      <c r="P647" s="310">
        <f t="shared" ca="1" si="308"/>
        <v>23</v>
      </c>
      <c r="Q647" s="304">
        <f t="shared" ca="1" si="309"/>
        <v>0</v>
      </c>
      <c r="R647" s="306">
        <f t="shared" ca="1" si="310"/>
        <v>0</v>
      </c>
      <c r="S647" s="307">
        <f t="shared" ca="1" si="311"/>
        <v>9.0729999999999986</v>
      </c>
      <c r="T647" s="304">
        <f t="shared" ca="1" si="291"/>
        <v>89.006129999999985</v>
      </c>
      <c r="U647" s="311">
        <f t="shared" ca="1" si="292"/>
        <v>0</v>
      </c>
      <c r="V647" s="306">
        <f t="shared" ca="1" si="293"/>
        <v>1.1635834110776215</v>
      </c>
      <c r="W647" s="304">
        <f t="shared" ca="1" si="294"/>
        <v>39.95640365998522</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5.2729257022346214</v>
      </c>
      <c r="AH647" s="304">
        <f t="shared" ca="1" si="318"/>
        <v>-4.3546084345681457</v>
      </c>
    </row>
    <row r="648" spans="1:34" x14ac:dyDescent="0.2">
      <c r="A648" s="347">
        <f t="shared" ca="1" si="296"/>
        <v>0.1</v>
      </c>
      <c r="B648" s="304">
        <f t="shared" ca="1" si="297"/>
        <v>28.400000000000091</v>
      </c>
      <c r="D648" s="306">
        <f t="shared" ca="1" si="298"/>
        <v>-0.83754895764276382</v>
      </c>
      <c r="E648" s="307">
        <f t="shared" ca="1" si="299"/>
        <v>-5.4864978078346143</v>
      </c>
      <c r="F648" s="304">
        <f t="shared" ca="1" si="300"/>
        <v>5.5500582385973676</v>
      </c>
      <c r="G648" s="306">
        <f t="shared" ca="1" si="301"/>
        <v>19.56061966364944</v>
      </c>
      <c r="H648" s="307">
        <f t="shared" ca="1" si="302"/>
        <v>-101.95465798641841</v>
      </c>
      <c r="I648" s="304">
        <f t="shared" ca="1" si="303"/>
        <v>103.81411333124943</v>
      </c>
      <c r="J648" s="306">
        <f t="shared" ca="1" si="304"/>
        <v>760.21551953034475</v>
      </c>
      <c r="K648" s="307">
        <f t="shared" ca="1" si="305"/>
        <v>504.08312189431086</v>
      </c>
      <c r="L648" s="304">
        <f t="shared" ca="1" si="290"/>
        <v>912.15537597138928</v>
      </c>
      <c r="M648" s="306">
        <f t="shared" ca="1" si="306"/>
        <v>-1.3812435944530048</v>
      </c>
      <c r="N648" s="304">
        <f t="shared" ca="1" si="307"/>
        <v>-79.139428441636667</v>
      </c>
      <c r="P648" s="310">
        <f t="shared" ca="1" si="308"/>
        <v>23</v>
      </c>
      <c r="Q648" s="304">
        <f t="shared" ca="1" si="309"/>
        <v>0</v>
      </c>
      <c r="R648" s="306">
        <f t="shared" ca="1" si="310"/>
        <v>0</v>
      </c>
      <c r="S648" s="307">
        <f t="shared" ca="1" si="311"/>
        <v>9.0729999999999986</v>
      </c>
      <c r="T648" s="304">
        <f t="shared" ca="1" si="291"/>
        <v>89.006129999999985</v>
      </c>
      <c r="U648" s="311">
        <f t="shared" ca="1" si="292"/>
        <v>0</v>
      </c>
      <c r="V648" s="306">
        <f t="shared" ca="1" si="293"/>
        <v>1.1647679164047908</v>
      </c>
      <c r="W648" s="304">
        <f t="shared" ca="1" si="294"/>
        <v>40.403045150800288</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5.2270717642343083</v>
      </c>
      <c r="AH648" s="304">
        <f t="shared" ca="1" si="318"/>
        <v>-4.4038800462895651</v>
      </c>
    </row>
    <row r="649" spans="1:34" x14ac:dyDescent="0.2">
      <c r="A649" s="347">
        <f t="shared" ca="1" si="296"/>
        <v>0.1</v>
      </c>
      <c r="B649" s="304">
        <f t="shared" ca="1" si="297"/>
        <v>28.500000000000092</v>
      </c>
      <c r="D649" s="306">
        <f t="shared" ca="1" si="298"/>
        <v>-0.83905300604703337</v>
      </c>
      <c r="E649" s="307">
        <f t="shared" ca="1" si="299"/>
        <v>-5.4366537699224793</v>
      </c>
      <c r="F649" s="304">
        <f t="shared" ca="1" si="300"/>
        <v>5.5010193747130964</v>
      </c>
      <c r="G649" s="306">
        <f t="shared" ca="1" si="301"/>
        <v>19.476714363044739</v>
      </c>
      <c r="H649" s="307">
        <f t="shared" ca="1" si="302"/>
        <v>-102.49832336341066</v>
      </c>
      <c r="I649" s="304">
        <f t="shared" ca="1" si="303"/>
        <v>104.33239523125081</v>
      </c>
      <c r="J649" s="306">
        <f t="shared" ca="1" si="304"/>
        <v>762.16738623167942</v>
      </c>
      <c r="K649" s="307">
        <f t="shared" ca="1" si="305"/>
        <v>493.86047282681943</v>
      </c>
      <c r="L649" s="304">
        <f t="shared" ca="1" si="290"/>
        <v>908.18351188290114</v>
      </c>
      <c r="M649" s="306">
        <f t="shared" ca="1" si="306"/>
        <v>-1.3830152376723512</v>
      </c>
      <c r="N649" s="304">
        <f t="shared" ca="1" si="307"/>
        <v>-79.240936120908188</v>
      </c>
      <c r="P649" s="310">
        <f t="shared" ca="1" si="308"/>
        <v>23</v>
      </c>
      <c r="Q649" s="304">
        <f t="shared" ca="1" si="309"/>
        <v>0</v>
      </c>
      <c r="R649" s="306">
        <f t="shared" ca="1" si="310"/>
        <v>0</v>
      </c>
      <c r="S649" s="307">
        <f t="shared" ca="1" si="311"/>
        <v>9.0729999999999986</v>
      </c>
      <c r="T649" s="304">
        <f t="shared" ca="1" si="291"/>
        <v>89.006129999999985</v>
      </c>
      <c r="U649" s="311">
        <f t="shared" ca="1" si="292"/>
        <v>0</v>
      </c>
      <c r="V649" s="306">
        <f t="shared" ca="1" si="293"/>
        <v>1.1659599689609477</v>
      </c>
      <c r="W649" s="304">
        <f t="shared" ca="1" si="294"/>
        <v>40.849232116634163</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5.1811816497225909</v>
      </c>
      <c r="AH649" s="304">
        <f t="shared" ca="1" si="318"/>
        <v>-4.4531075885374509</v>
      </c>
    </row>
    <row r="650" spans="1:34" x14ac:dyDescent="0.2">
      <c r="A650" s="347">
        <f t="shared" ca="1" si="296"/>
        <v>0.1</v>
      </c>
      <c r="B650" s="304">
        <f t="shared" ca="1" si="297"/>
        <v>28.600000000000094</v>
      </c>
      <c r="D650" s="306">
        <f t="shared" ca="1" si="298"/>
        <v>-0.840484102762456</v>
      </c>
      <c r="E650" s="307">
        <f t="shared" ca="1" si="299"/>
        <v>-5.3868611819758172</v>
      </c>
      <c r="F650" s="304">
        <f t="shared" ca="1" si="300"/>
        <v>5.452035117355198</v>
      </c>
      <c r="G650" s="306">
        <f t="shared" ca="1" si="301"/>
        <v>19.392665952768493</v>
      </c>
      <c r="H650" s="307">
        <f t="shared" ca="1" si="302"/>
        <v>-103.03700948160824</v>
      </c>
      <c r="I650" s="304">
        <f t="shared" ca="1" si="303"/>
        <v>104.84608154656372</v>
      </c>
      <c r="J650" s="306">
        <f t="shared" ca="1" si="304"/>
        <v>764.11085524747011</v>
      </c>
      <c r="K650" s="307">
        <f t="shared" ca="1" si="305"/>
        <v>483.58370618456848</v>
      </c>
      <c r="L650" s="304">
        <f t="shared" ca="1" si="290"/>
        <v>904.27794399411471</v>
      </c>
      <c r="M650" s="306">
        <f t="shared" ca="1" si="306"/>
        <v>-1.3847619184522844</v>
      </c>
      <c r="N650" s="304">
        <f t="shared" ca="1" si="307"/>
        <v>-79.341013557754962</v>
      </c>
      <c r="P650" s="310">
        <f t="shared" ca="1" si="308"/>
        <v>23</v>
      </c>
      <c r="Q650" s="304">
        <f t="shared" ca="1" si="309"/>
        <v>0</v>
      </c>
      <c r="R650" s="306">
        <f t="shared" ca="1" si="310"/>
        <v>0</v>
      </c>
      <c r="S650" s="307">
        <f t="shared" ca="1" si="311"/>
        <v>9.0729999999999986</v>
      </c>
      <c r="T650" s="304">
        <f t="shared" ca="1" si="291"/>
        <v>89.006129999999985</v>
      </c>
      <c r="U650" s="311">
        <f t="shared" ca="1" si="292"/>
        <v>0</v>
      </c>
      <c r="V650" s="306">
        <f t="shared" ca="1" si="293"/>
        <v>1.1671595314010179</v>
      </c>
      <c r="W650" s="304">
        <f t="shared" ca="1" si="294"/>
        <v>41.29491061184082</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5.1352637822628697</v>
      </c>
      <c r="AH650" s="304">
        <f t="shared" ca="1" si="318"/>
        <v>-4.5022850343474232</v>
      </c>
    </row>
    <row r="651" spans="1:34" x14ac:dyDescent="0.2">
      <c r="A651" s="347">
        <f t="shared" ca="1" si="296"/>
        <v>0.1</v>
      </c>
      <c r="B651" s="304">
        <f t="shared" ca="1" si="297"/>
        <v>28.700000000000095</v>
      </c>
      <c r="D651" s="306">
        <f t="shared" ca="1" si="298"/>
        <v>-0.84184266464865387</v>
      </c>
      <c r="E651" s="307">
        <f t="shared" ca="1" si="299"/>
        <v>-5.3371260366838547</v>
      </c>
      <c r="F651" s="304">
        <f t="shared" ca="1" si="300"/>
        <v>5.4031114557698565</v>
      </c>
      <c r="G651" s="306">
        <f t="shared" ca="1" si="301"/>
        <v>19.308481686303626</v>
      </c>
      <c r="H651" s="307">
        <f t="shared" ca="1" si="302"/>
        <v>-103.57072208527663</v>
      </c>
      <c r="I651" s="304">
        <f t="shared" ca="1" si="303"/>
        <v>105.35517043930939</v>
      </c>
      <c r="J651" s="306">
        <f t="shared" ca="1" si="304"/>
        <v>766.0459126294237</v>
      </c>
      <c r="K651" s="307">
        <f t="shared" ca="1" si="305"/>
        <v>473.25331960622424</v>
      </c>
      <c r="L651" s="304">
        <f t="shared" ca="1" si="290"/>
        <v>900.44158321045882</v>
      </c>
      <c r="M651" s="306">
        <f t="shared" ca="1" si="306"/>
        <v>-1.3864841783155903</v>
      </c>
      <c r="N651" s="304">
        <f t="shared" ca="1" si="307"/>
        <v>-79.439691779147182</v>
      </c>
      <c r="P651" s="310">
        <f t="shared" ca="1" si="308"/>
        <v>23</v>
      </c>
      <c r="Q651" s="304">
        <f t="shared" ca="1" si="309"/>
        <v>0</v>
      </c>
      <c r="R651" s="306">
        <f t="shared" ca="1" si="310"/>
        <v>0</v>
      </c>
      <c r="S651" s="307">
        <f t="shared" ca="1" si="311"/>
        <v>9.0729999999999986</v>
      </c>
      <c r="T651" s="304">
        <f t="shared" ca="1" si="291"/>
        <v>89.006129999999985</v>
      </c>
      <c r="U651" s="311">
        <f t="shared" ca="1" si="292"/>
        <v>0</v>
      </c>
      <c r="V651" s="306">
        <f t="shared" ca="1" si="293"/>
        <v>1.1683665663715066</v>
      </c>
      <c r="W651" s="304">
        <f t="shared" ca="1" si="294"/>
        <v>41.740027434340732</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5.0893264163528551</v>
      </c>
      <c r="AH651" s="304">
        <f t="shared" ca="1" si="318"/>
        <v>-4.5514064379853219</v>
      </c>
    </row>
    <row r="652" spans="1:34" x14ac:dyDescent="0.2">
      <c r="A652" s="347">
        <f t="shared" ca="1" si="296"/>
        <v>0.1</v>
      </c>
      <c r="B652" s="304">
        <f t="shared" ca="1" si="297"/>
        <v>28.800000000000097</v>
      </c>
      <c r="D652" s="306">
        <f t="shared" ca="1" si="298"/>
        <v>-0.8431291212094093</v>
      </c>
      <c r="E652" s="307">
        <f t="shared" ca="1" si="299"/>
        <v>-5.2874542445392976</v>
      </c>
      <c r="F652" s="304">
        <f t="shared" ca="1" si="300"/>
        <v>5.3542542994452536</v>
      </c>
      <c r="G652" s="306">
        <f t="shared" ca="1" si="301"/>
        <v>19.224168774182687</v>
      </c>
      <c r="H652" s="307">
        <f t="shared" ca="1" si="302"/>
        <v>-104.09946750973056</v>
      </c>
      <c r="I652" s="304">
        <f t="shared" ca="1" si="303"/>
        <v>105.85966087640612</v>
      </c>
      <c r="J652" s="306">
        <f t="shared" ca="1" si="304"/>
        <v>767.97254515244799</v>
      </c>
      <c r="K652" s="307">
        <f t="shared" ca="1" si="305"/>
        <v>462.86981012647391</v>
      </c>
      <c r="L652" s="304">
        <f t="shared" ca="1" si="290"/>
        <v>896.67736183894294</v>
      </c>
      <c r="M652" s="306">
        <f t="shared" ca="1" si="306"/>
        <v>-1.3881825431475947</v>
      </c>
      <c r="N652" s="304">
        <f t="shared" ca="1" si="307"/>
        <v>-79.53700091609447</v>
      </c>
      <c r="P652" s="310">
        <f t="shared" ca="1" si="308"/>
        <v>23</v>
      </c>
      <c r="Q652" s="304">
        <f t="shared" ca="1" si="309"/>
        <v>0</v>
      </c>
      <c r="R652" s="306">
        <f t="shared" ca="1" si="310"/>
        <v>0</v>
      </c>
      <c r="S652" s="307">
        <f t="shared" ca="1" si="311"/>
        <v>9.0729999999999986</v>
      </c>
      <c r="T652" s="304">
        <f t="shared" ca="1" si="291"/>
        <v>89.006129999999985</v>
      </c>
      <c r="U652" s="311">
        <f t="shared" ca="1" si="292"/>
        <v>0</v>
      </c>
      <c r="V652" s="306">
        <f t="shared" ca="1" si="293"/>
        <v>1.1695810365147972</v>
      </c>
      <c r="W652" s="304">
        <f t="shared" ca="1" si="294"/>
        <v>42.184530131779404</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5.0433776404910313</v>
      </c>
      <c r="AH652" s="304">
        <f t="shared" ca="1" si="318"/>
        <v>-4.6004659356707522</v>
      </c>
    </row>
    <row r="653" spans="1:34" x14ac:dyDescent="0.2">
      <c r="A653" s="347">
        <f t="shared" ca="1" si="296"/>
        <v>0.1</v>
      </c>
      <c r="B653" s="304">
        <f t="shared" ca="1" si="297"/>
        <v>28.900000000000098</v>
      </c>
      <c r="D653" s="306">
        <f t="shared" ca="1" si="298"/>
        <v>-0.84434391422063471</v>
      </c>
      <c r="E653" s="307">
        <f t="shared" ca="1" si="299"/>
        <v>-5.2378516331228724</v>
      </c>
      <c r="F653" s="304">
        <f t="shared" ca="1" si="300"/>
        <v>5.3054694774439488</v>
      </c>
      <c r="G653" s="306">
        <f t="shared" ca="1" si="301"/>
        <v>19.139734382760622</v>
      </c>
      <c r="H653" s="307">
        <f t="shared" ca="1" si="302"/>
        <v>-104.62325267304284</v>
      </c>
      <c r="I653" s="304">
        <f t="shared" ca="1" si="303"/>
        <v>106.35955261343476</v>
      </c>
      <c r="J653" s="306">
        <f t="shared" ca="1" si="304"/>
        <v>769.8907403102952</v>
      </c>
      <c r="K653" s="307">
        <f t="shared" ca="1" si="305"/>
        <v>452.43367411733522</v>
      </c>
      <c r="L653" s="304">
        <f t="shared" ca="1" si="290"/>
        <v>892.98823144028358</v>
      </c>
      <c r="M653" s="306">
        <f t="shared" ca="1" si="306"/>
        <v>-1.3898575237456579</v>
      </c>
      <c r="N653" s="304">
        <f t="shared" ca="1" si="307"/>
        <v>-79.63297023512979</v>
      </c>
      <c r="P653" s="310">
        <f t="shared" ca="1" si="308"/>
        <v>23</v>
      </c>
      <c r="Q653" s="304">
        <f t="shared" ca="1" si="309"/>
        <v>0</v>
      </c>
      <c r="R653" s="306">
        <f t="shared" ca="1" si="310"/>
        <v>0</v>
      </c>
      <c r="S653" s="307">
        <f t="shared" ca="1" si="311"/>
        <v>9.0729999999999986</v>
      </c>
      <c r="T653" s="304">
        <f t="shared" ca="1" si="291"/>
        <v>89.006129999999985</v>
      </c>
      <c r="U653" s="311">
        <f t="shared" ca="1" si="292"/>
        <v>0</v>
      </c>
      <c r="V653" s="306">
        <f t="shared" ca="1" si="293"/>
        <v>1.1708029044734056</v>
      </c>
      <c r="W653" s="304">
        <f t="shared" ca="1" si="294"/>
        <v>42.628367007283437</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4.9974253801009549</v>
      </c>
      <c r="AH653" s="304">
        <f t="shared" ca="1" si="318"/>
        <v>-4.6494577462558588</v>
      </c>
    </row>
    <row r="654" spans="1:34" x14ac:dyDescent="0.2">
      <c r="A654" s="347">
        <f t="shared" ca="1" si="296"/>
        <v>0.1</v>
      </c>
      <c r="B654" s="304">
        <f t="shared" ca="1" si="297"/>
        <v>29.000000000000099</v>
      </c>
      <c r="D654" s="306">
        <f t="shared" ca="1" si="298"/>
        <v>-0.84548749736211515</v>
      </c>
      <c r="E654" s="307">
        <f t="shared" ca="1" si="299"/>
        <v>-5.1883239464341786</v>
      </c>
      <c r="F654" s="304">
        <f t="shared" ca="1" si="300"/>
        <v>5.2567627377824451</v>
      </c>
      <c r="G654" s="306">
        <f t="shared" ca="1" si="301"/>
        <v>19.055185633024411</v>
      </c>
      <c r="H654" s="307">
        <f t="shared" ca="1" si="302"/>
        <v>-105.14208506768625</v>
      </c>
      <c r="I654" s="304">
        <f t="shared" ca="1" si="303"/>
        <v>106.85484617877465</v>
      </c>
      <c r="J654" s="306">
        <f t="shared" ca="1" si="304"/>
        <v>771.80048631108446</v>
      </c>
      <c r="K654" s="307">
        <f t="shared" ca="1" si="305"/>
        <v>441.94540723029877</v>
      </c>
      <c r="L654" s="304">
        <f t="shared" ca="1" si="290"/>
        <v>889.37716051289578</v>
      </c>
      <c r="M654" s="306">
        <f t="shared" ca="1" si="306"/>
        <v>-1.3915096163461003</v>
      </c>
      <c r="N654" s="304">
        <f t="shared" ca="1" si="307"/>
        <v>-79.727628168499933</v>
      </c>
      <c r="P654" s="310">
        <f t="shared" ca="1" si="308"/>
        <v>23</v>
      </c>
      <c r="Q654" s="304">
        <f t="shared" ca="1" si="309"/>
        <v>0</v>
      </c>
      <c r="R654" s="306">
        <f t="shared" ca="1" si="310"/>
        <v>0</v>
      </c>
      <c r="S654" s="307">
        <f t="shared" ca="1" si="311"/>
        <v>9.0729999999999986</v>
      </c>
      <c r="T654" s="304">
        <f t="shared" ca="1" si="291"/>
        <v>89.006129999999985</v>
      </c>
      <c r="U654" s="311">
        <f t="shared" ca="1" si="292"/>
        <v>0</v>
      </c>
      <c r="V654" s="306">
        <f t="shared" ca="1" si="293"/>
        <v>1.1720321328941983</v>
      </c>
      <c r="W654" s="304">
        <f t="shared" ca="1" si="294"/>
        <v>43.071487124817502</v>
      </c>
      <c r="Y654" s="314" t="str">
        <f t="shared" ca="1" si="312"/>
        <v/>
      </c>
      <c r="Z654" s="315" t="str">
        <f t="shared" ca="1" si="313"/>
        <v/>
      </c>
      <c r="AA654" s="316" t="str">
        <f t="shared" ca="1" si="314"/>
        <v/>
      </c>
      <c r="AC654" s="310">
        <f t="shared" ca="1" si="315"/>
        <v>29.000000000000099</v>
      </c>
      <c r="AD654" s="323">
        <f t="shared" ca="1" si="316"/>
        <v>771.80048631108446</v>
      </c>
      <c r="AE654" s="324" t="e">
        <f t="shared" ca="1" si="295"/>
        <v>#N/A</v>
      </c>
      <c r="AG654" s="306">
        <f t="shared" ca="1" si="317"/>
        <v>4.9514774003233608</v>
      </c>
      <c r="AH654" s="304">
        <f t="shared" ca="1" si="318"/>
        <v>-4.6983761718597421</v>
      </c>
    </row>
    <row r="655" spans="1:34" x14ac:dyDescent="0.2">
      <c r="A655" s="347">
        <f t="shared" ca="1" si="296"/>
        <v>0.1</v>
      </c>
      <c r="B655" s="304">
        <f t="shared" ca="1" si="297"/>
        <v>29.100000000000101</v>
      </c>
      <c r="D655" s="306">
        <f t="shared" ca="1" si="298"/>
        <v>-0.8465603358529914</v>
      </c>
      <c r="E655" s="307">
        <f t="shared" ca="1" si="299"/>
        <v>-5.1388768442684087</v>
      </c>
      <c r="F655" s="304">
        <f t="shared" ca="1" si="300"/>
        <v>5.2081397468575643</v>
      </c>
      <c r="G655" s="306">
        <f t="shared" ca="1" si="301"/>
        <v>18.970529599439111</v>
      </c>
      <c r="H655" s="307">
        <f t="shared" ca="1" si="302"/>
        <v>-105.65597275211309</v>
      </c>
      <c r="I655" s="304">
        <f t="shared" ca="1" si="303"/>
        <v>107.34554285799881</v>
      </c>
      <c r="J655" s="306">
        <f t="shared" ca="1" si="304"/>
        <v>773.70177207270763</v>
      </c>
      <c r="K655" s="307">
        <f t="shared" ca="1" si="305"/>
        <v>431.40550433930878</v>
      </c>
      <c r="L655" s="304">
        <f t="shared" ca="1" si="290"/>
        <v>885.84713200568717</v>
      </c>
      <c r="M655" s="306">
        <f t="shared" ca="1" si="306"/>
        <v>-1.3931393031296098</v>
      </c>
      <c r="N655" s="304">
        <f t="shared" ca="1" si="307"/>
        <v>-79.821002343123283</v>
      </c>
      <c r="P655" s="310">
        <f t="shared" ca="1" si="308"/>
        <v>23</v>
      </c>
      <c r="Q655" s="304">
        <f t="shared" ca="1" si="309"/>
        <v>0</v>
      </c>
      <c r="R655" s="306">
        <f t="shared" ca="1" si="310"/>
        <v>0</v>
      </c>
      <c r="S655" s="307">
        <f t="shared" ca="1" si="311"/>
        <v>9.0729999999999986</v>
      </c>
      <c r="T655" s="304">
        <f t="shared" ca="1" si="291"/>
        <v>89.006129999999985</v>
      </c>
      <c r="U655" s="311">
        <f t="shared" ca="1" si="292"/>
        <v>0</v>
      </c>
      <c r="V655" s="306">
        <f t="shared" ca="1" si="293"/>
        <v>1.1732686844325602</v>
      </c>
      <c r="W655" s="304">
        <f t="shared" ca="1" si="294"/>
        <v>43.513840314146051</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4.905541308685347</v>
      </c>
      <c r="AH655" s="304">
        <f t="shared" ca="1" si="318"/>
        <v>-4.7472155984588902</v>
      </c>
    </row>
    <row r="656" spans="1:34" x14ac:dyDescent="0.2">
      <c r="A656" s="347">
        <f t="shared" ca="1" si="296"/>
        <v>0.1</v>
      </c>
      <c r="B656" s="304">
        <f t="shared" ca="1" si="297"/>
        <v>29.200000000000102</v>
      </c>
      <c r="D656" s="306">
        <f t="shared" ca="1" si="298"/>
        <v>-0.84756290609097407</v>
      </c>
      <c r="E656" s="307">
        <f t="shared" ca="1" si="299"/>
        <v>-5.0895159016384346</v>
      </c>
      <c r="F656" s="304">
        <f t="shared" ca="1" si="300"/>
        <v>5.1596060889191788</v>
      </c>
      <c r="G656" s="306">
        <f t="shared" ca="1" si="301"/>
        <v>18.885773308830014</v>
      </c>
      <c r="H656" s="307">
        <f t="shared" ca="1" si="302"/>
        <v>-106.16492434227693</v>
      </c>
      <c r="I656" s="304">
        <f t="shared" ca="1" si="303"/>
        <v>107.83164467851681</v>
      </c>
      <c r="J656" s="306">
        <f t="shared" ca="1" si="304"/>
        <v>775.59458721812109</v>
      </c>
      <c r="K656" s="307">
        <f t="shared" ca="1" si="305"/>
        <v>420.81445948458929</v>
      </c>
      <c r="L656" s="304">
        <f t="shared" ca="1" si="290"/>
        <v>882.4011406573286</v>
      </c>
      <c r="M656" s="306">
        <f t="shared" ca="1" si="306"/>
        <v>-1.394747052706131</v>
      </c>
      <c r="N656" s="304">
        <f t="shared" ca="1" si="307"/>
        <v>-79.913119608371886</v>
      </c>
      <c r="P656" s="310">
        <f t="shared" ca="1" si="308"/>
        <v>23</v>
      </c>
      <c r="Q656" s="304">
        <f t="shared" ca="1" si="309"/>
        <v>0</v>
      </c>
      <c r="R656" s="306">
        <f t="shared" ca="1" si="310"/>
        <v>0</v>
      </c>
      <c r="S656" s="307">
        <f t="shared" ca="1" si="311"/>
        <v>9.0729999999999986</v>
      </c>
      <c r="T656" s="304">
        <f t="shared" ca="1" si="291"/>
        <v>89.006129999999985</v>
      </c>
      <c r="U656" s="311">
        <f t="shared" ca="1" si="292"/>
        <v>0</v>
      </c>
      <c r="V656" s="306">
        <f t="shared" ca="1" si="293"/>
        <v>1.174512521756526</v>
      </c>
      <c r="W656" s="304">
        <f t="shared" ca="1" si="294"/>
        <v>43.955377175404244</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4.859624557655307</v>
      </c>
      <c r="AH656" s="304">
        <f t="shared" ca="1" si="318"/>
        <v>-4.7959704964340411</v>
      </c>
    </row>
    <row r="657" spans="1:34" x14ac:dyDescent="0.2">
      <c r="A657" s="347">
        <f t="shared" ca="1" si="296"/>
        <v>0.1</v>
      </c>
      <c r="B657" s="304">
        <f t="shared" ca="1" si="297"/>
        <v>29.300000000000104</v>
      </c>
      <c r="D657" s="306">
        <f t="shared" ca="1" si="298"/>
        <v>-0.84849569529527846</v>
      </c>
      <c r="E657" s="307">
        <f t="shared" ca="1" si="299"/>
        <v>-5.0402466082416728</v>
      </c>
      <c r="F657" s="304">
        <f t="shared" ca="1" si="300"/>
        <v>5.1111672655887821</v>
      </c>
      <c r="G657" s="306">
        <f t="shared" ca="1" si="301"/>
        <v>18.800923739300487</v>
      </c>
      <c r="H657" s="307">
        <f t="shared" ca="1" si="302"/>
        <v>-106.6689490031011</v>
      </c>
      <c r="I657" s="304">
        <f t="shared" ca="1" si="303"/>
        <v>108.31315439445559</v>
      </c>
      <c r="J657" s="306">
        <f t="shared" ca="1" si="304"/>
        <v>777.47892207052757</v>
      </c>
      <c r="K657" s="307">
        <f t="shared" ca="1" si="305"/>
        <v>410.1727658173204</v>
      </c>
      <c r="L657" s="304">
        <f t="shared" ca="1" si="290"/>
        <v>879.04219016050638</v>
      </c>
      <c r="M657" s="306">
        <f t="shared" ca="1" si="306"/>
        <v>-1.3963333205801831</v>
      </c>
      <c r="N657" s="304">
        <f t="shared" ca="1" si="307"/>
        <v>-80.004006062732273</v>
      </c>
      <c r="P657" s="310">
        <f t="shared" ca="1" si="308"/>
        <v>23</v>
      </c>
      <c r="Q657" s="304">
        <f t="shared" ca="1" si="309"/>
        <v>0</v>
      </c>
      <c r="R657" s="306">
        <f t="shared" ca="1" si="310"/>
        <v>0</v>
      </c>
      <c r="S657" s="307">
        <f t="shared" ca="1" si="311"/>
        <v>9.0729999999999986</v>
      </c>
      <c r="T657" s="304">
        <f t="shared" ca="1" si="291"/>
        <v>89.006129999999985</v>
      </c>
      <c r="U657" s="311">
        <f t="shared" ca="1" si="292"/>
        <v>0</v>
      </c>
      <c r="V657" s="306">
        <f t="shared" ca="1" si="293"/>
        <v>1.1757636075508651</v>
      </c>
      <c r="W657" s="304">
        <f t="shared" ca="1" si="294"/>
        <v>44.396049083282058</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4.8137344470917149</v>
      </c>
      <c r="AH657" s="304">
        <f t="shared" ca="1" si="318"/>
        <v>-4.844635421073983</v>
      </c>
    </row>
    <row r="658" spans="1:34" x14ac:dyDescent="0.2">
      <c r="A658" s="347">
        <f t="shared" ca="1" si="296"/>
        <v>0.1</v>
      </c>
      <c r="B658" s="304">
        <f t="shared" ca="1" si="297"/>
        <v>29.400000000000105</v>
      </c>
      <c r="D658" s="306">
        <f t="shared" ca="1" si="298"/>
        <v>-0.84935920115327335</v>
      </c>
      <c r="E658" s="307">
        <f t="shared" ca="1" si="299"/>
        <v>-4.9910743679712324</v>
      </c>
      <c r="F658" s="304">
        <f t="shared" ca="1" si="300"/>
        <v>5.0628286954234554</v>
      </c>
      <c r="G658" s="306">
        <f t="shared" ca="1" si="301"/>
        <v>18.715987819185159</v>
      </c>
      <c r="H658" s="307">
        <f t="shared" ca="1" si="302"/>
        <v>-107.16805643989822</v>
      </c>
      <c r="I658" s="304">
        <f t="shared" ca="1" si="303"/>
        <v>108.79007547176855</v>
      </c>
      <c r="J658" s="306">
        <f t="shared" ca="1" si="304"/>
        <v>779.35476764845191</v>
      </c>
      <c r="K658" s="307">
        <f t="shared" ca="1" si="305"/>
        <v>399.48091554517043</v>
      </c>
      <c r="L658" s="304">
        <f t="shared" ca="1" si="290"/>
        <v>875.77329015058456</v>
      </c>
      <c r="M658" s="306">
        <f t="shared" ca="1" si="306"/>
        <v>-1.3978985495975045</v>
      </c>
      <c r="N658" s="304">
        <f t="shared" ca="1" si="307"/>
        <v>-80.09368707939619</v>
      </c>
      <c r="P658" s="310">
        <f t="shared" ca="1" si="308"/>
        <v>23</v>
      </c>
      <c r="Q658" s="304">
        <f t="shared" ca="1" si="309"/>
        <v>0</v>
      </c>
      <c r="R658" s="306">
        <f t="shared" ca="1" si="310"/>
        <v>0</v>
      </c>
      <c r="S658" s="307">
        <f t="shared" ca="1" si="311"/>
        <v>9.0729999999999986</v>
      </c>
      <c r="T658" s="304">
        <f t="shared" ca="1" si="291"/>
        <v>89.006129999999985</v>
      </c>
      <c r="U658" s="311">
        <f t="shared" ca="1" si="292"/>
        <v>0</v>
      </c>
      <c r="V658" s="306">
        <f t="shared" ca="1" si="293"/>
        <v>1.1770219045211177</v>
      </c>
      <c r="W658" s="304">
        <f t="shared" ca="1" si="294"/>
        <v>44.835808190825986</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4.7678781265933452</v>
      </c>
      <c r="AH658" s="304">
        <f t="shared" ca="1" si="318"/>
        <v>-4.8932050130367095</v>
      </c>
    </row>
    <row r="659" spans="1:34" x14ac:dyDescent="0.2">
      <c r="A659" s="347">
        <f t="shared" ca="1" si="296"/>
        <v>0.1</v>
      </c>
      <c r="B659" s="304">
        <f t="shared" ca="1" si="297"/>
        <v>29.500000000000107</v>
      </c>
      <c r="D659" s="306">
        <f t="shared" ca="1" si="298"/>
        <v>-0.85015393147084528</v>
      </c>
      <c r="E659" s="307">
        <f t="shared" ca="1" si="299"/>
        <v>-4.9420044984707863</v>
      </c>
      <c r="F659" s="304">
        <f t="shared" ca="1" si="300"/>
        <v>5.014595713524753</v>
      </c>
      <c r="G659" s="306">
        <f t="shared" ca="1" si="301"/>
        <v>18.630972426038074</v>
      </c>
      <c r="H659" s="307">
        <f t="shared" ca="1" si="302"/>
        <v>-107.66225688974531</v>
      </c>
      <c r="I659" s="304">
        <f t="shared" ca="1" si="303"/>
        <v>109.26241207356399</v>
      </c>
      <c r="J659" s="306">
        <f t="shared" ca="1" si="304"/>
        <v>781.22211566071303</v>
      </c>
      <c r="K659" s="307">
        <f t="shared" ca="1" si="305"/>
        <v>388.73939987868823</v>
      </c>
      <c r="L659" s="304">
        <f t="shared" ca="1" si="290"/>
        <v>872.597453019113</v>
      </c>
      <c r="M659" s="306">
        <f t="shared" ca="1" si="306"/>
        <v>-1.3994431703738799</v>
      </c>
      <c r="N659" s="304">
        <f t="shared" ca="1" si="307"/>
        <v>-80.182187330830729</v>
      </c>
      <c r="P659" s="310">
        <f t="shared" ca="1" si="308"/>
        <v>23</v>
      </c>
      <c r="Q659" s="304">
        <f t="shared" ca="1" si="309"/>
        <v>0</v>
      </c>
      <c r="R659" s="306">
        <f t="shared" ca="1" si="310"/>
        <v>0</v>
      </c>
      <c r="S659" s="307">
        <f t="shared" ca="1" si="311"/>
        <v>9.0729999999999986</v>
      </c>
      <c r="T659" s="304">
        <f t="shared" ca="1" si="291"/>
        <v>89.006129999999985</v>
      </c>
      <c r="U659" s="311">
        <f t="shared" ca="1" si="292"/>
        <v>0</v>
      </c>
      <c r="V659" s="306">
        <f t="shared" ca="1" si="293"/>
        <v>1.1782873753975958</v>
      </c>
      <c r="W659" s="304">
        <f t="shared" ca="1" si="294"/>
        <v>45.274607432863398</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4.7220625977579918</v>
      </c>
      <c r="AH659" s="304">
        <f t="shared" ca="1" si="318"/>
        <v>-4.9416739987684331</v>
      </c>
    </row>
    <row r="660" spans="1:34" x14ac:dyDescent="0.2">
      <c r="A660" s="347">
        <f t="shared" ca="1" si="296"/>
        <v>0.1</v>
      </c>
      <c r="B660" s="304">
        <f t="shared" ca="1" si="297"/>
        <v>29.600000000000108</v>
      </c>
      <c r="D660" s="306">
        <f t="shared" ca="1" si="298"/>
        <v>-0.85088040382647245</v>
      </c>
      <c r="E660" s="307">
        <f t="shared" ca="1" si="299"/>
        <v>-4.8930422307325303</v>
      </c>
      <c r="F660" s="304">
        <f t="shared" ca="1" si="300"/>
        <v>4.9664735711919255</v>
      </c>
      <c r="G660" s="306">
        <f t="shared" ca="1" si="301"/>
        <v>18.545884385655427</v>
      </c>
      <c r="H660" s="307">
        <f t="shared" ca="1" si="302"/>
        <v>-108.15156111281856</v>
      </c>
      <c r="I660" s="304">
        <f t="shared" ca="1" si="303"/>
        <v>109.73016904564498</v>
      </c>
      <c r="J660" s="306">
        <f t="shared" ca="1" si="304"/>
        <v>783.08095850129769</v>
      </c>
      <c r="K660" s="307">
        <f t="shared" ca="1" si="305"/>
        <v>377.94870897856003</v>
      </c>
      <c r="L660" s="304">
        <f t="shared" ca="1" si="290"/>
        <v>869.51769055371801</v>
      </c>
      <c r="M660" s="306">
        <f t="shared" ca="1" si="306"/>
        <v>-1.400967601706955</v>
      </c>
      <c r="N660" s="304">
        <f t="shared" ca="1" si="307"/>
        <v>-80.269530812373432</v>
      </c>
      <c r="P660" s="310">
        <f t="shared" ca="1" si="308"/>
        <v>23</v>
      </c>
      <c r="Q660" s="304">
        <f t="shared" ca="1" si="309"/>
        <v>0</v>
      </c>
      <c r="R660" s="306">
        <f t="shared" ca="1" si="310"/>
        <v>0</v>
      </c>
      <c r="S660" s="307">
        <f t="shared" ca="1" si="311"/>
        <v>9.0729999999999986</v>
      </c>
      <c r="T660" s="304">
        <f t="shared" ca="1" si="291"/>
        <v>89.006129999999985</v>
      </c>
      <c r="U660" s="311">
        <f t="shared" ca="1" si="292"/>
        <v>0</v>
      </c>
      <c r="V660" s="306">
        <f t="shared" ca="1" si="293"/>
        <v>1.1795599829393284</v>
      </c>
      <c r="W660" s="304">
        <f t="shared" ca="1" si="294"/>
        <v>45.712400529053582</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4.6762947163562885</v>
      </c>
      <c r="AH660" s="304">
        <f t="shared" ca="1" si="318"/>
        <v>-4.9900371908810097</v>
      </c>
    </row>
    <row r="661" spans="1:34" x14ac:dyDescent="0.2">
      <c r="A661" s="347">
        <f t="shared" ca="1" si="296"/>
        <v>0.1</v>
      </c>
      <c r="B661" s="304">
        <f t="shared" ca="1" si="297"/>
        <v>29.700000000000109</v>
      </c>
      <c r="D661" s="306">
        <f t="shared" ca="1" si="298"/>
        <v>-0.85153914522902985</v>
      </c>
      <c r="E661" s="307">
        <f t="shared" ca="1" si="299"/>
        <v>-4.8441927087377357</v>
      </c>
      <c r="F661" s="304">
        <f t="shared" ca="1" si="300"/>
        <v>4.9184674356190694</v>
      </c>
      <c r="G661" s="306">
        <f t="shared" ca="1" si="301"/>
        <v>18.460730471132525</v>
      </c>
      <c r="H661" s="307">
        <f t="shared" ca="1" si="302"/>
        <v>-108.63598038369233</v>
      </c>
      <c r="I661" s="304">
        <f t="shared" ca="1" si="303"/>
        <v>110.19335190225308</v>
      </c>
      <c r="J661" s="306">
        <f t="shared" ca="1" si="304"/>
        <v>784.93128924413713</v>
      </c>
      <c r="K661" s="307">
        <f t="shared" ca="1" si="305"/>
        <v>367.10933190373447</v>
      </c>
      <c r="L661" s="304">
        <f t="shared" ca="1" si="290"/>
        <v>866.53701040709711</v>
      </c>
      <c r="M661" s="306">
        <f t="shared" ca="1" si="306"/>
        <v>-1.4024722509718111</v>
      </c>
      <c r="N661" s="304">
        <f t="shared" ca="1" si="307"/>
        <v>-80.355740864897143</v>
      </c>
      <c r="P661" s="310">
        <f t="shared" ca="1" si="308"/>
        <v>23</v>
      </c>
      <c r="Q661" s="304">
        <f t="shared" ca="1" si="309"/>
        <v>0</v>
      </c>
      <c r="R661" s="306">
        <f t="shared" ca="1" si="310"/>
        <v>0</v>
      </c>
      <c r="S661" s="307">
        <f t="shared" ca="1" si="311"/>
        <v>9.0729999999999986</v>
      </c>
      <c r="T661" s="304">
        <f t="shared" ca="1" si="291"/>
        <v>89.006129999999985</v>
      </c>
      <c r="U661" s="311">
        <f t="shared" ca="1" si="292"/>
        <v>0</v>
      </c>
      <c r="V661" s="306">
        <f t="shared" ca="1" si="293"/>
        <v>1.1808396899379692</v>
      </c>
      <c r="W661" s="304">
        <f t="shared" ca="1" si="294"/>
        <v>46.149141986571408</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4.6305811944268394</v>
      </c>
      <c r="AH661" s="304">
        <f t="shared" ca="1" si="318"/>
        <v>-5.0382894884882168</v>
      </c>
    </row>
    <row r="662" spans="1:34" x14ac:dyDescent="0.2">
      <c r="A662" s="347">
        <f t="shared" ca="1" si="296"/>
        <v>0.1</v>
      </c>
      <c r="B662" s="304">
        <f t="shared" ca="1" si="297"/>
        <v>29.800000000000111</v>
      </c>
      <c r="D662" s="306">
        <f t="shared" ca="1" si="298"/>
        <v>-0.85213069177932532</v>
      </c>
      <c r="E662" s="307">
        <f t="shared" ca="1" si="299"/>
        <v>-4.7954609891391877</v>
      </c>
      <c r="F662" s="304">
        <f t="shared" ca="1" si="300"/>
        <v>4.8705823896355671</v>
      </c>
      <c r="G662" s="306">
        <f t="shared" ca="1" si="301"/>
        <v>18.375517401954593</v>
      </c>
      <c r="H662" s="307">
        <f t="shared" ca="1" si="302"/>
        <v>-109.11552648260624</v>
      </c>
      <c r="I662" s="304">
        <f t="shared" ca="1" si="303"/>
        <v>110.65196681200872</v>
      </c>
      <c r="J662" s="306">
        <f t="shared" ca="1" si="304"/>
        <v>786.77310163779146</v>
      </c>
      <c r="K662" s="307">
        <f t="shared" ca="1" si="305"/>
        <v>356.22175656041952</v>
      </c>
      <c r="L662" s="304">
        <f t="shared" ca="1" si="290"/>
        <v>863.65841239910424</v>
      </c>
      <c r="M662" s="306">
        <f t="shared" ca="1" si="306"/>
        <v>-1.4039575145010272</v>
      </c>
      <c r="N662" s="304">
        <f t="shared" ca="1" si="307"/>
        <v>-80.440840196585938</v>
      </c>
      <c r="P662" s="310">
        <f t="shared" ca="1" si="308"/>
        <v>23</v>
      </c>
      <c r="Q662" s="304">
        <f t="shared" ca="1" si="309"/>
        <v>0</v>
      </c>
      <c r="R662" s="306">
        <f t="shared" ca="1" si="310"/>
        <v>0</v>
      </c>
      <c r="S662" s="307">
        <f t="shared" ca="1" si="311"/>
        <v>9.0729999999999986</v>
      </c>
      <c r="T662" s="304">
        <f t="shared" ca="1" si="291"/>
        <v>89.006129999999985</v>
      </c>
      <c r="U662" s="311">
        <f t="shared" ca="1" si="292"/>
        <v>0</v>
      </c>
      <c r="V662" s="306">
        <f t="shared" ca="1" si="293"/>
        <v>1.1821264592216503</v>
      </c>
      <c r="W662" s="304">
        <f t="shared" ca="1" si="294"/>
        <v>46.584787102427754</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4.5849286022983629</v>
      </c>
      <c r="AH662" s="304">
        <f t="shared" ca="1" si="318"/>
        <v>-5.0864258775015339</v>
      </c>
    </row>
    <row r="663" spans="1:34" x14ac:dyDescent="0.2">
      <c r="A663" s="347">
        <f t="shared" ca="1" si="296"/>
        <v>0.1</v>
      </c>
      <c r="B663" s="304">
        <f t="shared" ca="1" si="297"/>
        <v>29.900000000000112</v>
      </c>
      <c r="D663" s="306">
        <f t="shared" ca="1" si="298"/>
        <v>-0.85265558833538246</v>
      </c>
      <c r="E663" s="307">
        <f t="shared" ca="1" si="299"/>
        <v>-4.7468520409849679</v>
      </c>
      <c r="F663" s="304">
        <f t="shared" ca="1" si="300"/>
        <v>4.8228234314893506</v>
      </c>
      <c r="G663" s="306">
        <f t="shared" ca="1" si="301"/>
        <v>18.290251843121055</v>
      </c>
      <c r="H663" s="307">
        <f t="shared" ca="1" si="302"/>
        <v>-109.59021168670473</v>
      </c>
      <c r="I663" s="304">
        <f t="shared" ca="1" si="303"/>
        <v>111.10602058404193</v>
      </c>
      <c r="J663" s="306">
        <f t="shared" ca="1" si="304"/>
        <v>788.60639010004525</v>
      </c>
      <c r="K663" s="307">
        <f t="shared" ca="1" si="305"/>
        <v>345.28646965195395</v>
      </c>
      <c r="L663" s="304">
        <f t="shared" ca="1" si="290"/>
        <v>860.88488465725459</v>
      </c>
      <c r="M663" s="306">
        <f t="shared" ca="1" si="306"/>
        <v>-1.405423777949925</v>
      </c>
      <c r="N663" s="304">
        <f t="shared" ca="1" si="307"/>
        <v>-80.524850903862074</v>
      </c>
      <c r="P663" s="310">
        <f t="shared" ca="1" si="308"/>
        <v>23</v>
      </c>
      <c r="Q663" s="304">
        <f t="shared" ca="1" si="309"/>
        <v>0</v>
      </c>
      <c r="R663" s="306">
        <f t="shared" ca="1" si="310"/>
        <v>0</v>
      </c>
      <c r="S663" s="307">
        <f t="shared" ca="1" si="311"/>
        <v>9.0729999999999986</v>
      </c>
      <c r="T663" s="304">
        <f t="shared" ca="1" si="291"/>
        <v>89.006129999999985</v>
      </c>
      <c r="U663" s="311">
        <f t="shared" ca="1" si="292"/>
        <v>0</v>
      </c>
      <c r="V663" s="306">
        <f t="shared" ca="1" si="293"/>
        <v>1.1834202536587948</v>
      </c>
      <c r="W663" s="304">
        <f t="shared" ca="1" si="294"/>
        <v>47.019291965432579</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4.5393433705442847</v>
      </c>
      <c r="AH663" s="304">
        <f t="shared" ca="1" si="318"/>
        <v>-5.1344414308858992</v>
      </c>
    </row>
    <row r="664" spans="1:34" x14ac:dyDescent="0.2">
      <c r="A664" s="347">
        <f t="shared" ca="1" si="296"/>
        <v>0.1</v>
      </c>
      <c r="B664" s="304">
        <f t="shared" ca="1" si="297"/>
        <v>30.000000000000114</v>
      </c>
      <c r="D664" s="306">
        <f t="shared" ca="1" si="298"/>
        <v>-0.85311438818148611</v>
      </c>
      <c r="E664" s="307">
        <f t="shared" ca="1" si="299"/>
        <v>-4.698370745482916</v>
      </c>
      <c r="F664" s="304">
        <f t="shared" ca="1" si="300"/>
        <v>4.7751954746724206</v>
      </c>
      <c r="G664" s="306">
        <f t="shared" ca="1" si="301"/>
        <v>18.204940404302906</v>
      </c>
      <c r="H664" s="307">
        <f t="shared" ca="1" si="302"/>
        <v>-110.06004876125303</v>
      </c>
      <c r="I664" s="304">
        <f t="shared" ca="1" si="303"/>
        <v>111.55552065430744</v>
      </c>
      <c r="J664" s="306">
        <f t="shared" ca="1" si="304"/>
        <v>790.43114971241641</v>
      </c>
      <c r="K664" s="307">
        <f t="shared" ca="1" si="305"/>
        <v>334.30395662955607</v>
      </c>
      <c r="L664" s="304">
        <f t="shared" ca="1" si="290"/>
        <v>858.21939960237944</v>
      </c>
      <c r="M664" s="306">
        <f t="shared" ca="1" si="306"/>
        <v>-1.4068714166476526</v>
      </c>
      <c r="N664" s="304">
        <f t="shared" ca="1" si="307"/>
        <v>-80.607794491501679</v>
      </c>
      <c r="P664" s="310">
        <f t="shared" ca="1" si="308"/>
        <v>23</v>
      </c>
      <c r="Q664" s="304">
        <f t="shared" ca="1" si="309"/>
        <v>0</v>
      </c>
      <c r="R664" s="306">
        <f t="shared" ca="1" si="310"/>
        <v>0</v>
      </c>
      <c r="S664" s="307">
        <f t="shared" ca="1" si="311"/>
        <v>9.0729999999999986</v>
      </c>
      <c r="T664" s="304">
        <f t="shared" ca="1" si="291"/>
        <v>89.006129999999985</v>
      </c>
      <c r="U664" s="311">
        <f t="shared" ca="1" si="292"/>
        <v>0</v>
      </c>
      <c r="V664" s="306">
        <f t="shared" ca="1" si="293"/>
        <v>1.1847210361618807</v>
      </c>
      <c r="W664" s="304">
        <f t="shared" ca="1" si="294"/>
        <v>47.452613457805853</v>
      </c>
      <c r="Y664" s="314" t="str">
        <f t="shared" ca="1" si="312"/>
        <v/>
      </c>
      <c r="Z664" s="315" t="str">
        <f t="shared" ca="1" si="313"/>
        <v/>
      </c>
      <c r="AA664" s="316" t="str">
        <f t="shared" ca="1" si="314"/>
        <v/>
      </c>
      <c r="AC664" s="310">
        <f t="shared" ca="1" si="315"/>
        <v>30.000000000000114</v>
      </c>
      <c r="AD664" s="323">
        <f t="shared" ca="1" si="316"/>
        <v>790.43114971241641</v>
      </c>
      <c r="AE664" s="324" t="e">
        <f t="shared" ca="1" si="295"/>
        <v>#N/A</v>
      </c>
      <c r="AG664" s="306">
        <f t="shared" ca="1" si="317"/>
        <v>4.4938317918748014</v>
      </c>
      <c r="AH664" s="304">
        <f t="shared" ca="1" si="318"/>
        <v>-5.1823313088760701</v>
      </c>
    </row>
    <row r="665" spans="1:34" x14ac:dyDescent="0.2">
      <c r="A665" s="347">
        <f t="shared" ca="1" si="296"/>
        <v>0.1</v>
      </c>
      <c r="B665" s="304">
        <f t="shared" ca="1" si="297"/>
        <v>30.100000000000115</v>
      </c>
      <c r="D665" s="306">
        <f t="shared" ca="1" si="298"/>
        <v>-0.85350765270101192</v>
      </c>
      <c r="E665" s="307">
        <f t="shared" ca="1" si="299"/>
        <v>-4.6500218958051063</v>
      </c>
      <c r="F665" s="304">
        <f t="shared" ca="1" si="300"/>
        <v>4.7277033477880259</v>
      </c>
      <c r="G665" s="306">
        <f t="shared" ca="1" si="301"/>
        <v>18.119589639032807</v>
      </c>
      <c r="H665" s="307">
        <f t="shared" ca="1" si="302"/>
        <v>-110.52505095083355</v>
      </c>
      <c r="I665" s="304">
        <f t="shared" ca="1" si="303"/>
        <v>112.00047507207859</v>
      </c>
      <c r="J665" s="306">
        <f t="shared" ca="1" si="304"/>
        <v>792.24737621458326</v>
      </c>
      <c r="K665" s="307">
        <f t="shared" ca="1" si="305"/>
        <v>323.27470164395174</v>
      </c>
      <c r="L665" s="304">
        <f t="shared" ca="1" si="290"/>
        <v>855.6649097876325</v>
      </c>
      <c r="M665" s="306">
        <f t="shared" ca="1" si="306"/>
        <v>-1.4083007959347367</v>
      </c>
      <c r="N665" s="304">
        <f t="shared" ca="1" si="307"/>
        <v>-80.689691891975016</v>
      </c>
      <c r="P665" s="310">
        <f t="shared" ca="1" si="308"/>
        <v>23</v>
      </c>
      <c r="Q665" s="304">
        <f t="shared" ca="1" si="309"/>
        <v>0</v>
      </c>
      <c r="R665" s="306">
        <f t="shared" ca="1" si="310"/>
        <v>0</v>
      </c>
      <c r="S665" s="307">
        <f t="shared" ca="1" si="311"/>
        <v>9.0729999999999986</v>
      </c>
      <c r="T665" s="304">
        <f t="shared" ca="1" si="291"/>
        <v>89.006129999999985</v>
      </c>
      <c r="U665" s="311">
        <f t="shared" ca="1" si="292"/>
        <v>0</v>
      </c>
      <c r="V665" s="306">
        <f t="shared" ca="1" si="293"/>
        <v>1.1860287696911551</v>
      </c>
      <c r="W665" s="304">
        <f t="shared" ca="1" si="294"/>
        <v>47.884709256441724</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4.4484000229710237</v>
      </c>
      <c r="AH665" s="304">
        <f t="shared" ca="1" si="318"/>
        <v>-5.2300907591541783</v>
      </c>
    </row>
    <row r="666" spans="1:34" x14ac:dyDescent="0.2">
      <c r="A666" s="347">
        <f t="shared" ca="1" si="296"/>
        <v>0.1</v>
      </c>
      <c r="B666" s="304">
        <f t="shared" ca="1" si="297"/>
        <v>30.200000000000117</v>
      </c>
      <c r="D666" s="306">
        <f t="shared" ca="1" si="298"/>
        <v>-0.85383595105305077</v>
      </c>
      <c r="E666" s="307">
        <f t="shared" ca="1" si="299"/>
        <v>-4.6018101969317433</v>
      </c>
      <c r="F666" s="304">
        <f t="shared" ca="1" si="300"/>
        <v>4.6803517944590061</v>
      </c>
      <c r="G666" s="306">
        <f t="shared" ca="1" si="301"/>
        <v>18.034206043927501</v>
      </c>
      <c r="H666" s="307">
        <f t="shared" ca="1" si="302"/>
        <v>-110.98523197052673</v>
      </c>
      <c r="I666" s="304">
        <f t="shared" ca="1" si="303"/>
        <v>112.44089248661476</v>
      </c>
      <c r="J666" s="306">
        <f t="shared" ca="1" si="304"/>
        <v>794.05506599873127</v>
      </c>
      <c r="K666" s="307">
        <f t="shared" ca="1" si="305"/>
        <v>312.19918749788371</v>
      </c>
      <c r="L666" s="304">
        <f t="shared" ca="1" si="290"/>
        <v>853.22434360054933</v>
      </c>
      <c r="M666" s="306">
        <f t="shared" ca="1" si="306"/>
        <v>-1.4097122714876951</v>
      </c>
      <c r="N666" s="304">
        <f t="shared" ca="1" si="307"/>
        <v>-80.770563484045425</v>
      </c>
      <c r="P666" s="310">
        <f t="shared" ca="1" si="308"/>
        <v>23</v>
      </c>
      <c r="Q666" s="304">
        <f t="shared" ca="1" si="309"/>
        <v>0</v>
      </c>
      <c r="R666" s="306">
        <f t="shared" ca="1" si="310"/>
        <v>0</v>
      </c>
      <c r="S666" s="307">
        <f t="shared" ca="1" si="311"/>
        <v>9.0729999999999986</v>
      </c>
      <c r="T666" s="304">
        <f t="shared" ca="1" si="291"/>
        <v>89.006129999999985</v>
      </c>
      <c r="U666" s="311">
        <f t="shared" ca="1" si="292"/>
        <v>0</v>
      </c>
      <c r="V666" s="306">
        <f t="shared" ca="1" si="293"/>
        <v>1.1873434172583044</v>
      </c>
      <c r="W666" s="304">
        <f t="shared" ca="1" si="294"/>
        <v>48.315537833831755</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4.4030540862656675</v>
      </c>
      <c r="AH666" s="304">
        <f t="shared" ca="1" si="318"/>
        <v>-5.277715116989059</v>
      </c>
    </row>
    <row r="667" spans="1:34" x14ac:dyDescent="0.2">
      <c r="A667" s="347">
        <f t="shared" ca="1" si="296"/>
        <v>0.1</v>
      </c>
      <c r="B667" s="304">
        <f t="shared" ca="1" si="297"/>
        <v>30.300000000000118</v>
      </c>
      <c r="D667" s="306">
        <f t="shared" ca="1" si="298"/>
        <v>-0.85409985985286163</v>
      </c>
      <c r="E667" s="307">
        <f t="shared" ca="1" si="299"/>
        <v>-4.553740265533742</v>
      </c>
      <c r="F667" s="304">
        <f t="shared" ca="1" si="300"/>
        <v>4.6331454732766586</v>
      </c>
      <c r="G667" s="306">
        <f t="shared" ca="1" si="301"/>
        <v>17.948796057942214</v>
      </c>
      <c r="H667" s="307">
        <f t="shared" ca="1" si="302"/>
        <v>-111.4406059970801</v>
      </c>
      <c r="I667" s="304">
        <f t="shared" ca="1" si="303"/>
        <v>112.87678213399798</v>
      </c>
      <c r="J667" s="306">
        <f t="shared" ca="1" si="304"/>
        <v>795.8542161038248</v>
      </c>
      <c r="K667" s="307">
        <f t="shared" ca="1" si="305"/>
        <v>301.07789559950339</v>
      </c>
      <c r="L667" s="304">
        <f t="shared" ca="1" si="290"/>
        <v>850.90060083940421</v>
      </c>
      <c r="M667" s="306">
        <f t="shared" ca="1" si="306"/>
        <v>-1.4111061896312798</v>
      </c>
      <c r="N667" s="304">
        <f t="shared" ca="1" si="307"/>
        <v>-80.850429110659533</v>
      </c>
      <c r="P667" s="310">
        <f t="shared" ca="1" si="308"/>
        <v>23</v>
      </c>
      <c r="Q667" s="304">
        <f t="shared" ca="1" si="309"/>
        <v>0</v>
      </c>
      <c r="R667" s="306">
        <f t="shared" ca="1" si="310"/>
        <v>0</v>
      </c>
      <c r="S667" s="307">
        <f t="shared" ca="1" si="311"/>
        <v>9.0729999999999986</v>
      </c>
      <c r="T667" s="304">
        <f t="shared" ca="1" si="291"/>
        <v>89.006129999999985</v>
      </c>
      <c r="U667" s="311">
        <f t="shared" ca="1" si="292"/>
        <v>0</v>
      </c>
      <c r="V667" s="306">
        <f t="shared" ca="1" si="293"/>
        <v>1.1886649419300699</v>
      </c>
      <c r="W667" s="304">
        <f t="shared" ca="1" si="294"/>
        <v>48.745058458652693</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4.3577998716743052</v>
      </c>
      <c r="AH667" s="304">
        <f t="shared" ca="1" si="318"/>
        <v>-5.3251998053380101</v>
      </c>
    </row>
    <row r="668" spans="1:34" x14ac:dyDescent="0.2">
      <c r="A668" s="347">
        <f t="shared" ca="1" si="296"/>
        <v>0.1</v>
      </c>
      <c r="B668" s="304">
        <f t="shared" ca="1" si="297"/>
        <v>30.400000000000119</v>
      </c>
      <c r="D668" s="306">
        <f t="shared" ca="1" si="298"/>
        <v>-0.8542999628561514</v>
      </c>
      <c r="E668" s="307">
        <f t="shared" ca="1" si="299"/>
        <v>-4.5058166298933697</v>
      </c>
      <c r="F668" s="304">
        <f t="shared" ca="1" si="300"/>
        <v>4.5860889577895962</v>
      </c>
      <c r="G668" s="306">
        <f t="shared" ca="1" si="301"/>
        <v>17.863366061656599</v>
      </c>
      <c r="H668" s="307">
        <f t="shared" ca="1" si="302"/>
        <v>-111.89118766006943</v>
      </c>
      <c r="I668" s="304">
        <f t="shared" ca="1" si="303"/>
        <v>113.30815382413402</v>
      </c>
      <c r="J668" s="306">
        <f t="shared" ca="1" si="304"/>
        <v>797.64482420980471</v>
      </c>
      <c r="K668" s="307">
        <f t="shared" ca="1" si="305"/>
        <v>289.91130591664592</v>
      </c>
      <c r="L668" s="304">
        <f t="shared" ca="1" si="290"/>
        <v>848.69654817666446</v>
      </c>
      <c r="M668" s="306">
        <f t="shared" ca="1" si="306"/>
        <v>-1.4124828876388826</v>
      </c>
      <c r="N668" s="304">
        <f t="shared" ca="1" si="307"/>
        <v>-80.929308096159247</v>
      </c>
      <c r="P668" s="310">
        <f t="shared" ca="1" si="308"/>
        <v>23</v>
      </c>
      <c r="Q668" s="304">
        <f t="shared" ca="1" si="309"/>
        <v>0</v>
      </c>
      <c r="R668" s="306">
        <f t="shared" ca="1" si="310"/>
        <v>0</v>
      </c>
      <c r="S668" s="307">
        <f t="shared" ca="1" si="311"/>
        <v>9.0729999999999986</v>
      </c>
      <c r="T668" s="304">
        <f t="shared" ca="1" si="291"/>
        <v>89.006129999999985</v>
      </c>
      <c r="U668" s="311">
        <f t="shared" ca="1" si="292"/>
        <v>0</v>
      </c>
      <c r="V668" s="306">
        <f t="shared" ca="1" si="293"/>
        <v>1.1899933068318216</v>
      </c>
      <c r="W668" s="304">
        <f t="shared" ca="1" si="294"/>
        <v>49.173231196025114</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4.3126431382809969</v>
      </c>
      <c r="AH668" s="304">
        <f t="shared" ca="1" si="318"/>
        <v>-5.372540334911573</v>
      </c>
    </row>
    <row r="669" spans="1:34" x14ac:dyDescent="0.2">
      <c r="A669" s="347">
        <f t="shared" ca="1" si="296"/>
        <v>0.1</v>
      </c>
      <c r="B669" s="304">
        <f t="shared" ca="1" si="297"/>
        <v>30.500000000000121</v>
      </c>
      <c r="D669" s="306">
        <f t="shared" ca="1" si="298"/>
        <v>-0.85443685064724484</v>
      </c>
      <c r="E669" s="307">
        <f t="shared" ca="1" si="299"/>
        <v>-4.4580437298622124</v>
      </c>
      <c r="F669" s="304">
        <f t="shared" ca="1" si="300"/>
        <v>4.5391867365319714</v>
      </c>
      <c r="G669" s="306">
        <f t="shared" ca="1" si="301"/>
        <v>17.777922376591874</v>
      </c>
      <c r="H669" s="307">
        <f t="shared" ca="1" si="302"/>
        <v>-112.33699203305565</v>
      </c>
      <c r="I669" s="304">
        <f t="shared" ca="1" si="303"/>
        <v>113.73501792791407</v>
      </c>
      <c r="J669" s="306">
        <f t="shared" ca="1" si="304"/>
        <v>799.42688863171713</v>
      </c>
      <c r="K669" s="307">
        <f t="shared" ca="1" si="305"/>
        <v>278.69989693198966</v>
      </c>
      <c r="L669" s="304">
        <f t="shared" ca="1" si="290"/>
        <v>846.61501452389177</v>
      </c>
      <c r="M669" s="306">
        <f t="shared" ca="1" si="306"/>
        <v>-1.4138426940216235</v>
      </c>
      <c r="N669" s="304">
        <f t="shared" ca="1" si="307"/>
        <v>-81.007219262845254</v>
      </c>
      <c r="P669" s="310">
        <f t="shared" ca="1" si="308"/>
        <v>23</v>
      </c>
      <c r="Q669" s="304">
        <f t="shared" ca="1" si="309"/>
        <v>0</v>
      </c>
      <c r="R669" s="306">
        <f t="shared" ca="1" si="310"/>
        <v>0</v>
      </c>
      <c r="S669" s="307">
        <f t="shared" ca="1" si="311"/>
        <v>9.0729999999999986</v>
      </c>
      <c r="T669" s="304">
        <f t="shared" ca="1" si="291"/>
        <v>89.006129999999985</v>
      </c>
      <c r="U669" s="311">
        <f t="shared" ca="1" si="292"/>
        <v>0</v>
      </c>
      <c r="V669" s="306">
        <f t="shared" ca="1" si="293"/>
        <v>1.1913284751510782</v>
      </c>
      <c r="W669" s="304">
        <f t="shared" ca="1" si="294"/>
        <v>49.6000169074482</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4.267589515981804</v>
      </c>
      <c r="AH669" s="304">
        <f t="shared" ca="1" si="318"/>
        <v>-5.4197323042020411</v>
      </c>
    </row>
    <row r="670" spans="1:34" x14ac:dyDescent="0.2">
      <c r="A670" s="347">
        <f t="shared" ca="1" si="296"/>
        <v>0.1</v>
      </c>
      <c r="B670" s="304">
        <f t="shared" ca="1" si="297"/>
        <v>30.600000000000122</v>
      </c>
      <c r="D670" s="306">
        <f t="shared" ca="1" si="298"/>
        <v>-0.85451112033111842</v>
      </c>
      <c r="E670" s="307">
        <f t="shared" ca="1" si="299"/>
        <v>-4.4104259168558304</v>
      </c>
      <c r="F670" s="304">
        <f t="shared" ca="1" si="300"/>
        <v>4.4924432130905263</v>
      </c>
      <c r="G670" s="306">
        <f t="shared" ca="1" si="301"/>
        <v>17.692471264558762</v>
      </c>
      <c r="H670" s="307">
        <f t="shared" ca="1" si="302"/>
        <v>-112.77803462474124</v>
      </c>
      <c r="I670" s="304">
        <f t="shared" ca="1" si="303"/>
        <v>114.15738536453334</v>
      </c>
      <c r="J670" s="306">
        <f t="shared" ca="1" si="304"/>
        <v>801.20040831377469</v>
      </c>
      <c r="K670" s="307">
        <f t="shared" ca="1" si="305"/>
        <v>267.44414559909978</v>
      </c>
      <c r="L670" s="304">
        <f t="shared" ca="1" si="290"/>
        <v>844.65878631397175</v>
      </c>
      <c r="M670" s="306">
        <f t="shared" ca="1" si="306"/>
        <v>-1.4151859288066024</v>
      </c>
      <c r="N670" s="304">
        <f t="shared" ca="1" si="307"/>
        <v>-81.084180946919716</v>
      </c>
      <c r="P670" s="310">
        <f t="shared" ca="1" si="308"/>
        <v>23</v>
      </c>
      <c r="Q670" s="304">
        <f t="shared" ca="1" si="309"/>
        <v>0</v>
      </c>
      <c r="R670" s="306">
        <f t="shared" ca="1" si="310"/>
        <v>0</v>
      </c>
      <c r="S670" s="307">
        <f t="shared" ca="1" si="311"/>
        <v>9.0729999999999986</v>
      </c>
      <c r="T670" s="304">
        <f t="shared" ca="1" si="291"/>
        <v>89.006129999999985</v>
      </c>
      <c r="U670" s="311">
        <f t="shared" ca="1" si="292"/>
        <v>0</v>
      </c>
      <c r="V670" s="306">
        <f t="shared" ca="1" si="293"/>
        <v>1.1926704101409811</v>
      </c>
      <c r="W670" s="304">
        <f t="shared" ca="1" si="294"/>
        <v>50.025377250417449</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4.2226445070895187</v>
      </c>
      <c r="AH670" s="304">
        <f t="shared" ca="1" si="318"/>
        <v>-5.4667713994762712</v>
      </c>
    </row>
    <row r="671" spans="1:34" x14ac:dyDescent="0.2">
      <c r="A671" s="347">
        <f t="shared" ca="1" si="296"/>
        <v>0.1</v>
      </c>
      <c r="B671" s="304">
        <f t="shared" ca="1" si="297"/>
        <v>30.700000000000124</v>
      </c>
      <c r="D671" s="306">
        <f t="shared" ca="1" si="298"/>
        <v>-0.85452337522936261</v>
      </c>
      <c r="E671" s="307">
        <f t="shared" ca="1" si="299"/>
        <v>-4.3629674538843295</v>
      </c>
      <c r="F671" s="304">
        <f t="shared" ca="1" si="300"/>
        <v>4.4458627062098186</v>
      </c>
      <c r="G671" s="306">
        <f t="shared" ca="1" si="301"/>
        <v>17.607018927035824</v>
      </c>
      <c r="H671" s="307">
        <f t="shared" ca="1" si="302"/>
        <v>-113.21433137012967</v>
      </c>
      <c r="I671" s="304">
        <f t="shared" ca="1" si="303"/>
        <v>114.57526758896321</v>
      </c>
      <c r="J671" s="306">
        <f t="shared" ca="1" si="304"/>
        <v>802.96538282335439</v>
      </c>
      <c r="K671" s="307">
        <f t="shared" ca="1" si="305"/>
        <v>256.14452729935624</v>
      </c>
      <c r="L671" s="304">
        <f t="shared" ca="1" si="290"/>
        <v>842.8306027180472</v>
      </c>
      <c r="M671" s="306">
        <f t="shared" ca="1" si="306"/>
        <v>-1.4165129038047817</v>
      </c>
      <c r="N671" s="304">
        <f t="shared" ca="1" si="307"/>
        <v>-81.160211013834754</v>
      </c>
      <c r="P671" s="310">
        <f t="shared" ca="1" si="308"/>
        <v>23</v>
      </c>
      <c r="Q671" s="304">
        <f t="shared" ca="1" si="309"/>
        <v>0</v>
      </c>
      <c r="R671" s="306">
        <f t="shared" ca="1" si="310"/>
        <v>0</v>
      </c>
      <c r="S671" s="307">
        <f t="shared" ca="1" si="311"/>
        <v>9.0729999999999986</v>
      </c>
      <c r="T671" s="304">
        <f t="shared" ca="1" si="291"/>
        <v>89.006129999999985</v>
      </c>
      <c r="U671" s="311">
        <f t="shared" ca="1" si="292"/>
        <v>0</v>
      </c>
      <c r="V671" s="306">
        <f t="shared" ca="1" si="293"/>
        <v>1.1940190751237156</v>
      </c>
      <c r="W671" s="304">
        <f t="shared" ca="1" si="294"/>
        <v>50.449274677730784</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4.1778134879026396</v>
      </c>
      <c r="AH671" s="304">
        <f t="shared" ca="1" si="318"/>
        <v>-5.5136533947335451</v>
      </c>
    </row>
    <row r="672" spans="1:34" x14ac:dyDescent="0.2">
      <c r="A672" s="347">
        <f t="shared" ca="1" si="296"/>
        <v>0.1</v>
      </c>
      <c r="B672" s="304">
        <f t="shared" ca="1" si="297"/>
        <v>30.800000000000125</v>
      </c>
      <c r="D672" s="306">
        <f t="shared" ca="1" si="298"/>
        <v>-0.85447422458007771</v>
      </c>
      <c r="E672" s="307">
        <f t="shared" ca="1" si="299"/>
        <v>-4.3156725156181981</v>
      </c>
      <c r="F672" s="304">
        <f t="shared" ca="1" si="300"/>
        <v>4.3994494499350747</v>
      </c>
      <c r="G672" s="306">
        <f t="shared" ca="1" si="301"/>
        <v>17.521571504577818</v>
      </c>
      <c r="H672" s="307">
        <f t="shared" ca="1" si="302"/>
        <v>-113.64589862169149</v>
      </c>
      <c r="I672" s="304">
        <f t="shared" ca="1" si="303"/>
        <v>114.98867657957375</v>
      </c>
      <c r="J672" s="306">
        <f t="shared" ca="1" si="304"/>
        <v>804.72181234493507</v>
      </c>
      <c r="K672" s="307">
        <f t="shared" ca="1" si="305"/>
        <v>244.80151579976518</v>
      </c>
      <c r="L672" s="304">
        <f t="shared" ca="1" si="290"/>
        <v>841.13315081595704</v>
      </c>
      <c r="M672" s="306">
        <f t="shared" ca="1" si="306"/>
        <v>-1.4178239228689415</v>
      </c>
      <c r="N672" s="304">
        <f t="shared" ca="1" si="307"/>
        <v>-81.23532687307231</v>
      </c>
      <c r="P672" s="310">
        <f t="shared" ca="1" si="308"/>
        <v>23</v>
      </c>
      <c r="Q672" s="304">
        <f t="shared" ca="1" si="309"/>
        <v>0</v>
      </c>
      <c r="R672" s="306">
        <f t="shared" ca="1" si="310"/>
        <v>0</v>
      </c>
      <c r="S672" s="307">
        <f t="shared" ca="1" si="311"/>
        <v>9.0729999999999986</v>
      </c>
      <c r="T672" s="304">
        <f t="shared" ca="1" si="291"/>
        <v>89.006129999999985</v>
      </c>
      <c r="U672" s="311">
        <f t="shared" ca="1" si="292"/>
        <v>0</v>
      </c>
      <c r="V672" s="306">
        <f t="shared" ca="1" si="293"/>
        <v>1.1953744334938849</v>
      </c>
      <c r="W672" s="304">
        <f t="shared" ca="1" si="294"/>
        <v>50.871672436489639</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4.1331017102414354</v>
      </c>
      <c r="AH672" s="304">
        <f t="shared" ca="1" si="318"/>
        <v>-5.5603741516290963</v>
      </c>
    </row>
    <row r="673" spans="1:34" x14ac:dyDescent="0.2">
      <c r="A673" s="347">
        <f t="shared" ca="1" si="296"/>
        <v>0.1</v>
      </c>
      <c r="B673" s="304">
        <f t="shared" ca="1" si="297"/>
        <v>30.900000000000126</v>
      </c>
      <c r="D673" s="306">
        <f t="shared" ca="1" si="298"/>
        <v>-0.85436428324172253</v>
      </c>
      <c r="E673" s="307">
        <f t="shared" ca="1" si="299"/>
        <v>-4.2685451884886518</v>
      </c>
      <c r="F673" s="304">
        <f t="shared" ca="1" si="300"/>
        <v>4.3532075937920496</v>
      </c>
      <c r="G673" s="306">
        <f t="shared" ca="1" si="301"/>
        <v>17.436135076253645</v>
      </c>
      <c r="H673" s="307">
        <f t="shared" ca="1" si="302"/>
        <v>-114.07275314054036</v>
      </c>
      <c r="I673" s="304">
        <f t="shared" ca="1" si="303"/>
        <v>115.39762482590369</v>
      </c>
      <c r="J673" s="306">
        <f t="shared" ca="1" si="304"/>
        <v>806.46969767397661</v>
      </c>
      <c r="K673" s="307">
        <f t="shared" ca="1" si="305"/>
        <v>233.4155832116536</v>
      </c>
      <c r="L673" s="304">
        <f t="shared" ca="1" si="290"/>
        <v>839.56906074032509</v>
      </c>
      <c r="M673" s="306">
        <f t="shared" ca="1" si="306"/>
        <v>-1.4191192821421272</v>
      </c>
      <c r="N673" s="304">
        <f t="shared" ca="1" si="307"/>
        <v>-81.309545492378987</v>
      </c>
      <c r="P673" s="310">
        <f t="shared" ca="1" si="308"/>
        <v>23</v>
      </c>
      <c r="Q673" s="304">
        <f t="shared" ca="1" si="309"/>
        <v>0</v>
      </c>
      <c r="R673" s="306">
        <f t="shared" ca="1" si="310"/>
        <v>0</v>
      </c>
      <c r="S673" s="307">
        <f t="shared" ca="1" si="311"/>
        <v>9.0729999999999986</v>
      </c>
      <c r="T673" s="304">
        <f t="shared" ca="1" si="291"/>
        <v>89.006129999999985</v>
      </c>
      <c r="U673" s="311">
        <f t="shared" ca="1" si="292"/>
        <v>0</v>
      </c>
      <c r="V673" s="306">
        <f t="shared" ca="1" si="293"/>
        <v>1.1967364487218339</v>
      </c>
      <c r="W673" s="304">
        <f t="shared" ca="1" si="294"/>
        <v>51.292534566801386</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4.088514302953774</v>
      </c>
      <c r="AH673" s="304">
        <f t="shared" ca="1" si="318"/>
        <v>-5.6069296193640081</v>
      </c>
    </row>
    <row r="674" spans="1:34" x14ac:dyDescent="0.2">
      <c r="A674" s="347">
        <f t="shared" ca="1" si="296"/>
        <v>0.1</v>
      </c>
      <c r="B674" s="304">
        <f t="shared" ca="1" si="297"/>
        <v>31.000000000000128</v>
      </c>
      <c r="D674" s="306">
        <f t="shared" ca="1" si="298"/>
        <v>-0.85419417140095799</v>
      </c>
      <c r="E674" s="307">
        <f t="shared" ca="1" si="299"/>
        <v>-4.2215894708217601</v>
      </c>
      <c r="F674" s="304">
        <f t="shared" ca="1" si="300"/>
        <v>4.307141203003277</v>
      </c>
      <c r="G674" s="306">
        <f t="shared" ca="1" si="301"/>
        <v>17.350715659113551</v>
      </c>
      <c r="H674" s="307">
        <f t="shared" ca="1" si="302"/>
        <v>-114.49491208762254</v>
      </c>
      <c r="I674" s="304">
        <f t="shared" ca="1" si="303"/>
        <v>115.80212531657536</v>
      </c>
      <c r="J674" s="306">
        <f t="shared" ca="1" si="304"/>
        <v>808.209040210745</v>
      </c>
      <c r="K674" s="307">
        <f t="shared" ca="1" si="305"/>
        <v>221.98719995024544</v>
      </c>
      <c r="L674" s="304">
        <f t="shared" ca="1" si="290"/>
        <v>838.14090081568258</v>
      </c>
      <c r="M674" s="306">
        <f t="shared" ca="1" si="306"/>
        <v>-1.4203992702969896</v>
      </c>
      <c r="N674" s="304">
        <f t="shared" ca="1" si="307"/>
        <v>-81.382883411479341</v>
      </c>
      <c r="P674" s="310">
        <f t="shared" ca="1" si="308"/>
        <v>23</v>
      </c>
      <c r="Q674" s="304">
        <f t="shared" ca="1" si="309"/>
        <v>0</v>
      </c>
      <c r="R674" s="306">
        <f t="shared" ca="1" si="310"/>
        <v>0</v>
      </c>
      <c r="S674" s="307">
        <f t="shared" ca="1" si="311"/>
        <v>9.0729999999999986</v>
      </c>
      <c r="T674" s="304">
        <f t="shared" ca="1" si="291"/>
        <v>89.006129999999985</v>
      </c>
      <c r="U674" s="311">
        <f t="shared" ca="1" si="292"/>
        <v>0</v>
      </c>
      <c r="V674" s="306">
        <f t="shared" ca="1" si="293"/>
        <v>1.1981050843569201</v>
      </c>
      <c r="W674" s="304">
        <f t="shared" ca="1" si="294"/>
        <v>51.711825900188849</v>
      </c>
      <c r="Y674" s="314" t="str">
        <f t="shared" ca="1" si="312"/>
        <v/>
      </c>
      <c r="Z674" s="315" t="str">
        <f t="shared" ca="1" si="313"/>
        <v/>
      </c>
      <c r="AA674" s="316" t="str">
        <f t="shared" ca="1" si="314"/>
        <v/>
      </c>
      <c r="AC674" s="310">
        <f t="shared" ca="1" si="315"/>
        <v>31.000000000000128</v>
      </c>
      <c r="AD674" s="323">
        <f t="shared" ca="1" si="316"/>
        <v>808.209040210745</v>
      </c>
      <c r="AE674" s="324" t="e">
        <f t="shared" ca="1" si="295"/>
        <v>#N/A</v>
      </c>
      <c r="AG674" s="306">
        <f t="shared" ca="1" si="317"/>
        <v>4.0440562733931031</v>
      </c>
      <c r="AH674" s="304">
        <f t="shared" ca="1" si="318"/>
        <v>-5.6533158345422017</v>
      </c>
    </row>
    <row r="675" spans="1:34" x14ac:dyDescent="0.2">
      <c r="A675" s="347">
        <f t="shared" ca="1" si="296"/>
        <v>0.1</v>
      </c>
      <c r="B675" s="304">
        <f t="shared" ca="1" si="297"/>
        <v>31.100000000000129</v>
      </c>
      <c r="D675" s="306">
        <f t="shared" ca="1" si="298"/>
        <v>-0.85396451428448883</v>
      </c>
      <c r="E675" s="307">
        <f t="shared" ca="1" si="299"/>
        <v>-4.1748092730056765</v>
      </c>
      <c r="F675" s="304">
        <f t="shared" ca="1" si="300"/>
        <v>4.2612542587401814</v>
      </c>
      <c r="G675" s="306">
        <f t="shared" ca="1" si="301"/>
        <v>17.265319207685103</v>
      </c>
      <c r="H675" s="307">
        <f t="shared" ca="1" si="302"/>
        <v>-114.91239301492311</v>
      </c>
      <c r="I675" s="304">
        <f t="shared" ca="1" si="303"/>
        <v>116.20219152735206</v>
      </c>
      <c r="J675" s="306">
        <f t="shared" ca="1" si="304"/>
        <v>809.93984195408495</v>
      </c>
      <c r="K675" s="307">
        <f t="shared" ca="1" si="305"/>
        <v>210.51683469511815</v>
      </c>
      <c r="L675" s="304">
        <f t="shared" ca="1" si="290"/>
        <v>836.85117271511297</v>
      </c>
      <c r="M675" s="306">
        <f t="shared" ca="1" si="306"/>
        <v>-1.4216641687664016</v>
      </c>
      <c r="N675" s="304">
        <f t="shared" ca="1" si="307"/>
        <v>-81.455356755289202</v>
      </c>
      <c r="P675" s="310">
        <f t="shared" ca="1" si="308"/>
        <v>23</v>
      </c>
      <c r="Q675" s="304">
        <f t="shared" ca="1" si="309"/>
        <v>0</v>
      </c>
      <c r="R675" s="306">
        <f t="shared" ca="1" si="310"/>
        <v>0</v>
      </c>
      <c r="S675" s="307">
        <f t="shared" ca="1" si="311"/>
        <v>9.0729999999999986</v>
      </c>
      <c r="T675" s="304">
        <f t="shared" ca="1" si="291"/>
        <v>89.006129999999985</v>
      </c>
      <c r="U675" s="311">
        <f t="shared" ca="1" si="292"/>
        <v>0</v>
      </c>
      <c r="V675" s="306">
        <f t="shared" ca="1" si="293"/>
        <v>1.1994803040307398</v>
      </c>
      <c r="W675" s="304">
        <f t="shared" ca="1" si="294"/>
        <v>52.129512057714294</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3.9997325088709408</v>
      </c>
      <c r="AH675" s="304">
        <f t="shared" ca="1" si="318"/>
        <v>-5.6995289209951343</v>
      </c>
    </row>
    <row r="676" spans="1:34" x14ac:dyDescent="0.2">
      <c r="A676" s="347">
        <f t="shared" ca="1" si="296"/>
        <v>0.1</v>
      </c>
      <c r="B676" s="304">
        <f t="shared" ca="1" si="297"/>
        <v>31.200000000000131</v>
      </c>
      <c r="D676" s="306">
        <f t="shared" ca="1" si="298"/>
        <v>-0.85367594187494411</v>
      </c>
      <c r="E676" s="307">
        <f t="shared" ca="1" si="299"/>
        <v>-4.1282084176901286</v>
      </c>
      <c r="F676" s="304">
        <f t="shared" ca="1" si="300"/>
        <v>4.2155506584103231</v>
      </c>
      <c r="G676" s="306">
        <f t="shared" ca="1" si="301"/>
        <v>17.179951613497607</v>
      </c>
      <c r="H676" s="307">
        <f t="shared" ca="1" si="302"/>
        <v>-115.32521385669213</v>
      </c>
      <c r="I676" s="304">
        <f t="shared" ca="1" si="303"/>
        <v>116.59783740933574</v>
      </c>
      <c r="J676" s="306">
        <f t="shared" ca="1" si="304"/>
        <v>811.66210549514415</v>
      </c>
      <c r="K676" s="307">
        <f t="shared" ca="1" si="305"/>
        <v>199.00495435153738</v>
      </c>
      <c r="L676" s="304">
        <f t="shared" ca="1" si="290"/>
        <v>835.70230665786016</v>
      </c>
      <c r="M676" s="306">
        <f t="shared" ca="1" si="306"/>
        <v>-1.4229142519657143</v>
      </c>
      <c r="N676" s="304">
        <f t="shared" ca="1" si="307"/>
        <v>-81.526981246650038</v>
      </c>
      <c r="P676" s="310">
        <f t="shared" ca="1" si="308"/>
        <v>23</v>
      </c>
      <c r="Q676" s="304">
        <f t="shared" ca="1" si="309"/>
        <v>0</v>
      </c>
      <c r="R676" s="306">
        <f t="shared" ca="1" si="310"/>
        <v>0</v>
      </c>
      <c r="S676" s="307">
        <f t="shared" ca="1" si="311"/>
        <v>9.0729999999999986</v>
      </c>
      <c r="T676" s="304">
        <f t="shared" ca="1" si="291"/>
        <v>89.006129999999985</v>
      </c>
      <c r="U676" s="311">
        <f t="shared" ca="1" si="292"/>
        <v>0</v>
      </c>
      <c r="V676" s="306">
        <f t="shared" ca="1" si="293"/>
        <v>1.200862071460296</v>
      </c>
      <c r="W676" s="304">
        <f t="shared" ca="1" si="294"/>
        <v>52.545559447823202</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3.9555477780859007</v>
      </c>
      <c r="AH676" s="304">
        <f t="shared" ca="1" si="318"/>
        <v>-5.7455650895750363</v>
      </c>
    </row>
    <row r="677" spans="1:34" x14ac:dyDescent="0.2">
      <c r="A677" s="347">
        <f t="shared" ca="1" si="296"/>
        <v>0.1</v>
      </c>
      <c r="B677" s="304">
        <f t="shared" ca="1" si="297"/>
        <v>31.300000000000132</v>
      </c>
      <c r="D677" s="306">
        <f t="shared" ca="1" si="298"/>
        <v>-0.8533290886307926</v>
      </c>
      <c r="E677" s="307">
        <f t="shared" ca="1" si="299"/>
        <v>-4.0817906400175641</v>
      </c>
      <c r="F677" s="304">
        <f t="shared" ca="1" si="300"/>
        <v>4.1700342159793431</v>
      </c>
      <c r="G677" s="306">
        <f t="shared" ca="1" si="301"/>
        <v>17.094618704634527</v>
      </c>
      <c r="H677" s="307">
        <f t="shared" ca="1" si="302"/>
        <v>-115.73339292069389</v>
      </c>
      <c r="I677" s="304">
        <f t="shared" ca="1" si="303"/>
        <v>116.98907737730288</v>
      </c>
      <c r="J677" s="306">
        <f t="shared" ca="1" si="304"/>
        <v>813.37583401105076</v>
      </c>
      <c r="K677" s="307">
        <f t="shared" ca="1" si="305"/>
        <v>187.45202401266806</v>
      </c>
      <c r="L677" s="304">
        <f t="shared" ca="1" si="290"/>
        <v>834.696656672122</v>
      </c>
      <c r="M677" s="306">
        <f t="shared" ca="1" si="306"/>
        <v>-1.4241497875069979</v>
      </c>
      <c r="N677" s="304">
        <f t="shared" ca="1" si="307"/>
        <v>-81.597772218603993</v>
      </c>
      <c r="P677" s="310">
        <f t="shared" ca="1" si="308"/>
        <v>23</v>
      </c>
      <c r="Q677" s="304">
        <f t="shared" ca="1" si="309"/>
        <v>0</v>
      </c>
      <c r="R677" s="306">
        <f t="shared" ca="1" si="310"/>
        <v>0</v>
      </c>
      <c r="S677" s="307">
        <f t="shared" ca="1" si="311"/>
        <v>9.0729999999999986</v>
      </c>
      <c r="T677" s="304">
        <f t="shared" ca="1" si="291"/>
        <v>89.006129999999985</v>
      </c>
      <c r="U677" s="311">
        <f t="shared" ca="1" si="292"/>
        <v>0</v>
      </c>
      <c r="V677" s="306">
        <f t="shared" ca="1" si="293"/>
        <v>1.2022503504511239</v>
      </c>
      <c r="W677" s="304">
        <f t="shared" ca="1" si="294"/>
        <v>52.959935263915376</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3.9115067325312669</v>
      </c>
      <c r="AH677" s="304">
        <f t="shared" ca="1" si="318"/>
        <v>-5.7914206379172501</v>
      </c>
    </row>
    <row r="678" spans="1:34" x14ac:dyDescent="0.2">
      <c r="A678" s="347">
        <f t="shared" ca="1" si="296"/>
        <v>0.1</v>
      </c>
      <c r="B678" s="304">
        <f t="shared" ca="1" si="297"/>
        <v>31.400000000000134</v>
      </c>
      <c r="D678" s="306">
        <f t="shared" ca="1" si="298"/>
        <v>-0.85292459321035619</v>
      </c>
      <c r="E678" s="307">
        <f t="shared" ca="1" si="299"/>
        <v>-4.0355595878850812</v>
      </c>
      <c r="F678" s="304">
        <f t="shared" ca="1" si="300"/>
        <v>4.1247086623268627</v>
      </c>
      <c r="G678" s="306">
        <f t="shared" ca="1" si="301"/>
        <v>17.009326245313492</v>
      </c>
      <c r="H678" s="307">
        <f t="shared" ca="1" si="302"/>
        <v>-116.13694887948239</v>
      </c>
      <c r="I678" s="304">
        <f t="shared" ca="1" si="303"/>
        <v>117.37592629817674</v>
      </c>
      <c r="J678" s="306">
        <f t="shared" ca="1" si="304"/>
        <v>815.08103125854814</v>
      </c>
      <c r="K678" s="307">
        <f t="shared" ca="1" si="305"/>
        <v>175.85850692265925</v>
      </c>
      <c r="L678" s="304">
        <f t="shared" ca="1" si="290"/>
        <v>833.83649594783583</v>
      </c>
      <c r="M678" s="306">
        <f t="shared" ca="1" si="306"/>
        <v>-1.4253710364056014</v>
      </c>
      <c r="N678" s="304">
        <f t="shared" ca="1" si="307"/>
        <v>-81.667744626228966</v>
      </c>
      <c r="P678" s="310">
        <f t="shared" ca="1" si="308"/>
        <v>23</v>
      </c>
      <c r="Q678" s="304">
        <f t="shared" ca="1" si="309"/>
        <v>0</v>
      </c>
      <c r="R678" s="306">
        <f t="shared" ca="1" si="310"/>
        <v>0</v>
      </c>
      <c r="S678" s="307">
        <f t="shared" ca="1" si="311"/>
        <v>9.0729999999999986</v>
      </c>
      <c r="T678" s="304">
        <f t="shared" ca="1" si="291"/>
        <v>89.006129999999985</v>
      </c>
      <c r="U678" s="311">
        <f t="shared" ca="1" si="292"/>
        <v>0</v>
      </c>
      <c r="V678" s="306">
        <f t="shared" ca="1" si="293"/>
        <v>1.2036451049003598</v>
      </c>
      <c r="W678" s="304">
        <f t="shared" ca="1" si="294"/>
        <v>53.372607481649055</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3.8676139078828626</v>
      </c>
      <c r="AH678" s="304">
        <f t="shared" ca="1" si="318"/>
        <v>-5.8370919501725318</v>
      </c>
    </row>
    <row r="679" spans="1:34" x14ac:dyDescent="0.2">
      <c r="A679" s="347">
        <f t="shared" ca="1" si="296"/>
        <v>0.1</v>
      </c>
      <c r="B679" s="304">
        <f t="shared" ca="1" si="297"/>
        <v>31.500000000000135</v>
      </c>
      <c r="D679" s="306">
        <f t="shared" ca="1" si="298"/>
        <v>-0.85246309819989308</v>
      </c>
      <c r="E679" s="307">
        <f t="shared" ca="1" si="299"/>
        <v>-3.9895188222364864</v>
      </c>
      <c r="F679" s="304">
        <f t="shared" ca="1" si="300"/>
        <v>4.0795776456358519</v>
      </c>
      <c r="G679" s="306">
        <f t="shared" ca="1" si="301"/>
        <v>16.924079935493502</v>
      </c>
      <c r="H679" s="307">
        <f t="shared" ca="1" si="302"/>
        <v>-116.53590076170603</v>
      </c>
      <c r="I679" s="304">
        <f t="shared" ca="1" si="303"/>
        <v>117.75839947963445</v>
      </c>
      <c r="J679" s="306">
        <f t="shared" ca="1" si="304"/>
        <v>816.77770156758845</v>
      </c>
      <c r="K679" s="307">
        <f t="shared" ca="1" si="305"/>
        <v>164.22486444059982</v>
      </c>
      <c r="L679" s="304">
        <f t="shared" ca="1" si="290"/>
        <v>833.12401230463036</v>
      </c>
      <c r="M679" s="306">
        <f t="shared" ca="1" si="306"/>
        <v>-1.4265782532793443</v>
      </c>
      <c r="N679" s="304">
        <f t="shared" ca="1" si="307"/>
        <v>-81.736913058051414</v>
      </c>
      <c r="P679" s="310">
        <f t="shared" ca="1" si="308"/>
        <v>23</v>
      </c>
      <c r="Q679" s="304">
        <f t="shared" ca="1" si="309"/>
        <v>0</v>
      </c>
      <c r="R679" s="306">
        <f t="shared" ca="1" si="310"/>
        <v>0</v>
      </c>
      <c r="S679" s="307">
        <f t="shared" ca="1" si="311"/>
        <v>9.0729999999999986</v>
      </c>
      <c r="T679" s="304">
        <f t="shared" ca="1" si="291"/>
        <v>89.006129999999985</v>
      </c>
      <c r="U679" s="311">
        <f t="shared" ca="1" si="292"/>
        <v>0</v>
      </c>
      <c r="V679" s="306">
        <f t="shared" ca="1" si="293"/>
        <v>1.2050462987997617</v>
      </c>
      <c r="W679" s="304">
        <f t="shared" ca="1" si="294"/>
        <v>53.783544855985348</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3.8238737253689372</v>
      </c>
      <c r="AH679" s="304">
        <f t="shared" ca="1" si="318"/>
        <v>-5.8825754967099151</v>
      </c>
    </row>
    <row r="680" spans="1:34" x14ac:dyDescent="0.2">
      <c r="A680" s="347">
        <f t="shared" ca="1" si="296"/>
        <v>0.1</v>
      </c>
      <c r="B680" s="304">
        <f t="shared" ca="1" si="297"/>
        <v>31.600000000000136</v>
      </c>
      <c r="D680" s="306">
        <f t="shared" ca="1" si="298"/>
        <v>-0.85194524984580178</v>
      </c>
      <c r="E680" s="307">
        <f t="shared" ca="1" si="299"/>
        <v>-3.9436718173836658</v>
      </c>
      <c r="F680" s="304">
        <f t="shared" ca="1" si="300"/>
        <v>4.0346447318148115</v>
      </c>
      <c r="G680" s="306">
        <f t="shared" ca="1" si="301"/>
        <v>16.838885410508922</v>
      </c>
      <c r="H680" s="307">
        <f t="shared" ca="1" si="302"/>
        <v>-116.93026794344439</v>
      </c>
      <c r="I680" s="304">
        <f t="shared" ca="1" si="303"/>
        <v>118.13651265884714</v>
      </c>
      <c r="J680" s="306">
        <f t="shared" ca="1" si="304"/>
        <v>818.46584983488856</v>
      </c>
      <c r="K680" s="307">
        <f t="shared" ca="1" si="305"/>
        <v>152.55155600534229</v>
      </c>
      <c r="L680" s="304">
        <f t="shared" ca="1" si="290"/>
        <v>832.56130380026525</v>
      </c>
      <c r="M680" s="306">
        <f t="shared" ca="1" si="306"/>
        <v>-1.4277716865406418</v>
      </c>
      <c r="N680" s="304">
        <f t="shared" ca="1" si="307"/>
        <v>-81.805291747054298</v>
      </c>
      <c r="P680" s="310">
        <f t="shared" ca="1" si="308"/>
        <v>23</v>
      </c>
      <c r="Q680" s="304">
        <f t="shared" ca="1" si="309"/>
        <v>0</v>
      </c>
      <c r="R680" s="306">
        <f t="shared" ca="1" si="310"/>
        <v>0</v>
      </c>
      <c r="S680" s="307">
        <f t="shared" ca="1" si="311"/>
        <v>9.0729999999999986</v>
      </c>
      <c r="T680" s="304">
        <f t="shared" ca="1" si="291"/>
        <v>89.006129999999985</v>
      </c>
      <c r="U680" s="311">
        <f t="shared" ca="1" si="292"/>
        <v>0</v>
      </c>
      <c r="V680" s="306">
        <f t="shared" ca="1" si="293"/>
        <v>1.206453896238677</v>
      </c>
      <c r="W680" s="304">
        <f t="shared" ca="1" si="294"/>
        <v>54.192716917978828</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3.7802904931235339</v>
      </c>
      <c r="AH680" s="304">
        <f t="shared" ca="1" si="318"/>
        <v>-5.9278678337909572</v>
      </c>
    </row>
    <row r="681" spans="1:34" x14ac:dyDescent="0.2">
      <c r="A681" s="347">
        <f t="shared" ca="1" si="296"/>
        <v>0.1</v>
      </c>
      <c r="B681" s="304">
        <f t="shared" ca="1" si="297"/>
        <v>31.700000000000138</v>
      </c>
      <c r="D681" s="306">
        <f t="shared" ca="1" si="298"/>
        <v>-0.85137169779095745</v>
      </c>
      <c r="E681" s="307">
        <f t="shared" ca="1" si="299"/>
        <v>-3.8980219613565801</v>
      </c>
      <c r="F681" s="304">
        <f t="shared" ca="1" si="300"/>
        <v>3.98991340495225</v>
      </c>
      <c r="G681" s="306">
        <f t="shared" ca="1" si="301"/>
        <v>16.753748240729827</v>
      </c>
      <c r="H681" s="307">
        <f t="shared" ca="1" si="302"/>
        <v>-117.32007013958005</v>
      </c>
      <c r="I681" s="304">
        <f t="shared" ca="1" si="303"/>
        <v>118.51028199135187</v>
      </c>
      <c r="J681" s="306">
        <f t="shared" ca="1" si="304"/>
        <v>820.14548151745055</v>
      </c>
      <c r="K681" s="307">
        <f t="shared" ca="1" si="305"/>
        <v>140.83903910119108</v>
      </c>
      <c r="L681" s="304">
        <f t="shared" ca="1" si="290"/>
        <v>832.15037450477519</v>
      </c>
      <c r="M681" s="306">
        <f t="shared" ca="1" si="306"/>
        <v>-1.428951578581851</v>
      </c>
      <c r="N681" s="304">
        <f t="shared" ca="1" si="307"/>
        <v>-81.872894581296663</v>
      </c>
      <c r="P681" s="310">
        <f t="shared" ca="1" si="308"/>
        <v>23</v>
      </c>
      <c r="Q681" s="304">
        <f t="shared" ca="1" si="309"/>
        <v>0</v>
      </c>
      <c r="R681" s="306">
        <f t="shared" ca="1" si="310"/>
        <v>0</v>
      </c>
      <c r="S681" s="307">
        <f t="shared" ca="1" si="311"/>
        <v>9.0729999999999986</v>
      </c>
      <c r="T681" s="304">
        <f t="shared" ca="1" si="291"/>
        <v>89.006129999999985</v>
      </c>
      <c r="U681" s="311">
        <f t="shared" ca="1" si="292"/>
        <v>0</v>
      </c>
      <c r="V681" s="306">
        <f t="shared" ca="1" si="293"/>
        <v>1.2078678614069636</v>
      </c>
      <c r="W681" s="304">
        <f t="shared" ca="1" si="294"/>
        <v>54.600093971321677</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3.7368684075248293</v>
      </c>
      <c r="AH681" s="304">
        <f t="shared" ca="1" si="318"/>
        <v>-5.9729656032160072</v>
      </c>
    </row>
    <row r="682" spans="1:34" x14ac:dyDescent="0.2">
      <c r="A682" s="347">
        <f t="shared" ca="1" si="296"/>
        <v>0.1</v>
      </c>
      <c r="B682" s="304">
        <f t="shared" ca="1" si="297"/>
        <v>31.800000000000139</v>
      </c>
      <c r="D682" s="306">
        <f t="shared" ca="1" si="298"/>
        <v>-0.85074309481519261</v>
      </c>
      <c r="E682" s="307">
        <f t="shared" ca="1" si="299"/>
        <v>-3.8525725562810553</v>
      </c>
      <c r="F682" s="304">
        <f t="shared" ca="1" si="300"/>
        <v>3.9453870678028129</v>
      </c>
      <c r="G682" s="306">
        <f t="shared" ca="1" si="301"/>
        <v>16.668673931248307</v>
      </c>
      <c r="H682" s="307">
        <f t="shared" ca="1" si="302"/>
        <v>-117.70532739520816</v>
      </c>
      <c r="I682" s="304">
        <f t="shared" ca="1" si="303"/>
        <v>118.8797240400541</v>
      </c>
      <c r="J682" s="306">
        <f t="shared" ca="1" si="304"/>
        <v>821.81660262604942</v>
      </c>
      <c r="K682" s="307">
        <f t="shared" ca="1" si="305"/>
        <v>129.08776922445168</v>
      </c>
      <c r="L682" s="304">
        <f t="shared" ca="1" si="290"/>
        <v>831.89313046518623</v>
      </c>
      <c r="M682" s="306">
        <f t="shared" ca="1" si="306"/>
        <v>-1.430118165954112</v>
      </c>
      <c r="N682" s="304">
        <f t="shared" ca="1" si="307"/>
        <v>-81.93973511416047</v>
      </c>
      <c r="P682" s="310">
        <f t="shared" ca="1" si="308"/>
        <v>23</v>
      </c>
      <c r="Q682" s="304">
        <f t="shared" ca="1" si="309"/>
        <v>0</v>
      </c>
      <c r="R682" s="306">
        <f t="shared" ca="1" si="310"/>
        <v>0</v>
      </c>
      <c r="S682" s="307">
        <f t="shared" ca="1" si="311"/>
        <v>9.0729999999999986</v>
      </c>
      <c r="T682" s="304">
        <f t="shared" ca="1" si="291"/>
        <v>89.006129999999985</v>
      </c>
      <c r="U682" s="311">
        <f t="shared" ca="1" si="292"/>
        <v>0</v>
      </c>
      <c r="V682" s="306">
        <f t="shared" ca="1" si="293"/>
        <v>1.2092881585978554</v>
      </c>
      <c r="W682" s="304">
        <f t="shared" ca="1" si="294"/>
        <v>55.005647088647407</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3.6936115545196673</v>
      </c>
      <c r="AH682" s="304">
        <f t="shared" ca="1" si="318"/>
        <v>-6.0178655319433139</v>
      </c>
    </row>
    <row r="683" spans="1:34" x14ac:dyDescent="0.2">
      <c r="A683" s="347">
        <f t="shared" ca="1" si="296"/>
        <v>0.1</v>
      </c>
      <c r="B683" s="304">
        <f t="shared" ca="1" si="297"/>
        <v>31.900000000000141</v>
      </c>
      <c r="D683" s="306">
        <f t="shared" ca="1" si="298"/>
        <v>-0.85006009657993753</v>
      </c>
      <c r="E683" s="307">
        <f t="shared" ca="1" si="299"/>
        <v>-3.8073268187836771</v>
      </c>
      <c r="F683" s="304">
        <f t="shared" ca="1" si="300"/>
        <v>3.9010690423045489</v>
      </c>
      <c r="G683" s="306">
        <f t="shared" ca="1" si="301"/>
        <v>16.583667921590312</v>
      </c>
      <c r="H683" s="307">
        <f t="shared" ca="1" si="302"/>
        <v>-118.08606007708653</v>
      </c>
      <c r="I683" s="304">
        <f t="shared" ca="1" si="303"/>
        <v>119.24485576435937</v>
      </c>
      <c r="J683" s="306">
        <f t="shared" ca="1" si="304"/>
        <v>823.4792197186913</v>
      </c>
      <c r="K683" s="307">
        <f t="shared" ca="1" si="305"/>
        <v>117.29819985083694</v>
      </c>
      <c r="L683" s="304">
        <f t="shared" ca="1" si="290"/>
        <v>831.79137588505421</v>
      </c>
      <c r="M683" s="306">
        <f t="shared" ca="1" si="306"/>
        <v>-1.4312716795399465</v>
      </c>
      <c r="N683" s="304">
        <f t="shared" ca="1" si="307"/>
        <v>-82.005826574239791</v>
      </c>
      <c r="P683" s="310">
        <f t="shared" ca="1" si="308"/>
        <v>23</v>
      </c>
      <c r="Q683" s="304">
        <f t="shared" ca="1" si="309"/>
        <v>0</v>
      </c>
      <c r="R683" s="306">
        <f t="shared" ca="1" si="310"/>
        <v>0</v>
      </c>
      <c r="S683" s="307">
        <f t="shared" ca="1" si="311"/>
        <v>9.0729999999999986</v>
      </c>
      <c r="T683" s="304">
        <f t="shared" ca="1" si="291"/>
        <v>89.006129999999985</v>
      </c>
      <c r="U683" s="311">
        <f t="shared" ca="1" si="292"/>
        <v>0</v>
      </c>
      <c r="V683" s="306">
        <f t="shared" ca="1" si="293"/>
        <v>1.2107147522107775</v>
      </c>
      <c r="W683" s="304">
        <f t="shared" ca="1" si="294"/>
        <v>55.409348107601005</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3.6505239109355125</v>
      </c>
      <c r="AH683" s="304">
        <f t="shared" ca="1" si="318"/>
        <v>-6.0625644316816283</v>
      </c>
    </row>
    <row r="684" spans="1:34" x14ac:dyDescent="0.2">
      <c r="A684" s="347">
        <f t="shared" ca="1" si="296"/>
        <v>0.1</v>
      </c>
      <c r="B684" s="304">
        <f t="shared" ca="1" si="297"/>
        <v>32.000000000000142</v>
      </c>
      <c r="D684" s="306">
        <f t="shared" ca="1" si="298"/>
        <v>-0.8493233613770369</v>
      </c>
      <c r="E684" s="307">
        <f t="shared" ca="1" si="299"/>
        <v>-3.762287880423016</v>
      </c>
      <c r="F684" s="304">
        <f t="shared" ca="1" si="300"/>
        <v>3.8569625701267438</v>
      </c>
      <c r="G684" s="306">
        <f t="shared" ca="1" si="301"/>
        <v>16.498735585452607</v>
      </c>
      <c r="H684" s="307">
        <f t="shared" ca="1" si="302"/>
        <v>-118.46228886512883</v>
      </c>
      <c r="I684" s="304">
        <f t="shared" ca="1" si="303"/>
        <v>119.60569450943339</v>
      </c>
      <c r="J684" s="306">
        <f t="shared" ca="1" si="304"/>
        <v>825.13333989404339</v>
      </c>
      <c r="K684" s="307">
        <f t="shared" ca="1" si="305"/>
        <v>105.47078240372616</v>
      </c>
      <c r="L684" s="304">
        <f t="shared" ca="1" si="290"/>
        <v>831.8468095422096</v>
      </c>
      <c r="M684" s="306">
        <f t="shared" ca="1" si="306"/>
        <v>-1.4324123447198622</v>
      </c>
      <c r="N684" s="304">
        <f t="shared" ca="1" si="307"/>
        <v>-82.071181874886491</v>
      </c>
      <c r="P684" s="310">
        <f t="shared" ca="1" si="308"/>
        <v>23</v>
      </c>
      <c r="Q684" s="304">
        <f t="shared" ca="1" si="309"/>
        <v>0</v>
      </c>
      <c r="R684" s="306">
        <f t="shared" ca="1" si="310"/>
        <v>0</v>
      </c>
      <c r="S684" s="307">
        <f t="shared" ca="1" si="311"/>
        <v>9.0729999999999986</v>
      </c>
      <c r="T684" s="304">
        <f t="shared" ca="1" si="291"/>
        <v>89.006129999999985</v>
      </c>
      <c r="U684" s="311">
        <f t="shared" ca="1" si="292"/>
        <v>0</v>
      </c>
      <c r="V684" s="306">
        <f t="shared" ca="1" si="293"/>
        <v>1.2121476067541139</v>
      </c>
      <c r="W684" s="304">
        <f t="shared" ca="1" si="294"/>
        <v>55.811169626682343</v>
      </c>
      <c r="Y684" s="314" t="str">
        <f t="shared" ca="1" si="312"/>
        <v/>
      </c>
      <c r="Z684" s="315" t="str">
        <f t="shared" ca="1" si="313"/>
        <v/>
      </c>
      <c r="AA684" s="316" t="str">
        <f t="shared" ca="1" si="314"/>
        <v/>
      </c>
      <c r="AC684" s="310">
        <f t="shared" ca="1" si="315"/>
        <v>32.000000000000142</v>
      </c>
      <c r="AD684" s="323">
        <f t="shared" ca="1" si="316"/>
        <v>825.13333989404339</v>
      </c>
      <c r="AE684" s="324" t="e">
        <f t="shared" ca="1" si="295"/>
        <v>#N/A</v>
      </c>
      <c r="AG684" s="306">
        <f t="shared" ca="1" si="317"/>
        <v>3.6076093457809231</v>
      </c>
      <c r="AH684" s="304">
        <f t="shared" ca="1" si="318"/>
        <v>-6.1070591984570717</v>
      </c>
    </row>
    <row r="685" spans="1:34" x14ac:dyDescent="0.2">
      <c r="A685" s="347">
        <f t="shared" ca="1" si="296"/>
        <v>0.1</v>
      </c>
      <c r="B685" s="304">
        <f t="shared" ca="1" si="297"/>
        <v>32.100000000000144</v>
      </c>
      <c r="D685" s="306">
        <f t="shared" ca="1" si="298"/>
        <v>-0.84853354988175456</v>
      </c>
      <c r="E685" s="307">
        <f t="shared" ca="1" si="299"/>
        <v>-3.717458788146395</v>
      </c>
      <c r="F685" s="304">
        <f t="shared" ca="1" si="300"/>
        <v>3.8130708132477418</v>
      </c>
      <c r="G685" s="306">
        <f t="shared" ca="1" si="301"/>
        <v>16.413882230464431</v>
      </c>
      <c r="H685" s="307">
        <f t="shared" ca="1" si="302"/>
        <v>-118.83403474394346</v>
      </c>
      <c r="I685" s="304">
        <f t="shared" ca="1" si="303"/>
        <v>119.96225799558925</v>
      </c>
      <c r="J685" s="306">
        <f t="shared" ca="1" si="304"/>
        <v>826.7789707848392</v>
      </c>
      <c r="K685" s="307">
        <f t="shared" ca="1" si="305"/>
        <v>93.605966223272546</v>
      </c>
      <c r="L685" s="304">
        <f t="shared" ca="1" si="290"/>
        <v>832.06102146695366</v>
      </c>
      <c r="M685" s="306">
        <f t="shared" ca="1" si="306"/>
        <v>-1.4335403815332017</v>
      </c>
      <c r="N685" s="304">
        <f t="shared" ca="1" si="307"/>
        <v>-82.13581362342623</v>
      </c>
      <c r="P685" s="310">
        <f t="shared" ca="1" si="308"/>
        <v>23</v>
      </c>
      <c r="Q685" s="304">
        <f t="shared" ca="1" si="309"/>
        <v>0</v>
      </c>
      <c r="R685" s="306">
        <f t="shared" ca="1" si="310"/>
        <v>0</v>
      </c>
      <c r="S685" s="307">
        <f t="shared" ca="1" si="311"/>
        <v>9.0729999999999986</v>
      </c>
      <c r="T685" s="304">
        <f t="shared" ca="1" si="291"/>
        <v>89.006129999999985</v>
      </c>
      <c r="U685" s="311">
        <f t="shared" ca="1" si="292"/>
        <v>0</v>
      </c>
      <c r="V685" s="306">
        <f t="shared" ca="1" si="293"/>
        <v>1.2135866868479197</v>
      </c>
      <c r="W685" s="304">
        <f t="shared" ca="1" si="294"/>
        <v>56.21108500086914</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3.5648716215355156</v>
      </c>
      <c r="AH685" s="304">
        <f t="shared" ca="1" si="318"/>
        <v>-6.1513468121550039</v>
      </c>
    </row>
    <row r="686" spans="1:34" x14ac:dyDescent="0.2">
      <c r="A686" s="347">
        <f t="shared" ca="1" si="296"/>
        <v>0.1</v>
      </c>
      <c r="B686" s="304">
        <f t="shared" ca="1" si="297"/>
        <v>32.200000000000145</v>
      </c>
      <c r="D686" s="306">
        <f t="shared" ca="1" si="298"/>
        <v>-0.847691324909985</v>
      </c>
      <c r="E686" s="307">
        <f t="shared" ca="1" si="299"/>
        <v>-3.6728425047715056</v>
      </c>
      <c r="F686" s="304">
        <f t="shared" ca="1" si="300"/>
        <v>3.7693968545622618</v>
      </c>
      <c r="G686" s="306">
        <f t="shared" ca="1" si="301"/>
        <v>16.329113097973433</v>
      </c>
      <c r="H686" s="307">
        <f t="shared" ca="1" si="302"/>
        <v>-119.20131899442062</v>
      </c>
      <c r="I686" s="304">
        <f t="shared" ca="1" si="303"/>
        <v>120.31456430780119</v>
      </c>
      <c r="J686" s="306">
        <f t="shared" ca="1" si="304"/>
        <v>828.41612055126109</v>
      </c>
      <c r="K686" s="307">
        <f t="shared" ca="1" si="305"/>
        <v>81.70419853635434</v>
      </c>
      <c r="L686" s="304">
        <f t="shared" ca="1" si="290"/>
        <v>832.4354899015716</v>
      </c>
      <c r="M686" s="306">
        <f t="shared" ca="1" si="306"/>
        <v>-1.4346560048334671</v>
      </c>
      <c r="N686" s="304">
        <f t="shared" ca="1" si="307"/>
        <v>-82.199734130057905</v>
      </c>
      <c r="P686" s="310">
        <f t="shared" ca="1" si="308"/>
        <v>23</v>
      </c>
      <c r="Q686" s="304">
        <f t="shared" ca="1" si="309"/>
        <v>0</v>
      </c>
      <c r="R686" s="306">
        <f t="shared" ca="1" si="310"/>
        <v>0</v>
      </c>
      <c r="S686" s="307">
        <f t="shared" ca="1" si="311"/>
        <v>9.0729999999999986</v>
      </c>
      <c r="T686" s="304">
        <f t="shared" ca="1" si="291"/>
        <v>89.006129999999985</v>
      </c>
      <c r="U686" s="311">
        <f t="shared" ca="1" si="292"/>
        <v>0</v>
      </c>
      <c r="V686" s="306">
        <f t="shared" ca="1" si="293"/>
        <v>1.2150319572265855</v>
      </c>
      <c r="W686" s="304">
        <f t="shared" ca="1" si="294"/>
        <v>56.609068337026422</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3.5223143954303229</v>
      </c>
      <c r="AH686" s="304">
        <f t="shared" ca="1" si="318"/>
        <v>-6.1954243360376005</v>
      </c>
    </row>
    <row r="687" spans="1:34" x14ac:dyDescent="0.2">
      <c r="A687" s="347">
        <f t="shared" ca="1" si="296"/>
        <v>0.1</v>
      </c>
      <c r="B687" s="304">
        <f t="shared" ca="1" si="297"/>
        <v>32.300000000000146</v>
      </c>
      <c r="D687" s="306">
        <f t="shared" ca="1" si="298"/>
        <v>-0.84679735117965771</v>
      </c>
      <c r="E687" s="307">
        <f t="shared" ca="1" si="299"/>
        <v>-3.628441909492059</v>
      </c>
      <c r="F687" s="304">
        <f t="shared" ca="1" si="300"/>
        <v>3.725943698517634</v>
      </c>
      <c r="G687" s="306">
        <f t="shared" ca="1" si="301"/>
        <v>16.244433362855467</v>
      </c>
      <c r="H687" s="307">
        <f t="shared" ca="1" si="302"/>
        <v>-119.56416318536982</v>
      </c>
      <c r="I687" s="304">
        <f t="shared" ca="1" si="303"/>
        <v>120.66263188534384</v>
      </c>
      <c r="J687" s="306">
        <f t="shared" ca="1" si="304"/>
        <v>830.0447978743025</v>
      </c>
      <c r="K687" s="307">
        <f t="shared" ca="1" si="305"/>
        <v>69.765924427364823</v>
      </c>
      <c r="L687" s="304">
        <f t="shared" ca="1" si="290"/>
        <v>832.97157856039507</v>
      </c>
      <c r="M687" s="306">
        <f t="shared" ca="1" si="306"/>
        <v>-1.4357594244383325</v>
      </c>
      <c r="N687" s="304">
        <f t="shared" ca="1" si="307"/>
        <v>-82.262955416448676</v>
      </c>
      <c r="P687" s="310">
        <f t="shared" ca="1" si="308"/>
        <v>23</v>
      </c>
      <c r="Q687" s="304">
        <f t="shared" ca="1" si="309"/>
        <v>0</v>
      </c>
      <c r="R687" s="306">
        <f t="shared" ca="1" si="310"/>
        <v>0</v>
      </c>
      <c r="S687" s="307">
        <f t="shared" ca="1" si="311"/>
        <v>9.0729999999999986</v>
      </c>
      <c r="T687" s="304">
        <f t="shared" ca="1" si="291"/>
        <v>89.006129999999985</v>
      </c>
      <c r="U687" s="311">
        <f t="shared" ca="1" si="292"/>
        <v>0</v>
      </c>
      <c r="V687" s="306">
        <f t="shared" ca="1" si="293"/>
        <v>1.2164833827414498</v>
      </c>
      <c r="W687" s="304">
        <f t="shared" ca="1" si="294"/>
        <v>57.005094489108927</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3.4799412207193843</v>
      </c>
      <c r="AH687" s="304">
        <f t="shared" ca="1" si="318"/>
        <v>-6.2392889162378964</v>
      </c>
    </row>
    <row r="688" spans="1:34" x14ac:dyDescent="0.2">
      <c r="A688" s="347">
        <f t="shared" ca="1" si="296"/>
        <v>0.1</v>
      </c>
      <c r="B688" s="304">
        <f t="shared" ca="1" si="297"/>
        <v>32.400000000000148</v>
      </c>
      <c r="D688" s="306">
        <f t="shared" ca="1" si="298"/>
        <v>-0.84585229507637716</v>
      </c>
      <c r="E688" s="307">
        <f t="shared" ca="1" si="299"/>
        <v>-3.5842597984067748</v>
      </c>
      <c r="F688" s="304">
        <f t="shared" ca="1" si="300"/>
        <v>3.6827142717784866</v>
      </c>
      <c r="G688" s="306">
        <f t="shared" ca="1" si="301"/>
        <v>16.159848133347829</v>
      </c>
      <c r="H688" s="307">
        <f t="shared" ca="1" si="302"/>
        <v>-119.9225891652105</v>
      </c>
      <c r="I688" s="304">
        <f t="shared" ca="1" si="303"/>
        <v>121.00647951155644</v>
      </c>
      <c r="J688" s="306">
        <f t="shared" ca="1" si="304"/>
        <v>831.66501194911268</v>
      </c>
      <c r="K688" s="307">
        <f t="shared" ca="1" si="305"/>
        <v>57.791586809835806</v>
      </c>
      <c r="L688" s="304">
        <f t="shared" ca="1" si="290"/>
        <v>833.67053420779871</v>
      </c>
      <c r="M688" s="306">
        <f t="shared" ca="1" si="306"/>
        <v>-1.4368508452745592</v>
      </c>
      <c r="N688" s="304">
        <f t="shared" ca="1" si="307"/>
        <v>-82.325489224037113</v>
      </c>
      <c r="P688" s="310">
        <f t="shared" ca="1" si="308"/>
        <v>23</v>
      </c>
      <c r="Q688" s="304">
        <f t="shared" ca="1" si="309"/>
        <v>0</v>
      </c>
      <c r="R688" s="306">
        <f t="shared" ca="1" si="310"/>
        <v>0</v>
      </c>
      <c r="S688" s="307">
        <f t="shared" ca="1" si="311"/>
        <v>9.0729999999999986</v>
      </c>
      <c r="T688" s="304">
        <f t="shared" ca="1" si="291"/>
        <v>89.006129999999985</v>
      </c>
      <c r="U688" s="311">
        <f t="shared" ca="1" si="292"/>
        <v>0</v>
      </c>
      <c r="V688" s="306">
        <f t="shared" ca="1" si="293"/>
        <v>1.2179409283633595</v>
      </c>
      <c r="W688" s="304">
        <f t="shared" ca="1" si="294"/>
        <v>57.399139053163019</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3.4377555479433068</v>
      </c>
      <c r="AH688" s="304">
        <f t="shared" ca="1" si="318"/>
        <v>-6.2829377812310083</v>
      </c>
    </row>
    <row r="689" spans="1:34" x14ac:dyDescent="0.2">
      <c r="A689" s="347">
        <f t="shared" ca="1" si="296"/>
        <v>0.1</v>
      </c>
      <c r="B689" s="304">
        <f t="shared" ca="1" si="297"/>
        <v>32.500000000000149</v>
      </c>
      <c r="D689" s="306">
        <f t="shared" ca="1" si="298"/>
        <v>-0.84485682442326315</v>
      </c>
      <c r="E689" s="307">
        <f t="shared" ca="1" si="299"/>
        <v>-3.5402988850709241</v>
      </c>
      <c r="F689" s="304">
        <f t="shared" ca="1" si="300"/>
        <v>3.6397114239193455</v>
      </c>
      <c r="G689" s="306">
        <f t="shared" ca="1" si="301"/>
        <v>16.075362450905502</v>
      </c>
      <c r="H689" s="307">
        <f t="shared" ca="1" si="302"/>
        <v>-120.27661905371758</v>
      </c>
      <c r="I689" s="304">
        <f t="shared" ca="1" si="303"/>
        <v>121.34612630373118</v>
      </c>
      <c r="J689" s="306">
        <f t="shared" ca="1" si="304"/>
        <v>833.27677247832537</v>
      </c>
      <c r="K689" s="307">
        <f t="shared" ca="1" si="305"/>
        <v>45.781626398889401</v>
      </c>
      <c r="L689" s="304">
        <f t="shared" ca="1" si="290"/>
        <v>834.53348456944627</v>
      </c>
      <c r="M689" s="306">
        <f t="shared" ca="1" si="306"/>
        <v>-1.4379304675180056</v>
      </c>
      <c r="N689" s="304">
        <f t="shared" ca="1" si="307"/>
        <v>-82.387347022055025</v>
      </c>
      <c r="P689" s="310">
        <f t="shared" ca="1" si="308"/>
        <v>23</v>
      </c>
      <c r="Q689" s="304">
        <f t="shared" ca="1" si="309"/>
        <v>0</v>
      </c>
      <c r="R689" s="306">
        <f t="shared" ca="1" si="310"/>
        <v>0</v>
      </c>
      <c r="S689" s="307">
        <f t="shared" ca="1" si="311"/>
        <v>9.0729999999999986</v>
      </c>
      <c r="T689" s="304">
        <f t="shared" ca="1" si="291"/>
        <v>89.006129999999985</v>
      </c>
      <c r="U689" s="311">
        <f t="shared" ca="1" si="292"/>
        <v>0</v>
      </c>
      <c r="V689" s="306">
        <f t="shared" ca="1" si="293"/>
        <v>1.2194045591851821</v>
      </c>
      <c r="W689" s="304">
        <f t="shared" ca="1" si="294"/>
        <v>57.791178362135049</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3.3957607261854745</v>
      </c>
      <c r="AH689" s="304">
        <f t="shared" ca="1" si="318"/>
        <v>-6.3263682412832614</v>
      </c>
    </row>
    <row r="690" spans="1:34" x14ac:dyDescent="0.2">
      <c r="A690" s="347">
        <f t="shared" ca="1" si="296"/>
        <v>0.1</v>
      </c>
      <c r="B690" s="304">
        <f t="shared" ca="1" si="297"/>
        <v>32.600000000000151</v>
      </c>
      <c r="D690" s="306">
        <f t="shared" ca="1" si="298"/>
        <v>-0.84381160825504631</v>
      </c>
      <c r="E690" s="307">
        <f t="shared" ca="1" si="299"/>
        <v>-3.4965618010696815</v>
      </c>
      <c r="F690" s="304">
        <f t="shared" ca="1" si="300"/>
        <v>3.5969379281446634</v>
      </c>
      <c r="G690" s="306">
        <f t="shared" ca="1" si="301"/>
        <v>15.990981290079997</v>
      </c>
      <c r="H690" s="307">
        <f t="shared" ca="1" si="302"/>
        <v>-120.62627523382454</v>
      </c>
      <c r="I690" s="304">
        <f t="shared" ca="1" si="303"/>
        <v>121.68159170312525</v>
      </c>
      <c r="J690" s="306">
        <f t="shared" ca="1" si="304"/>
        <v>834.88008966537461</v>
      </c>
      <c r="K690" s="307">
        <f t="shared" ca="1" si="305"/>
        <v>33.736481684512292</v>
      </c>
      <c r="L690" s="304">
        <f t="shared" ca="1" si="290"/>
        <v>835.56143658986173</v>
      </c>
      <c r="M690" s="306">
        <f t="shared" ca="1" si="306"/>
        <v>-1.4389984867289296</v>
      </c>
      <c r="N690" s="304">
        <f t="shared" ca="1" si="307"/>
        <v>-82.448540015279875</v>
      </c>
      <c r="P690" s="310">
        <f t="shared" ca="1" si="308"/>
        <v>23</v>
      </c>
      <c r="Q690" s="304">
        <f t="shared" ca="1" si="309"/>
        <v>0</v>
      </c>
      <c r="R690" s="306">
        <f t="shared" ca="1" si="310"/>
        <v>0</v>
      </c>
      <c r="S690" s="307">
        <f t="shared" ca="1" si="311"/>
        <v>9.0729999999999986</v>
      </c>
      <c r="T690" s="304">
        <f t="shared" ca="1" si="291"/>
        <v>89.006129999999985</v>
      </c>
      <c r="U690" s="311">
        <f t="shared" ca="1" si="292"/>
        <v>0</v>
      </c>
      <c r="V690" s="306">
        <f t="shared" ca="1" si="293"/>
        <v>1.2208742404242656</v>
      </c>
      <c r="W690" s="304">
        <f t="shared" ca="1" si="294"/>
        <v>58.18118948049225</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3.3539600043214826</v>
      </c>
      <c r="AH690" s="304">
        <f t="shared" ca="1" si="318"/>
        <v>-6.3695776878799801</v>
      </c>
    </row>
    <row r="691" spans="1:34" x14ac:dyDescent="0.2">
      <c r="A691" s="347">
        <f t="shared" ca="1" si="296"/>
        <v>0.1</v>
      </c>
      <c r="B691" s="304">
        <f t="shared" ca="1" si="297"/>
        <v>32.700000000000152</v>
      </c>
      <c r="D691" s="306">
        <f t="shared" ca="1" si="298"/>
        <v>-0.84271731659636251</v>
      </c>
      <c r="E691" s="307">
        <f t="shared" ca="1" si="299"/>
        <v>-3.4530510966125769</v>
      </c>
      <c r="F691" s="304">
        <f t="shared" ca="1" si="300"/>
        <v>3.5543964820358314</v>
      </c>
      <c r="G691" s="306">
        <f t="shared" ca="1" si="301"/>
        <v>15.90670955842036</v>
      </c>
      <c r="H691" s="307">
        <f t="shared" ca="1" si="302"/>
        <v>-120.9715803434858</v>
      </c>
      <c r="I691" s="304">
        <f t="shared" ca="1" si="303"/>
        <v>122.01289546509574</v>
      </c>
      <c r="J691" s="306">
        <f t="shared" ca="1" si="304"/>
        <v>836.47497420779962</v>
      </c>
      <c r="K691" s="307">
        <f t="shared" ca="1" si="305"/>
        <v>21.656588905646775</v>
      </c>
      <c r="L691" s="304">
        <f t="shared" ca="1" si="290"/>
        <v>836.75527504699198</v>
      </c>
      <c r="M691" s="306">
        <f t="shared" ca="1" si="306"/>
        <v>-1.4400550939827579</v>
      </c>
      <c r="N691" s="304">
        <f t="shared" ca="1" si="307"/>
        <v>-82.509079151527132</v>
      </c>
      <c r="P691" s="310">
        <f t="shared" ca="1" si="308"/>
        <v>23</v>
      </c>
      <c r="Q691" s="304">
        <f t="shared" ca="1" si="309"/>
        <v>0</v>
      </c>
      <c r="R691" s="306">
        <f t="shared" ca="1" si="310"/>
        <v>0</v>
      </c>
      <c r="S691" s="307">
        <f t="shared" ca="1" si="311"/>
        <v>9.0729999999999986</v>
      </c>
      <c r="T691" s="304">
        <f t="shared" ca="1" si="291"/>
        <v>89.006129999999985</v>
      </c>
      <c r="U691" s="311">
        <f t="shared" ca="1" si="292"/>
        <v>0</v>
      </c>
      <c r="V691" s="306">
        <f t="shared" ca="1" si="293"/>
        <v>1.2223499374248465</v>
      </c>
      <c r="W691" s="304">
        <f t="shared" ca="1" si="294"/>
        <v>58.569150198662904</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3.3123565322623696</v>
      </c>
      <c r="AH691" s="304">
        <f t="shared" ca="1" si="318"/>
        <v>-6.4125635931326199</v>
      </c>
    </row>
    <row r="692" spans="1:34" x14ac:dyDescent="0.2">
      <c r="A692" s="347">
        <f t="shared" ca="1" si="296"/>
        <v>0.1</v>
      </c>
      <c r="B692" s="304">
        <f t="shared" ca="1" si="297"/>
        <v>32.800000000000153</v>
      </c>
      <c r="D692" s="306">
        <f t="shared" ca="1" si="298"/>
        <v>-0.84157462024430585</v>
      </c>
      <c r="E692" s="307">
        <f t="shared" ca="1" si="299"/>
        <v>-3.4097692411482843</v>
      </c>
      <c r="F692" s="304">
        <f t="shared" ca="1" si="300"/>
        <v>3.5120897083247025</v>
      </c>
      <c r="G692" s="306">
        <f t="shared" ca="1" si="301"/>
        <v>15.822552096395929</v>
      </c>
      <c r="H692" s="307">
        <f t="shared" ca="1" si="302"/>
        <v>-121.31255726760062</v>
      </c>
      <c r="I692" s="304">
        <f t="shared" ca="1" si="303"/>
        <v>122.34005764935721</v>
      </c>
      <c r="J692" s="306">
        <f t="shared" ca="1" si="304"/>
        <v>838.06143729054043</v>
      </c>
      <c r="K692" s="307">
        <f t="shared" ca="1" si="305"/>
        <v>9.5423820250924543</v>
      </c>
      <c r="L692" s="304">
        <f t="shared" ca="1" si="290"/>
        <v>838.11576153190151</v>
      </c>
      <c r="M692" s="306">
        <f t="shared" ca="1" si="306"/>
        <v>-1.4411004759965027</v>
      </c>
      <c r="N692" s="304">
        <f t="shared" ca="1" si="307"/>
        <v>-82.568975128893598</v>
      </c>
      <c r="P692" s="310">
        <f t="shared" ca="1" si="308"/>
        <v>23</v>
      </c>
      <c r="Q692" s="304">
        <f t="shared" ca="1" si="309"/>
        <v>0</v>
      </c>
      <c r="R692" s="306">
        <f t="shared" ca="1" si="310"/>
        <v>0</v>
      </c>
      <c r="S692" s="307">
        <f t="shared" ca="1" si="311"/>
        <v>9.0729999999999986</v>
      </c>
      <c r="T692" s="304">
        <f t="shared" ca="1" si="291"/>
        <v>89.006129999999985</v>
      </c>
      <c r="U692" s="311">
        <f t="shared" ca="1" si="292"/>
        <v>0</v>
      </c>
      <c r="V692" s="306">
        <f t="shared" ca="1" si="293"/>
        <v>1.2238316156604125</v>
      </c>
      <c r="W692" s="304">
        <f t="shared" ca="1" si="294"/>
        <v>58.955039027302604</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3.2709533621921336</v>
      </c>
      <c r="AH692" s="304">
        <f t="shared" ca="1" si="318"/>
        <v>-6.4553235091659777</v>
      </c>
    </row>
    <row r="693" spans="1:34" x14ac:dyDescent="0.2">
      <c r="A693" s="347">
        <f t="shared" ca="1" si="296"/>
        <v>0.1</v>
      </c>
      <c r="B693" s="304">
        <f t="shared" ca="1" si="297"/>
        <v>32.900000000000155</v>
      </c>
      <c r="D693" s="306">
        <f t="shared" ca="1" si="298"/>
        <v>-0.84038419055519742</v>
      </c>
      <c r="E693" s="307">
        <f t="shared" ca="1" si="299"/>
        <v>-3.3667186239989926</v>
      </c>
      <c r="F693" s="304">
        <f t="shared" ca="1" si="300"/>
        <v>3.4700201556931605</v>
      </c>
      <c r="G693" s="306">
        <f t="shared" ca="1" si="301"/>
        <v>15.738513677340409</v>
      </c>
      <c r="H693" s="307">
        <f t="shared" ca="1" si="302"/>
        <v>-121.64922913000052</v>
      </c>
      <c r="I693" s="304">
        <f t="shared" ca="1" si="303"/>
        <v>122.6630986103612</v>
      </c>
      <c r="J693" s="306">
        <f t="shared" ca="1" si="304"/>
        <v>839.63949057922719</v>
      </c>
      <c r="K693" s="307">
        <f t="shared" ca="1" si="305"/>
        <v>-2.605707294787603</v>
      </c>
      <c r="L693" s="304">
        <f t="shared" ca="1" si="290"/>
        <v>839.64353379910585</v>
      </c>
      <c r="M693" s="306">
        <f t="shared" ca="1" si="306"/>
        <v>-1.4421348152509885</v>
      </c>
      <c r="N693" s="304">
        <f t="shared" ca="1" si="307"/>
        <v>-82.628238402760346</v>
      </c>
      <c r="P693" s="310">
        <f t="shared" ca="1" si="308"/>
        <v>23</v>
      </c>
      <c r="Q693" s="304">
        <f t="shared" ca="1" si="309"/>
        <v>0</v>
      </c>
      <c r="R693" s="306">
        <f t="shared" ca="1" si="310"/>
        <v>0</v>
      </c>
      <c r="S693" s="307">
        <f t="shared" ca="1" si="311"/>
        <v>9.0729999999999986</v>
      </c>
      <c r="T693" s="304">
        <f t="shared" ca="1" si="291"/>
        <v>89.006129999999985</v>
      </c>
      <c r="U693" s="311">
        <f t="shared" ca="1" si="292"/>
        <v>0</v>
      </c>
      <c r="V693" s="306">
        <f t="shared" ca="1" si="293"/>
        <v>1.2253192407360074</v>
      </c>
      <c r="W693" s="304">
        <f t="shared" ca="1" si="294"/>
        <v>59.338835191392249</v>
      </c>
      <c r="Y693" s="314" t="str">
        <f t="shared" ca="1" si="312"/>
        <v>Impact balistique</v>
      </c>
      <c r="Z693" s="315" t="str">
        <f t="shared" ca="1" si="313"/>
        <v/>
      </c>
      <c r="AA693" s="316" t="str">
        <f t="shared" ca="1" si="314"/>
        <v/>
      </c>
      <c r="AC693" s="310" t="e">
        <f t="shared" ca="1" si="315"/>
        <v>#N/A</v>
      </c>
      <c r="AD693" s="323" t="e">
        <f t="shared" ca="1" si="316"/>
        <v>#N/A</v>
      </c>
      <c r="AE693" s="324" t="e">
        <f t="shared" ca="1" si="295"/>
        <v>#N/A</v>
      </c>
      <c r="AG693" s="306">
        <f t="shared" ca="1" si="317"/>
        <v>3.2297534497998841</v>
      </c>
      <c r="AH693" s="304">
        <f t="shared" ca="1" si="318"/>
        <v>-6.4978550674862356</v>
      </c>
    </row>
    <row r="694" spans="1:34" x14ac:dyDescent="0.2">
      <c r="A694" s="347">
        <f t="shared" ca="1" si="296"/>
        <v>1E-4</v>
      </c>
      <c r="B694" s="304">
        <f t="shared" ca="1" si="297"/>
        <v>32.900100000000158</v>
      </c>
      <c r="D694" s="306">
        <f t="shared" ca="1" si="298"/>
        <v>-0.83914669923558405</v>
      </c>
      <c r="E694" s="307">
        <f t="shared" ca="1" si="299"/>
        <v>-3.3239015550137019</v>
      </c>
      <c r="F694" s="304">
        <f t="shared" ca="1" si="300"/>
        <v>3.4281902995983873</v>
      </c>
      <c r="G694" s="306">
        <f t="shared" ca="1" si="301"/>
        <v>15.738429762670485</v>
      </c>
      <c r="H694" s="307">
        <f t="shared" ca="1" si="302"/>
        <v>-121.64956152015603</v>
      </c>
      <c r="I694" s="304">
        <f t="shared" ca="1" si="303"/>
        <v>122.66341748639134</v>
      </c>
      <c r="J694" s="306">
        <f t="shared" ca="1" si="304"/>
        <v>839.63949057922719</v>
      </c>
      <c r="K694" s="307">
        <f t="shared" ca="1" si="305"/>
        <v>-2.6178722343201106</v>
      </c>
      <c r="L694" s="304">
        <f t="shared" ca="1" si="290"/>
        <v>839.64357163928753</v>
      </c>
      <c r="M694" s="306">
        <f t="shared" ca="1" si="306"/>
        <v>-1.4421358413841707</v>
      </c>
      <c r="N694" s="304">
        <f t="shared" ca="1" si="307"/>
        <v>-82.62829719586091</v>
      </c>
      <c r="P694" s="310">
        <f t="shared" ca="1" si="308"/>
        <v>23</v>
      </c>
      <c r="Q694" s="304">
        <f t="shared" ca="1" si="309"/>
        <v>0</v>
      </c>
      <c r="R694" s="306">
        <f t="shared" ca="1" si="310"/>
        <v>0</v>
      </c>
      <c r="S694" s="307">
        <f t="shared" ca="1" si="311"/>
        <v>9.0729999999999986</v>
      </c>
      <c r="T694" s="304">
        <f t="shared" ca="1" si="291"/>
        <v>89.006129999999985</v>
      </c>
      <c r="U694" s="311">
        <f t="shared" ca="1" si="292"/>
        <v>0</v>
      </c>
      <c r="V694" s="306">
        <f t="shared" ca="1" si="293"/>
        <v>1.2253207313303867</v>
      </c>
      <c r="W694" s="304">
        <f t="shared" ca="1" si="294"/>
        <v>59.33921589302507</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3.1887596555071296</v>
      </c>
      <c r="AH694" s="304">
        <f t="shared" ca="1" si="318"/>
        <v>-6.5401559783304597</v>
      </c>
    </row>
    <row r="695" spans="1:34" x14ac:dyDescent="0.2">
      <c r="A695" s="347">
        <f t="shared" ca="1" si="296"/>
        <v>1E-4</v>
      </c>
      <c r="B695" s="304">
        <f t="shared" ca="1" si="297"/>
        <v>32.900200000000162</v>
      </c>
      <c r="D695" s="306">
        <f t="shared" ca="1" si="298"/>
        <v>-0.83914542732584074</v>
      </c>
      <c r="E695" s="307">
        <f t="shared" ca="1" si="299"/>
        <v>-3.3238590809130786</v>
      </c>
      <c r="F695" s="304">
        <f t="shared" ca="1" si="300"/>
        <v>3.4281488062758014</v>
      </c>
      <c r="G695" s="306">
        <f t="shared" ca="1" si="301"/>
        <v>15.738345848127752</v>
      </c>
      <c r="H695" s="307">
        <f t="shared" ca="1" si="302"/>
        <v>-121.64989390606412</v>
      </c>
      <c r="I695" s="304">
        <f t="shared" ca="1" si="303"/>
        <v>122.66373635835465</v>
      </c>
      <c r="J695" s="306">
        <f t="shared" ca="1" si="304"/>
        <v>839.63949057922719</v>
      </c>
      <c r="K695" s="307">
        <f t="shared" ca="1" si="305"/>
        <v>-2.6300372070914215</v>
      </c>
      <c r="L695" s="304">
        <f t="shared" ca="1" si="290"/>
        <v>839.64360965581989</v>
      </c>
      <c r="M695" s="306">
        <f t="shared" ca="1" si="306"/>
        <v>-1.4421368675065467</v>
      </c>
      <c r="N695" s="304">
        <f t="shared" ca="1" si="307"/>
        <v>-82.628355988342307</v>
      </c>
      <c r="P695" s="310">
        <f t="shared" ca="1" si="308"/>
        <v>23</v>
      </c>
      <c r="Q695" s="304">
        <f t="shared" ca="1" si="309"/>
        <v>0</v>
      </c>
      <c r="R695" s="306">
        <f t="shared" ca="1" si="310"/>
        <v>0</v>
      </c>
      <c r="S695" s="307">
        <f t="shared" ca="1" si="311"/>
        <v>9.0729999999999986</v>
      </c>
      <c r="T695" s="304">
        <f t="shared" ca="1" si="291"/>
        <v>89.006129999999985</v>
      </c>
      <c r="U695" s="311">
        <f t="shared" ca="1" si="292"/>
        <v>0</v>
      </c>
      <c r="V695" s="306">
        <f t="shared" ca="1" si="293"/>
        <v>1.2253222219306521</v>
      </c>
      <c r="W695" s="304">
        <f t="shared" ca="1" si="294"/>
        <v>59.339596592560859</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3.1887189872451174</v>
      </c>
      <c r="AH695" s="304">
        <f t="shared" ca="1" si="318"/>
        <v>-6.5401979381709552</v>
      </c>
    </row>
    <row r="696" spans="1:34" x14ac:dyDescent="0.2">
      <c r="A696" s="347">
        <f t="shared" ca="1" si="296"/>
        <v>1E-4</v>
      </c>
      <c r="B696" s="304">
        <f t="shared" ca="1" si="297"/>
        <v>32.900300000000165</v>
      </c>
      <c r="D696" s="306">
        <f t="shared" ca="1" si="298"/>
        <v>-0.83914415537024922</v>
      </c>
      <c r="E696" s="307">
        <f t="shared" ca="1" si="299"/>
        <v>-3.3238166070465214</v>
      </c>
      <c r="F696" s="304">
        <f t="shared" ca="1" si="300"/>
        <v>3.4281073131934332</v>
      </c>
      <c r="G696" s="306">
        <f t="shared" ca="1" si="301"/>
        <v>15.738261933712215</v>
      </c>
      <c r="H696" s="307">
        <f t="shared" ca="1" si="302"/>
        <v>-121.65022628772482</v>
      </c>
      <c r="I696" s="304">
        <f t="shared" ca="1" si="303"/>
        <v>122.66405522625114</v>
      </c>
      <c r="J696" s="306">
        <f t="shared" ca="1" si="304"/>
        <v>839.63949057922719</v>
      </c>
      <c r="K696" s="307">
        <f t="shared" ca="1" si="305"/>
        <v>-2.6422022131011111</v>
      </c>
      <c r="L696" s="304">
        <f t="shared" ca="1" si="290"/>
        <v>839.6436478487044</v>
      </c>
      <c r="M696" s="306">
        <f t="shared" ca="1" si="306"/>
        <v>-1.4421378936181168</v>
      </c>
      <c r="N696" s="304">
        <f t="shared" ca="1" si="307"/>
        <v>-82.628414780204594</v>
      </c>
      <c r="P696" s="310">
        <f t="shared" ca="1" si="308"/>
        <v>23</v>
      </c>
      <c r="Q696" s="304">
        <f t="shared" ca="1" si="309"/>
        <v>0</v>
      </c>
      <c r="R696" s="306">
        <f t="shared" ca="1" si="310"/>
        <v>0</v>
      </c>
      <c r="S696" s="307">
        <f t="shared" ca="1" si="311"/>
        <v>9.0729999999999986</v>
      </c>
      <c r="T696" s="304">
        <f t="shared" ca="1" si="291"/>
        <v>89.006129999999985</v>
      </c>
      <c r="U696" s="311">
        <f t="shared" ca="1" si="292"/>
        <v>0</v>
      </c>
      <c r="V696" s="306">
        <f t="shared" ca="1" si="293"/>
        <v>1.2253237125368039</v>
      </c>
      <c r="W696" s="304">
        <f t="shared" ca="1" si="294"/>
        <v>59.339977289999595</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3.1886783191903874</v>
      </c>
      <c r="AH696" s="304">
        <f t="shared" ca="1" si="318"/>
        <v>-6.5402398977803227</v>
      </c>
    </row>
    <row r="697" spans="1:34" x14ac:dyDescent="0.2">
      <c r="A697" s="347">
        <f t="shared" ca="1" si="296"/>
        <v>1E-4</v>
      </c>
      <c r="B697" s="304">
        <f t="shared" ca="1" si="297"/>
        <v>32.900400000000168</v>
      </c>
      <c r="D697" s="306">
        <f t="shared" ca="1" si="298"/>
        <v>-0.83914288336880849</v>
      </c>
      <c r="E697" s="307">
        <f t="shared" ca="1" si="299"/>
        <v>-3.3237741334140329</v>
      </c>
      <c r="F697" s="304">
        <f t="shared" ca="1" si="300"/>
        <v>3.4280658203512844</v>
      </c>
      <c r="G697" s="306">
        <f t="shared" ca="1" si="301"/>
        <v>15.738178019423877</v>
      </c>
      <c r="H697" s="307">
        <f t="shared" ca="1" si="302"/>
        <v>-121.65055866513816</v>
      </c>
      <c r="I697" s="304">
        <f t="shared" ca="1" si="303"/>
        <v>122.66437409008084</v>
      </c>
      <c r="J697" s="306">
        <f t="shared" ca="1" si="304"/>
        <v>839.63949057922719</v>
      </c>
      <c r="K697" s="307">
        <f t="shared" ca="1" si="305"/>
        <v>-2.6543672523487545</v>
      </c>
      <c r="L697" s="304">
        <f t="shared" ca="1" si="290"/>
        <v>839.64368621794245</v>
      </c>
      <c r="M697" s="306">
        <f t="shared" ca="1" si="306"/>
        <v>-1.4421389197188812</v>
      </c>
      <c r="N697" s="304">
        <f t="shared" ca="1" si="307"/>
        <v>-82.628473571447742</v>
      </c>
      <c r="P697" s="310">
        <f t="shared" ca="1" si="308"/>
        <v>23</v>
      </c>
      <c r="Q697" s="304">
        <f t="shared" ca="1" si="309"/>
        <v>0</v>
      </c>
      <c r="R697" s="306">
        <f t="shared" ca="1" si="310"/>
        <v>0</v>
      </c>
      <c r="S697" s="307">
        <f t="shared" ca="1" si="311"/>
        <v>9.0729999999999986</v>
      </c>
      <c r="T697" s="304">
        <f t="shared" ca="1" si="291"/>
        <v>89.006129999999985</v>
      </c>
      <c r="U697" s="311">
        <f t="shared" ca="1" si="292"/>
        <v>0</v>
      </c>
      <c r="V697" s="306">
        <f t="shared" ca="1" si="293"/>
        <v>1.225325203148842</v>
      </c>
      <c r="W697" s="304">
        <f t="shared" ca="1" si="294"/>
        <v>59.34035798534125</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3.1886376513429449</v>
      </c>
      <c r="AH697" s="304">
        <f t="shared" ca="1" si="318"/>
        <v>-6.5402818571585586</v>
      </c>
    </row>
    <row r="698" spans="1:34" x14ac:dyDescent="0.2">
      <c r="A698" s="347">
        <f t="shared" ca="1" si="296"/>
        <v>1E-4</v>
      </c>
      <c r="B698" s="304">
        <f t="shared" ca="1" si="297"/>
        <v>32.900500000000171</v>
      </c>
      <c r="D698" s="306">
        <f t="shared" ca="1" si="298"/>
        <v>-0.83914161132151988</v>
      </c>
      <c r="E698" s="307">
        <f t="shared" ca="1" si="299"/>
        <v>-3.3237316600156177</v>
      </c>
      <c r="F698" s="304">
        <f t="shared" ca="1" si="300"/>
        <v>3.4280243277493598</v>
      </c>
      <c r="G698" s="306">
        <f t="shared" ca="1" si="301"/>
        <v>15.738094105262745</v>
      </c>
      <c r="H698" s="307">
        <f t="shared" ca="1" si="302"/>
        <v>-121.65089103830417</v>
      </c>
      <c r="I698" s="304">
        <f t="shared" ca="1" si="303"/>
        <v>122.6646929498438</v>
      </c>
      <c r="J698" s="306">
        <f t="shared" ca="1" si="304"/>
        <v>839.63949057922719</v>
      </c>
      <c r="K698" s="307">
        <f t="shared" ca="1" si="305"/>
        <v>-2.6665323248339265</v>
      </c>
      <c r="L698" s="304">
        <f t="shared" ca="1" si="290"/>
        <v>839.64372476353537</v>
      </c>
      <c r="M698" s="306">
        <f t="shared" ca="1" si="306"/>
        <v>-1.4421399458088398</v>
      </c>
      <c r="N698" s="304">
        <f t="shared" ca="1" si="307"/>
        <v>-82.628532362071766</v>
      </c>
      <c r="P698" s="310">
        <f t="shared" ca="1" si="308"/>
        <v>23</v>
      </c>
      <c r="Q698" s="304">
        <f t="shared" ca="1" si="309"/>
        <v>0</v>
      </c>
      <c r="R698" s="306">
        <f t="shared" ca="1" si="310"/>
        <v>0</v>
      </c>
      <c r="S698" s="307">
        <f t="shared" ca="1" si="311"/>
        <v>9.0729999999999986</v>
      </c>
      <c r="T698" s="304">
        <f t="shared" ca="1" si="291"/>
        <v>89.006129999999985</v>
      </c>
      <c r="U698" s="311">
        <f t="shared" ca="1" si="292"/>
        <v>0</v>
      </c>
      <c r="V698" s="306">
        <f t="shared" ca="1" si="293"/>
        <v>1.2253266937667668</v>
      </c>
      <c r="W698" s="304">
        <f t="shared" ca="1" si="294"/>
        <v>59.340738678585893</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3.1885969837027908</v>
      </c>
      <c r="AH698" s="304">
        <f t="shared" ca="1" si="318"/>
        <v>-6.5403238163056603</v>
      </c>
    </row>
    <row r="699" spans="1:34" x14ac:dyDescent="0.2">
      <c r="A699" s="347">
        <f t="shared" ca="1" si="296"/>
        <v>1E-4</v>
      </c>
      <c r="B699" s="304">
        <f t="shared" ca="1" si="297"/>
        <v>32.900600000000175</v>
      </c>
      <c r="D699" s="306">
        <f t="shared" ca="1" si="298"/>
        <v>-0.83914033922838682</v>
      </c>
      <c r="E699" s="307">
        <f t="shared" ca="1" si="299"/>
        <v>-3.3236891868512677</v>
      </c>
      <c r="F699" s="304">
        <f t="shared" ca="1" si="300"/>
        <v>3.4279828353876529</v>
      </c>
      <c r="G699" s="306">
        <f t="shared" ca="1" si="301"/>
        <v>15.738010191228822</v>
      </c>
      <c r="H699" s="307">
        <f t="shared" ca="1" si="302"/>
        <v>-121.65122340722286</v>
      </c>
      <c r="I699" s="304">
        <f t="shared" ca="1" si="303"/>
        <v>122.66501180554</v>
      </c>
      <c r="J699" s="306">
        <f t="shared" ca="1" si="304"/>
        <v>839.63949057922719</v>
      </c>
      <c r="K699" s="307">
        <f t="shared" ca="1" si="305"/>
        <v>-2.6786974305562028</v>
      </c>
      <c r="L699" s="304">
        <f t="shared" ca="1" si="290"/>
        <v>839.64376348548478</v>
      </c>
      <c r="M699" s="306">
        <f t="shared" ca="1" si="306"/>
        <v>-1.442140971887993</v>
      </c>
      <c r="N699" s="304">
        <f t="shared" ca="1" si="307"/>
        <v>-82.628591152076694</v>
      </c>
      <c r="P699" s="310">
        <f t="shared" ca="1" si="308"/>
        <v>23</v>
      </c>
      <c r="Q699" s="304">
        <f t="shared" ca="1" si="309"/>
        <v>0</v>
      </c>
      <c r="R699" s="306">
        <f t="shared" ca="1" si="310"/>
        <v>0</v>
      </c>
      <c r="S699" s="307">
        <f t="shared" ca="1" si="311"/>
        <v>9.0729999999999986</v>
      </c>
      <c r="T699" s="304">
        <f t="shared" ca="1" si="291"/>
        <v>89.006129999999985</v>
      </c>
      <c r="U699" s="311">
        <f t="shared" ca="1" si="292"/>
        <v>0</v>
      </c>
      <c r="V699" s="306">
        <f t="shared" ca="1" si="293"/>
        <v>1.2253281843905774</v>
      </c>
      <c r="W699" s="304">
        <f t="shared" ca="1" si="294"/>
        <v>59.341119369733406</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3.1885563162699206</v>
      </c>
      <c r="AH699" s="304">
        <f t="shared" ca="1" si="318"/>
        <v>-6.5403657752216358</v>
      </c>
    </row>
    <row r="700" spans="1:34" x14ac:dyDescent="0.2">
      <c r="A700" s="347">
        <f t="shared" ca="1" si="296"/>
        <v>1E-4</v>
      </c>
      <c r="B700" s="304">
        <f t="shared" ca="1" si="297"/>
        <v>32.900700000000178</v>
      </c>
      <c r="D700" s="306">
        <f t="shared" ca="1" si="298"/>
        <v>-0.83913906708940678</v>
      </c>
      <c r="E700" s="307">
        <f t="shared" ca="1" si="299"/>
        <v>-3.3236467139209953</v>
      </c>
      <c r="F700" s="304">
        <f t="shared" ca="1" si="300"/>
        <v>3.4279413432661752</v>
      </c>
      <c r="G700" s="306">
        <f t="shared" ca="1" si="301"/>
        <v>15.737926277322114</v>
      </c>
      <c r="H700" s="307">
        <f t="shared" ca="1" si="302"/>
        <v>-121.65155577189425</v>
      </c>
      <c r="I700" s="304">
        <f t="shared" ca="1" si="303"/>
        <v>122.66533065716948</v>
      </c>
      <c r="J700" s="306">
        <f t="shared" ca="1" si="304"/>
        <v>839.63949057922719</v>
      </c>
      <c r="K700" s="307">
        <f t="shared" ca="1" si="305"/>
        <v>-2.6908625695151587</v>
      </c>
      <c r="L700" s="304">
        <f t="shared" ca="1" si="290"/>
        <v>839.64380238379192</v>
      </c>
      <c r="M700" s="306">
        <f t="shared" ca="1" si="306"/>
        <v>-1.442141997956341</v>
      </c>
      <c r="N700" s="304">
        <f t="shared" ca="1" si="307"/>
        <v>-82.628649941462527</v>
      </c>
      <c r="P700" s="310">
        <f t="shared" ca="1" si="308"/>
        <v>23</v>
      </c>
      <c r="Q700" s="304">
        <f t="shared" ca="1" si="309"/>
        <v>0</v>
      </c>
      <c r="R700" s="306">
        <f t="shared" ca="1" si="310"/>
        <v>0</v>
      </c>
      <c r="S700" s="307">
        <f t="shared" ca="1" si="311"/>
        <v>9.0729999999999986</v>
      </c>
      <c r="T700" s="304">
        <f t="shared" ca="1" si="291"/>
        <v>89.006129999999985</v>
      </c>
      <c r="U700" s="311">
        <f t="shared" ca="1" si="292"/>
        <v>0</v>
      </c>
      <c r="V700" s="306">
        <f t="shared" ca="1" si="293"/>
        <v>1.225329675020274</v>
      </c>
      <c r="W700" s="304">
        <f t="shared" ca="1" si="294"/>
        <v>59.341500058783772</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3.1885156490443443</v>
      </c>
      <c r="AH700" s="304">
        <f t="shared" ca="1" si="318"/>
        <v>-6.5404077339064717</v>
      </c>
    </row>
    <row r="701" spans="1:34" x14ac:dyDescent="0.2">
      <c r="A701" s="347">
        <f t="shared" ca="1" si="296"/>
        <v>1E-4</v>
      </c>
      <c r="B701" s="304">
        <f t="shared" ca="1" si="297"/>
        <v>32.900800000000181</v>
      </c>
      <c r="D701" s="306">
        <f t="shared" ca="1" si="298"/>
        <v>-0.83913779490457974</v>
      </c>
      <c r="E701" s="307">
        <f t="shared" ca="1" si="299"/>
        <v>-3.3236042412248032</v>
      </c>
      <c r="F701" s="304">
        <f t="shared" ca="1" si="300"/>
        <v>3.4278998513849293</v>
      </c>
      <c r="G701" s="306">
        <f t="shared" ca="1" si="301"/>
        <v>15.737842363542622</v>
      </c>
      <c r="H701" s="307">
        <f t="shared" ca="1" si="302"/>
        <v>-121.65188813231838</v>
      </c>
      <c r="I701" s="304">
        <f t="shared" ca="1" si="303"/>
        <v>122.66564950473226</v>
      </c>
      <c r="J701" s="306">
        <f t="shared" ca="1" si="304"/>
        <v>839.63949057922719</v>
      </c>
      <c r="K701" s="307">
        <f t="shared" ca="1" si="305"/>
        <v>-2.7030277417103692</v>
      </c>
      <c r="L701" s="304">
        <f t="shared" ca="1" si="290"/>
        <v>839.64384145845827</v>
      </c>
      <c r="M701" s="306">
        <f t="shared" ca="1" si="306"/>
        <v>-1.4421430240138839</v>
      </c>
      <c r="N701" s="304">
        <f t="shared" ca="1" si="307"/>
        <v>-82.628708730229278</v>
      </c>
      <c r="P701" s="310">
        <f t="shared" ca="1" si="308"/>
        <v>23</v>
      </c>
      <c r="Q701" s="304">
        <f t="shared" ca="1" si="309"/>
        <v>0</v>
      </c>
      <c r="R701" s="306">
        <f t="shared" ca="1" si="310"/>
        <v>0</v>
      </c>
      <c r="S701" s="307">
        <f t="shared" ca="1" si="311"/>
        <v>9.0729999999999986</v>
      </c>
      <c r="T701" s="304">
        <f t="shared" ca="1" si="291"/>
        <v>89.006129999999985</v>
      </c>
      <c r="U701" s="311">
        <f t="shared" ca="1" si="292"/>
        <v>0</v>
      </c>
      <c r="V701" s="306">
        <f t="shared" ca="1" si="293"/>
        <v>1.2253311656558574</v>
      </c>
      <c r="W701" s="304">
        <f t="shared" ca="1" si="294"/>
        <v>59.341880745737043</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3.1884749820260714</v>
      </c>
      <c r="AH701" s="304">
        <f t="shared" ca="1" si="318"/>
        <v>-6.5404496923601654</v>
      </c>
    </row>
    <row r="702" spans="1:34" x14ac:dyDescent="0.2">
      <c r="A702" s="347">
        <f t="shared" ca="1" si="296"/>
        <v>1E-4</v>
      </c>
      <c r="B702" s="304">
        <f t="shared" ca="1" si="297"/>
        <v>32.900900000000185</v>
      </c>
      <c r="D702" s="306">
        <f t="shared" ca="1" si="298"/>
        <v>-0.83913652267390904</v>
      </c>
      <c r="E702" s="307">
        <f t="shared" ca="1" si="299"/>
        <v>-3.3235617687626853</v>
      </c>
      <c r="F702" s="304">
        <f t="shared" ca="1" si="300"/>
        <v>3.4278583597439098</v>
      </c>
      <c r="G702" s="306">
        <f t="shared" ca="1" si="301"/>
        <v>15.737758449890356</v>
      </c>
      <c r="H702" s="307">
        <f t="shared" ca="1" si="302"/>
        <v>-121.65222048849525</v>
      </c>
      <c r="I702" s="304">
        <f t="shared" ca="1" si="303"/>
        <v>122.66596834822835</v>
      </c>
      <c r="J702" s="306">
        <f t="shared" ca="1" si="304"/>
        <v>839.63949057922719</v>
      </c>
      <c r="K702" s="307">
        <f t="shared" ca="1" si="305"/>
        <v>-2.7151929471414098</v>
      </c>
      <c r="L702" s="304">
        <f t="shared" ca="1" si="290"/>
        <v>839.6438807094853</v>
      </c>
      <c r="M702" s="306">
        <f t="shared" ca="1" si="306"/>
        <v>-1.4421440500606217</v>
      </c>
      <c r="N702" s="304">
        <f t="shared" ca="1" si="307"/>
        <v>-82.628767518376932</v>
      </c>
      <c r="P702" s="310">
        <f t="shared" ca="1" si="308"/>
        <v>23</v>
      </c>
      <c r="Q702" s="304">
        <f t="shared" ca="1" si="309"/>
        <v>0</v>
      </c>
      <c r="R702" s="306">
        <f t="shared" ca="1" si="310"/>
        <v>0</v>
      </c>
      <c r="S702" s="307">
        <f t="shared" ca="1" si="311"/>
        <v>9.0729999999999986</v>
      </c>
      <c r="T702" s="304">
        <f t="shared" ca="1" si="291"/>
        <v>89.006129999999985</v>
      </c>
      <c r="U702" s="311">
        <f t="shared" ca="1" si="292"/>
        <v>0</v>
      </c>
      <c r="V702" s="306">
        <f t="shared" ca="1" si="293"/>
        <v>1.2253326562973264</v>
      </c>
      <c r="W702" s="304">
        <f t="shared" ca="1" si="294"/>
        <v>59.342261430593133</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3.1884343152150896</v>
      </c>
      <c r="AH702" s="304">
        <f t="shared" ca="1" si="318"/>
        <v>-6.540491650582724</v>
      </c>
    </row>
    <row r="703" spans="1:34" x14ac:dyDescent="0.2">
      <c r="A703" s="347">
        <f t="shared" ca="1" si="296"/>
        <v>1E-4</v>
      </c>
      <c r="B703" s="304">
        <f t="shared" ca="1" si="297"/>
        <v>32.901000000000188</v>
      </c>
      <c r="D703" s="306">
        <f t="shared" ca="1" si="298"/>
        <v>-0.839135250397395</v>
      </c>
      <c r="E703" s="307">
        <f t="shared" ca="1" si="299"/>
        <v>-3.3235192965346521</v>
      </c>
      <c r="F703" s="304">
        <f t="shared" ca="1" si="300"/>
        <v>3.4278168683431276</v>
      </c>
      <c r="G703" s="306">
        <f t="shared" ca="1" si="301"/>
        <v>15.737674536365315</v>
      </c>
      <c r="H703" s="307">
        <f t="shared" ca="1" si="302"/>
        <v>-121.6525528404249</v>
      </c>
      <c r="I703" s="304">
        <f t="shared" ca="1" si="303"/>
        <v>122.66628718765777</v>
      </c>
      <c r="J703" s="306">
        <f t="shared" ca="1" si="304"/>
        <v>839.63949057922719</v>
      </c>
      <c r="K703" s="307">
        <f t="shared" ca="1" si="305"/>
        <v>-2.7273581858078559</v>
      </c>
      <c r="L703" s="304">
        <f t="shared" ca="1" si="290"/>
        <v>839.64392013687439</v>
      </c>
      <c r="M703" s="306">
        <f t="shared" ca="1" si="306"/>
        <v>-1.4421450760965551</v>
      </c>
      <c r="N703" s="304">
        <f t="shared" ca="1" si="307"/>
        <v>-82.628826305905548</v>
      </c>
      <c r="P703" s="310">
        <f t="shared" ca="1" si="308"/>
        <v>23</v>
      </c>
      <c r="Q703" s="304">
        <f t="shared" ca="1" si="309"/>
        <v>0</v>
      </c>
      <c r="R703" s="306">
        <f t="shared" ca="1" si="310"/>
        <v>0</v>
      </c>
      <c r="S703" s="307">
        <f t="shared" ca="1" si="311"/>
        <v>9.0729999999999986</v>
      </c>
      <c r="T703" s="304">
        <f t="shared" ca="1" si="291"/>
        <v>89.006129999999985</v>
      </c>
      <c r="U703" s="311">
        <f t="shared" ca="1" si="292"/>
        <v>0</v>
      </c>
      <c r="V703" s="306">
        <f t="shared" ca="1" si="293"/>
        <v>1.2253341469446817</v>
      </c>
      <c r="W703" s="304">
        <f t="shared" ca="1" si="294"/>
        <v>59.342642113352049</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3.1883936486114095</v>
      </c>
      <c r="AH703" s="304">
        <f t="shared" ca="1" si="318"/>
        <v>-6.5405336085741368</v>
      </c>
    </row>
    <row r="704" spans="1:34" x14ac:dyDescent="0.2">
      <c r="A704" s="347">
        <f t="shared" ca="1" si="296"/>
        <v>1E-4</v>
      </c>
      <c r="B704" s="304">
        <f t="shared" ca="1" si="297"/>
        <v>32.901100000000191</v>
      </c>
      <c r="D704" s="306">
        <f t="shared" ca="1" si="298"/>
        <v>-0.83913397807503609</v>
      </c>
      <c r="E704" s="307">
        <f t="shared" ca="1" si="299"/>
        <v>-3.3234768245407009</v>
      </c>
      <c r="F704" s="304">
        <f t="shared" ca="1" si="300"/>
        <v>3.4277753771825799</v>
      </c>
      <c r="G704" s="306">
        <f t="shared" ca="1" si="301"/>
        <v>15.737590622967508</v>
      </c>
      <c r="H704" s="307">
        <f t="shared" ca="1" si="302"/>
        <v>-121.65288518810736</v>
      </c>
      <c r="I704" s="304">
        <f t="shared" ca="1" si="303"/>
        <v>122.66660602302056</v>
      </c>
      <c r="J704" s="306">
        <f t="shared" ca="1" si="304"/>
        <v>839.63949057922719</v>
      </c>
      <c r="K704" s="307">
        <f t="shared" ca="1" si="305"/>
        <v>-2.7395234577092826</v>
      </c>
      <c r="L704" s="304">
        <f t="shared" ca="1" si="290"/>
        <v>839.64395974062688</v>
      </c>
      <c r="M704" s="306">
        <f t="shared" ca="1" si="306"/>
        <v>-1.4421461021216837</v>
      </c>
      <c r="N704" s="304">
        <f t="shared" ca="1" si="307"/>
        <v>-82.628885092815096</v>
      </c>
      <c r="P704" s="310">
        <f t="shared" ca="1" si="308"/>
        <v>23</v>
      </c>
      <c r="Q704" s="304">
        <f t="shared" ca="1" si="309"/>
        <v>0</v>
      </c>
      <c r="R704" s="306">
        <f t="shared" ca="1" si="310"/>
        <v>0</v>
      </c>
      <c r="S704" s="307">
        <f t="shared" ca="1" si="311"/>
        <v>9.0729999999999986</v>
      </c>
      <c r="T704" s="304">
        <f t="shared" ca="1" si="291"/>
        <v>89.006129999999985</v>
      </c>
      <c r="U704" s="311">
        <f t="shared" ca="1" si="292"/>
        <v>0</v>
      </c>
      <c r="V704" s="306">
        <f t="shared" ca="1" si="293"/>
        <v>1.225335637597923</v>
      </c>
      <c r="W704" s="304">
        <f t="shared" ca="1" si="294"/>
        <v>59.343022794013763</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3.1883529822150347</v>
      </c>
      <c r="AH704" s="304">
        <f t="shared" ca="1" si="318"/>
        <v>-6.5405755663344056</v>
      </c>
    </row>
    <row r="705" spans="1:34" x14ac:dyDescent="0.2">
      <c r="A705" s="347">
        <f t="shared" ca="1" si="296"/>
        <v>1E-4</v>
      </c>
      <c r="B705" s="304">
        <f t="shared" ca="1" si="297"/>
        <v>32.901200000000195</v>
      </c>
      <c r="D705" s="306">
        <f t="shared" ca="1" si="298"/>
        <v>-0.83913270570683474</v>
      </c>
      <c r="E705" s="307">
        <f t="shared" ca="1" si="299"/>
        <v>-3.3234343527808372</v>
      </c>
      <c r="F705" s="304">
        <f t="shared" ca="1" si="300"/>
        <v>3.4277338862622715</v>
      </c>
      <c r="G705" s="306">
        <f t="shared" ca="1" si="301"/>
        <v>15.737506709696937</v>
      </c>
      <c r="H705" s="307">
        <f t="shared" ca="1" si="302"/>
        <v>-121.65321753154264</v>
      </c>
      <c r="I705" s="304">
        <f t="shared" ca="1" si="303"/>
        <v>122.66692485431673</v>
      </c>
      <c r="J705" s="306">
        <f t="shared" ca="1" si="304"/>
        <v>839.63949057922719</v>
      </c>
      <c r="K705" s="307">
        <f t="shared" ca="1" si="305"/>
        <v>-2.7516887628452653</v>
      </c>
      <c r="L705" s="304">
        <f t="shared" ca="1" si="290"/>
        <v>839.64399952074439</v>
      </c>
      <c r="M705" s="306">
        <f t="shared" ca="1" si="306"/>
        <v>-1.4421471281360079</v>
      </c>
      <c r="N705" s="304">
        <f t="shared" ca="1" si="307"/>
        <v>-82.628943879105591</v>
      </c>
      <c r="P705" s="310">
        <f t="shared" ca="1" si="308"/>
        <v>23</v>
      </c>
      <c r="Q705" s="304">
        <f t="shared" ca="1" si="309"/>
        <v>0</v>
      </c>
      <c r="R705" s="306">
        <f t="shared" ca="1" si="310"/>
        <v>0</v>
      </c>
      <c r="S705" s="307">
        <f t="shared" ca="1" si="311"/>
        <v>9.0729999999999986</v>
      </c>
      <c r="T705" s="304">
        <f t="shared" ca="1" si="291"/>
        <v>89.006129999999985</v>
      </c>
      <c r="U705" s="311">
        <f t="shared" ca="1" si="292"/>
        <v>0</v>
      </c>
      <c r="V705" s="306">
        <f t="shared" ca="1" si="293"/>
        <v>1.2253371282570504</v>
      </c>
      <c r="W705" s="304">
        <f t="shared" ca="1" si="294"/>
        <v>59.343403472578281</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3.1883123160259679</v>
      </c>
      <c r="AH705" s="304">
        <f t="shared" ca="1" si="318"/>
        <v>-6.540617523863526</v>
      </c>
    </row>
    <row r="706" spans="1:34" x14ac:dyDescent="0.2">
      <c r="A706" s="347">
        <f t="shared" ca="1" si="296"/>
        <v>1E-4</v>
      </c>
      <c r="B706" s="304">
        <f t="shared" ca="1" si="297"/>
        <v>32.901300000000198</v>
      </c>
      <c r="D706" s="306">
        <f t="shared" ca="1" si="298"/>
        <v>-0.83913143329279216</v>
      </c>
      <c r="E706" s="307">
        <f t="shared" ca="1" si="299"/>
        <v>-3.3233918812550582</v>
      </c>
      <c r="F706" s="304">
        <f t="shared" ca="1" si="300"/>
        <v>3.4276923955822016</v>
      </c>
      <c r="G706" s="306">
        <f t="shared" ca="1" si="301"/>
        <v>15.737422796553608</v>
      </c>
      <c r="H706" s="307">
        <f t="shared" ca="1" si="302"/>
        <v>-121.65354987073076</v>
      </c>
      <c r="I706" s="304">
        <f t="shared" ca="1" si="303"/>
        <v>122.66724368154631</v>
      </c>
      <c r="J706" s="306">
        <f t="shared" ca="1" si="304"/>
        <v>839.63949057922719</v>
      </c>
      <c r="K706" s="307">
        <f t="shared" ca="1" si="305"/>
        <v>-2.763854101215379</v>
      </c>
      <c r="L706" s="304">
        <f t="shared" ca="1" si="290"/>
        <v>839.64403947722815</v>
      </c>
      <c r="M706" s="306">
        <f t="shared" ca="1" si="306"/>
        <v>-1.442148154139528</v>
      </c>
      <c r="N706" s="304">
        <f t="shared" ca="1" si="307"/>
        <v>-82.629002664777062</v>
      </c>
      <c r="P706" s="310">
        <f t="shared" ca="1" si="308"/>
        <v>23</v>
      </c>
      <c r="Q706" s="304">
        <f t="shared" ca="1" si="309"/>
        <v>0</v>
      </c>
      <c r="R706" s="306">
        <f t="shared" ca="1" si="310"/>
        <v>0</v>
      </c>
      <c r="S706" s="307">
        <f t="shared" ca="1" si="311"/>
        <v>9.0729999999999986</v>
      </c>
      <c r="T706" s="304">
        <f t="shared" ca="1" si="291"/>
        <v>89.006129999999985</v>
      </c>
      <c r="U706" s="311">
        <f t="shared" ca="1" si="292"/>
        <v>0</v>
      </c>
      <c r="V706" s="306">
        <f t="shared" ca="1" si="293"/>
        <v>1.2253386189220641</v>
      </c>
      <c r="W706" s="304">
        <f t="shared" ca="1" si="294"/>
        <v>59.343784149045575</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3.188271650044209</v>
      </c>
      <c r="AH706" s="304">
        <f t="shared" ca="1" si="318"/>
        <v>-6.5406594811614998</v>
      </c>
    </row>
    <row r="707" spans="1:34" x14ac:dyDescent="0.2">
      <c r="A707" s="347">
        <f t="shared" ca="1" si="296"/>
        <v>1E-4</v>
      </c>
      <c r="B707" s="304">
        <f t="shared" ca="1" si="297"/>
        <v>32.901400000000201</v>
      </c>
      <c r="D707" s="306">
        <f t="shared" ca="1" si="298"/>
        <v>-0.83913016083290726</v>
      </c>
      <c r="E707" s="307">
        <f t="shared" ca="1" si="299"/>
        <v>-3.3233494099633667</v>
      </c>
      <c r="F707" s="304">
        <f t="shared" ca="1" si="300"/>
        <v>3.4276509051423716</v>
      </c>
      <c r="G707" s="306">
        <f t="shared" ca="1" si="301"/>
        <v>15.737338883537523</v>
      </c>
      <c r="H707" s="307">
        <f t="shared" ca="1" si="302"/>
        <v>-121.65388220567175</v>
      </c>
      <c r="I707" s="304">
        <f t="shared" ca="1" si="303"/>
        <v>122.66756250470928</v>
      </c>
      <c r="J707" s="306">
        <f t="shared" ca="1" si="304"/>
        <v>839.63949057922719</v>
      </c>
      <c r="K707" s="307">
        <f t="shared" ca="1" si="305"/>
        <v>-2.7760194728191991</v>
      </c>
      <c r="L707" s="304">
        <f t="shared" ca="1" si="290"/>
        <v>839.64407961007953</v>
      </c>
      <c r="M707" s="306">
        <f t="shared" ca="1" si="306"/>
        <v>-1.4421491801322439</v>
      </c>
      <c r="N707" s="304">
        <f t="shared" ca="1" si="307"/>
        <v>-82.629061449829493</v>
      </c>
      <c r="P707" s="310">
        <f t="shared" ca="1" si="308"/>
        <v>23</v>
      </c>
      <c r="Q707" s="304">
        <f t="shared" ca="1" si="309"/>
        <v>0</v>
      </c>
      <c r="R707" s="306">
        <f t="shared" ca="1" si="310"/>
        <v>0</v>
      </c>
      <c r="S707" s="307">
        <f t="shared" ca="1" si="311"/>
        <v>9.0729999999999986</v>
      </c>
      <c r="T707" s="304">
        <f t="shared" ca="1" si="291"/>
        <v>89.006129999999985</v>
      </c>
      <c r="U707" s="311">
        <f t="shared" ca="1" si="292"/>
        <v>0</v>
      </c>
      <c r="V707" s="306">
        <f t="shared" ca="1" si="293"/>
        <v>1.2253401095929628</v>
      </c>
      <c r="W707" s="304">
        <f t="shared" ca="1" si="294"/>
        <v>59.344164823415554</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3.1882309842697572</v>
      </c>
      <c r="AH707" s="304">
        <f t="shared" ca="1" si="318"/>
        <v>-6.5407014382283242</v>
      </c>
    </row>
    <row r="708" spans="1:34" x14ac:dyDescent="0.2">
      <c r="A708" s="347">
        <f t="shared" ca="1" si="296"/>
        <v>1E-4</v>
      </c>
      <c r="B708" s="304">
        <f t="shared" ca="1" si="297"/>
        <v>32.901500000000205</v>
      </c>
      <c r="D708" s="306">
        <f t="shared" ca="1" si="298"/>
        <v>-0.83912888832718169</v>
      </c>
      <c r="E708" s="307">
        <f t="shared" ca="1" si="299"/>
        <v>-3.323306938905775</v>
      </c>
      <c r="F708" s="304">
        <f t="shared" ca="1" si="300"/>
        <v>3.4276094149427943</v>
      </c>
      <c r="G708" s="306">
        <f t="shared" ca="1" si="301"/>
        <v>15.73725497064869</v>
      </c>
      <c r="H708" s="307">
        <f t="shared" ca="1" si="302"/>
        <v>-121.65421453636564</v>
      </c>
      <c r="I708" s="304">
        <f t="shared" ca="1" si="303"/>
        <v>122.66788132380573</v>
      </c>
      <c r="J708" s="306">
        <f t="shared" ca="1" si="304"/>
        <v>839.63949057922719</v>
      </c>
      <c r="K708" s="307">
        <f t="shared" ca="1" si="305"/>
        <v>-2.7881848776563012</v>
      </c>
      <c r="L708" s="304">
        <f t="shared" ref="L708:L771" ca="1" si="319">SQRT(pos_x^2+pos_z^2)</f>
        <v>839.64411991930024</v>
      </c>
      <c r="M708" s="306">
        <f t="shared" ca="1" si="306"/>
        <v>-1.442150206114156</v>
      </c>
      <c r="N708" s="304">
        <f t="shared" ca="1" si="307"/>
        <v>-82.629120234262913</v>
      </c>
      <c r="P708" s="310">
        <f t="shared" ca="1" si="308"/>
        <v>23</v>
      </c>
      <c r="Q708" s="304">
        <f t="shared" ca="1" si="309"/>
        <v>0</v>
      </c>
      <c r="R708" s="306">
        <f t="shared" ca="1" si="310"/>
        <v>0</v>
      </c>
      <c r="S708" s="307">
        <f t="shared" ca="1" si="311"/>
        <v>9.0729999999999986</v>
      </c>
      <c r="T708" s="304">
        <f t="shared" ref="T708:T771" ca="1" si="320">m*g</f>
        <v>89.006129999999985</v>
      </c>
      <c r="U708" s="311">
        <f t="shared" ref="U708:U771" ca="1" si="321">IF(pos_xz&lt;L_rampe,Poids*COS(Beta),0)</f>
        <v>0</v>
      </c>
      <c r="V708" s="306">
        <f t="shared" ref="V708:V771" ca="1" si="322">Rho_moyen*(20000-Alt_rampe-pos_z)/(20000+Alt_rampe+pos_z)</f>
        <v>1.2253416002697484</v>
      </c>
      <c r="W708" s="304">
        <f t="shared" ref="W708:W771" ca="1" si="323">1/2*Rho*Sref*Cx*vit_xz^2</f>
        <v>59.344545495688337</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3.1881903187026275</v>
      </c>
      <c r="AH708" s="304">
        <f t="shared" ca="1" si="318"/>
        <v>-6.5407433950639877</v>
      </c>
    </row>
    <row r="709" spans="1:34" x14ac:dyDescent="0.2">
      <c r="A709" s="347">
        <f t="shared" ref="A709:A772" ca="1" si="325">IF(B708+0.01&lt;=T_ini+ROUNDUP(Temps_fin_propu,0), 0.01, IF(K708&gt;0, 0.1, 0.0001))</f>
        <v>1E-4</v>
      </c>
      <c r="B709" s="304">
        <f t="shared" ref="B709:B772" ca="1" si="326">B708+pas</f>
        <v>32.901600000000208</v>
      </c>
      <c r="D709" s="306">
        <f t="shared" ref="D709:D772" ca="1" si="327">IF(AND(L708&lt;L_rampe,Poussee&lt;Poids*SIN(M708)),0,(-W708+Poussee)/m*COS(M708)-U708/m*SIN(M708))</f>
        <v>-0.83912761577561679</v>
      </c>
      <c r="E709" s="307">
        <f t="shared" ref="E709:E772" ca="1" si="328">IF(AND(L708&lt;L_rampe,Poussee&lt;Poids*SIN(M708)),0,(-W708+Poussee)/m*SIN(M708)+U708/m*COS(M708)-Poids/m)</f>
        <v>-3.3232644680822689</v>
      </c>
      <c r="F709" s="304">
        <f t="shared" ref="F709:F772" ca="1" si="329">SQRT(acc_x^2+acc_z^2)</f>
        <v>3.4275679249834563</v>
      </c>
      <c r="G709" s="306">
        <f t="shared" ref="G709:G772" ca="1" si="330">G708+acc_x*pas</f>
        <v>15.737171057887112</v>
      </c>
      <c r="H709" s="307">
        <f t="shared" ref="H709:H772" ca="1" si="331">H708+acc_z*pas</f>
        <v>-121.65454686281245</v>
      </c>
      <c r="I709" s="304">
        <f t="shared" ref="I709:I772" ca="1" si="332">SQRT(vit_x^2+vit_z^2)</f>
        <v>122.66820013883562</v>
      </c>
      <c r="J709" s="306">
        <f t="shared" ref="J709:J772" ca="1" si="333">J708+0.5*(vit_x+G708)*pas*(K708&gt;=0)</f>
        <v>839.63949057922719</v>
      </c>
      <c r="K709" s="307">
        <f t="shared" ref="K709:K772" ca="1" si="334">K708+0.5*(vit_z+H708)*pas</f>
        <v>-2.8003503157262601</v>
      </c>
      <c r="L709" s="304">
        <f t="shared" ca="1" si="319"/>
        <v>839.64416040489141</v>
      </c>
      <c r="M709" s="306">
        <f t="shared" ref="M709:M772" ca="1" si="335">IF(AND(L708&gt;L_rampe,G709&gt;0),ATAN2(G709,H709),$M$4)</f>
        <v>-1.4421512320852645</v>
      </c>
      <c r="N709" s="304">
        <f t="shared" ref="N709:N772" ca="1" si="336">DEGREES(Beta)</f>
        <v>-82.629179018077323</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9.0729999999999986</v>
      </c>
      <c r="T709" s="304">
        <f t="shared" ca="1" si="320"/>
        <v>89.006129999999985</v>
      </c>
      <c r="U709" s="311">
        <f t="shared" ca="1" si="321"/>
        <v>0</v>
      </c>
      <c r="V709" s="306">
        <f t="shared" ca="1" si="322"/>
        <v>1.2253430909524194</v>
      </c>
      <c r="W709" s="304">
        <f t="shared" ca="1" si="323"/>
        <v>59.344926165863775</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3.1881496533428075</v>
      </c>
      <c r="AH709" s="304">
        <f t="shared" ref="AH709:AH772" ca="1" si="347">IF(AND(L708&lt;L_rampe,Poussee&lt;Poids*SIN(M708)), g*SIN(M708), (-W708+Poussee)/m)</f>
        <v>-6.5407853516685046</v>
      </c>
    </row>
    <row r="710" spans="1:34" x14ac:dyDescent="0.2">
      <c r="A710" s="347">
        <f t="shared" ca="1" si="325"/>
        <v>1E-4</v>
      </c>
      <c r="B710" s="304">
        <f t="shared" ca="1" si="326"/>
        <v>32.901700000000211</v>
      </c>
      <c r="D710" s="306">
        <f t="shared" ca="1" si="327"/>
        <v>-0.83912634317821089</v>
      </c>
      <c r="E710" s="307">
        <f t="shared" ca="1" si="328"/>
        <v>-3.3232219974928645</v>
      </c>
      <c r="F710" s="304">
        <f t="shared" ca="1" si="329"/>
        <v>3.4275264352643733</v>
      </c>
      <c r="G710" s="306">
        <f t="shared" ca="1" si="330"/>
        <v>15.737087145252794</v>
      </c>
      <c r="H710" s="307">
        <f t="shared" ca="1" si="331"/>
        <v>-121.65487918501221</v>
      </c>
      <c r="I710" s="304">
        <f t="shared" ca="1" si="332"/>
        <v>122.66851894979901</v>
      </c>
      <c r="J710" s="306">
        <f t="shared" ca="1" si="333"/>
        <v>839.63949057922719</v>
      </c>
      <c r="K710" s="307">
        <f t="shared" ca="1" si="334"/>
        <v>-2.8125157870286515</v>
      </c>
      <c r="L710" s="304">
        <f t="shared" ca="1" si="319"/>
        <v>839.64420106685452</v>
      </c>
      <c r="M710" s="306">
        <f t="shared" ca="1" si="335"/>
        <v>-1.4421522580455695</v>
      </c>
      <c r="N710" s="304">
        <f t="shared" ca="1" si="336"/>
        <v>-82.629237801272751</v>
      </c>
      <c r="P710" s="310">
        <f t="shared" ca="1" si="337"/>
        <v>23</v>
      </c>
      <c r="Q710" s="304">
        <f t="shared" ca="1" si="338"/>
        <v>0</v>
      </c>
      <c r="R710" s="306">
        <f t="shared" ca="1" si="339"/>
        <v>0</v>
      </c>
      <c r="S710" s="307">
        <f t="shared" ca="1" si="340"/>
        <v>9.0729999999999986</v>
      </c>
      <c r="T710" s="304">
        <f t="shared" ca="1" si="320"/>
        <v>89.006129999999985</v>
      </c>
      <c r="U710" s="311">
        <f t="shared" ca="1" si="321"/>
        <v>0</v>
      </c>
      <c r="V710" s="306">
        <f t="shared" ca="1" si="322"/>
        <v>1.2253445816409763</v>
      </c>
      <c r="W710" s="304">
        <f t="shared" ca="1" si="323"/>
        <v>59.345306833941933</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3.1881089881903115</v>
      </c>
      <c r="AH710" s="304">
        <f t="shared" ca="1" si="347"/>
        <v>-6.5408273080418589</v>
      </c>
    </row>
    <row r="711" spans="1:34" x14ac:dyDescent="0.2">
      <c r="A711" s="347">
        <f t="shared" ca="1" si="325"/>
        <v>1E-4</v>
      </c>
      <c r="B711" s="304">
        <f t="shared" ca="1" si="326"/>
        <v>32.901800000000215</v>
      </c>
      <c r="D711" s="306">
        <f t="shared" ca="1" si="327"/>
        <v>-0.83912507053496721</v>
      </c>
      <c r="E711" s="307">
        <f t="shared" ca="1" si="328"/>
        <v>-3.3231795271375546</v>
      </c>
      <c r="F711" s="304">
        <f t="shared" ca="1" si="329"/>
        <v>3.4274849457855385</v>
      </c>
      <c r="G711" s="306">
        <f t="shared" ca="1" si="330"/>
        <v>15.737003232745741</v>
      </c>
      <c r="H711" s="307">
        <f t="shared" ca="1" si="331"/>
        <v>-121.65521150296492</v>
      </c>
      <c r="I711" s="304">
        <f t="shared" ca="1" si="332"/>
        <v>122.66883775669588</v>
      </c>
      <c r="J711" s="306">
        <f t="shared" ca="1" si="333"/>
        <v>839.63949057922719</v>
      </c>
      <c r="K711" s="307">
        <f t="shared" ca="1" si="334"/>
        <v>-2.8246812915630501</v>
      </c>
      <c r="L711" s="304">
        <f t="shared" ca="1" si="319"/>
        <v>839.64424190519117</v>
      </c>
      <c r="M711" s="306">
        <f t="shared" ca="1" si="335"/>
        <v>-1.442153283995071</v>
      </c>
      <c r="N711" s="304">
        <f t="shared" ca="1" si="336"/>
        <v>-82.629296583849182</v>
      </c>
      <c r="P711" s="310">
        <f t="shared" ca="1" si="337"/>
        <v>23</v>
      </c>
      <c r="Q711" s="304">
        <f t="shared" ca="1" si="338"/>
        <v>0</v>
      </c>
      <c r="R711" s="306">
        <f t="shared" ca="1" si="339"/>
        <v>0</v>
      </c>
      <c r="S711" s="307">
        <f t="shared" ca="1" si="340"/>
        <v>9.0729999999999986</v>
      </c>
      <c r="T711" s="304">
        <f t="shared" ca="1" si="320"/>
        <v>89.006129999999985</v>
      </c>
      <c r="U711" s="311">
        <f t="shared" ca="1" si="321"/>
        <v>0</v>
      </c>
      <c r="V711" s="306">
        <f t="shared" ca="1" si="322"/>
        <v>1.2253460723354193</v>
      </c>
      <c r="W711" s="304">
        <f t="shared" ca="1" si="323"/>
        <v>59.34568749992274</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3.188068323245135</v>
      </c>
      <c r="AH711" s="304">
        <f t="shared" ca="1" si="347"/>
        <v>-6.5408692641840567</v>
      </c>
    </row>
    <row r="712" spans="1:34" x14ac:dyDescent="0.2">
      <c r="A712" s="347">
        <f t="shared" ca="1" si="325"/>
        <v>1E-4</v>
      </c>
      <c r="B712" s="304">
        <f t="shared" ca="1" si="326"/>
        <v>32.901900000000218</v>
      </c>
      <c r="D712" s="306">
        <f t="shared" ca="1" si="327"/>
        <v>-0.83912379784588498</v>
      </c>
      <c r="E712" s="307">
        <f t="shared" ca="1" si="328"/>
        <v>-3.3231370570163472</v>
      </c>
      <c r="F712" s="304">
        <f t="shared" ca="1" si="329"/>
        <v>3.4274434565469596</v>
      </c>
      <c r="G712" s="306">
        <f t="shared" ca="1" si="330"/>
        <v>15.736919320365956</v>
      </c>
      <c r="H712" s="307">
        <f t="shared" ca="1" si="331"/>
        <v>-121.65554381667062</v>
      </c>
      <c r="I712" s="304">
        <f t="shared" ca="1" si="332"/>
        <v>122.66915655952629</v>
      </c>
      <c r="J712" s="306">
        <f t="shared" ca="1" si="333"/>
        <v>839.63949057922719</v>
      </c>
      <c r="K712" s="307">
        <f t="shared" ca="1" si="334"/>
        <v>-2.8368468293290321</v>
      </c>
      <c r="L712" s="304">
        <f t="shared" ca="1" si="319"/>
        <v>839.64428291990248</v>
      </c>
      <c r="M712" s="306">
        <f t="shared" ca="1" si="335"/>
        <v>-1.4421543099337695</v>
      </c>
      <c r="N712" s="304">
        <f t="shared" ca="1" si="336"/>
        <v>-82.629355365806646</v>
      </c>
      <c r="P712" s="310">
        <f t="shared" ca="1" si="337"/>
        <v>23</v>
      </c>
      <c r="Q712" s="304">
        <f t="shared" ca="1" si="338"/>
        <v>0</v>
      </c>
      <c r="R712" s="306">
        <f t="shared" ca="1" si="339"/>
        <v>0</v>
      </c>
      <c r="S712" s="307">
        <f t="shared" ca="1" si="340"/>
        <v>9.0729999999999986</v>
      </c>
      <c r="T712" s="304">
        <f t="shared" ca="1" si="320"/>
        <v>89.006129999999985</v>
      </c>
      <c r="U712" s="311">
        <f t="shared" ca="1" si="321"/>
        <v>0</v>
      </c>
      <c r="V712" s="306">
        <f t="shared" ca="1" si="322"/>
        <v>1.2253475630357478</v>
      </c>
      <c r="W712" s="304">
        <f t="shared" ca="1" si="323"/>
        <v>59.346068163806194</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3.1880276585072878</v>
      </c>
      <c r="AH712" s="304">
        <f t="shared" ca="1" si="347"/>
        <v>-6.5409112200950901</v>
      </c>
    </row>
    <row r="713" spans="1:34" x14ac:dyDescent="0.2">
      <c r="A713" s="347">
        <f t="shared" ca="1" si="325"/>
        <v>1E-4</v>
      </c>
      <c r="B713" s="304">
        <f t="shared" ca="1" si="326"/>
        <v>32.902000000000221</v>
      </c>
      <c r="D713" s="306">
        <f t="shared" ca="1" si="327"/>
        <v>-0.83912252511096519</v>
      </c>
      <c r="E713" s="307">
        <f t="shared" ca="1" si="328"/>
        <v>-3.3230945871292441</v>
      </c>
      <c r="F713" s="304">
        <f t="shared" ca="1" si="329"/>
        <v>3.4274019675486391</v>
      </c>
      <c r="G713" s="306">
        <f t="shared" ca="1" si="330"/>
        <v>15.736835408113445</v>
      </c>
      <c r="H713" s="307">
        <f t="shared" ca="1" si="331"/>
        <v>-121.65587612612933</v>
      </c>
      <c r="I713" s="304">
        <f t="shared" ca="1" si="332"/>
        <v>122.66947535829024</v>
      </c>
      <c r="J713" s="306">
        <f t="shared" ca="1" si="333"/>
        <v>839.63949057922719</v>
      </c>
      <c r="K713" s="307">
        <f t="shared" ca="1" si="334"/>
        <v>-2.8490124003261723</v>
      </c>
      <c r="L713" s="304">
        <f t="shared" ca="1" si="319"/>
        <v>839.64432411099006</v>
      </c>
      <c r="M713" s="306">
        <f t="shared" ca="1" si="335"/>
        <v>-1.4421553358616648</v>
      </c>
      <c r="N713" s="304">
        <f t="shared" ca="1" si="336"/>
        <v>-82.629414147145127</v>
      </c>
      <c r="P713" s="310">
        <f t="shared" ca="1" si="337"/>
        <v>23</v>
      </c>
      <c r="Q713" s="304">
        <f t="shared" ca="1" si="338"/>
        <v>0</v>
      </c>
      <c r="R713" s="306">
        <f t="shared" ca="1" si="339"/>
        <v>0</v>
      </c>
      <c r="S713" s="307">
        <f t="shared" ca="1" si="340"/>
        <v>9.0729999999999986</v>
      </c>
      <c r="T713" s="304">
        <f t="shared" ca="1" si="320"/>
        <v>89.006129999999985</v>
      </c>
      <c r="U713" s="311">
        <f t="shared" ca="1" si="321"/>
        <v>0</v>
      </c>
      <c r="V713" s="306">
        <f t="shared" ca="1" si="322"/>
        <v>1.225349053741962</v>
      </c>
      <c r="W713" s="304">
        <f t="shared" ca="1" si="323"/>
        <v>59.346448825592304</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3.187986993976768</v>
      </c>
      <c r="AH713" s="304">
        <f t="shared" ca="1" si="347"/>
        <v>-6.540953175774959</v>
      </c>
    </row>
    <row r="714" spans="1:34" x14ac:dyDescent="0.2">
      <c r="A714" s="347">
        <f t="shared" ca="1" si="325"/>
        <v>1E-4</v>
      </c>
      <c r="B714" s="304">
        <f t="shared" ca="1" si="326"/>
        <v>32.902100000000225</v>
      </c>
      <c r="D714" s="306">
        <f t="shared" ca="1" si="327"/>
        <v>-0.83912125233020973</v>
      </c>
      <c r="E714" s="307">
        <f t="shared" ca="1" si="328"/>
        <v>-3.3230521174762417</v>
      </c>
      <c r="F714" s="304">
        <f t="shared" ca="1" si="329"/>
        <v>3.427360478790574</v>
      </c>
      <c r="G714" s="306">
        <f t="shared" ca="1" si="330"/>
        <v>15.736751495988212</v>
      </c>
      <c r="H714" s="307">
        <f t="shared" ca="1" si="331"/>
        <v>-121.65620843134107</v>
      </c>
      <c r="I714" s="304">
        <f t="shared" ca="1" si="332"/>
        <v>122.66979415298776</v>
      </c>
      <c r="J714" s="306">
        <f t="shared" ca="1" si="333"/>
        <v>839.63949057922719</v>
      </c>
      <c r="K714" s="307">
        <f t="shared" ca="1" si="334"/>
        <v>-2.8611780045540458</v>
      </c>
      <c r="L714" s="304">
        <f t="shared" ca="1" si="319"/>
        <v>839.64436547845537</v>
      </c>
      <c r="M714" s="306">
        <f t="shared" ca="1" si="335"/>
        <v>-1.4421563617787574</v>
      </c>
      <c r="N714" s="304">
        <f t="shared" ca="1" si="336"/>
        <v>-82.629472927864668</v>
      </c>
      <c r="P714" s="310">
        <f t="shared" ca="1" si="337"/>
        <v>23</v>
      </c>
      <c r="Q714" s="304">
        <f t="shared" ca="1" si="338"/>
        <v>0</v>
      </c>
      <c r="R714" s="306">
        <f t="shared" ca="1" si="339"/>
        <v>0</v>
      </c>
      <c r="S714" s="307">
        <f t="shared" ca="1" si="340"/>
        <v>9.0729999999999986</v>
      </c>
      <c r="T714" s="304">
        <f t="shared" ca="1" si="320"/>
        <v>89.006129999999985</v>
      </c>
      <c r="U714" s="311">
        <f t="shared" ca="1" si="321"/>
        <v>0</v>
      </c>
      <c r="V714" s="306">
        <f t="shared" ca="1" si="322"/>
        <v>1.225350544454062</v>
      </c>
      <c r="W714" s="304">
        <f t="shared" ca="1" si="323"/>
        <v>59.346829485280999</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3.1879463296535722</v>
      </c>
      <c r="AH714" s="304">
        <f t="shared" ca="1" si="347"/>
        <v>-6.5409951312236654</v>
      </c>
    </row>
    <row r="715" spans="1:34" x14ac:dyDescent="0.2">
      <c r="A715" s="347">
        <f t="shared" ca="1" si="325"/>
        <v>1E-4</v>
      </c>
      <c r="B715" s="304">
        <f t="shared" ca="1" si="326"/>
        <v>32.902200000000228</v>
      </c>
      <c r="D715" s="306">
        <f t="shared" ca="1" si="327"/>
        <v>-0.83911997950361705</v>
      </c>
      <c r="E715" s="307">
        <f t="shared" ca="1" si="328"/>
        <v>-3.3230096480573499</v>
      </c>
      <c r="F715" s="304">
        <f t="shared" ca="1" si="329"/>
        <v>3.4273189902727736</v>
      </c>
      <c r="G715" s="306">
        <f t="shared" ca="1" si="330"/>
        <v>15.736667583990261</v>
      </c>
      <c r="H715" s="307">
        <f t="shared" ca="1" si="331"/>
        <v>-121.65654073230587</v>
      </c>
      <c r="I715" s="304">
        <f t="shared" ca="1" si="332"/>
        <v>122.67011294361886</v>
      </c>
      <c r="J715" s="306">
        <f t="shared" ca="1" si="333"/>
        <v>839.63949057922719</v>
      </c>
      <c r="K715" s="307">
        <f t="shared" ca="1" si="334"/>
        <v>-2.873343642012228</v>
      </c>
      <c r="L715" s="304">
        <f t="shared" ca="1" si="319"/>
        <v>839.64440702229967</v>
      </c>
      <c r="M715" s="306">
        <f t="shared" ca="1" si="335"/>
        <v>-1.4421573876850475</v>
      </c>
      <c r="N715" s="304">
        <f t="shared" ca="1" si="336"/>
        <v>-82.62953170796527</v>
      </c>
      <c r="P715" s="310">
        <f t="shared" ca="1" si="337"/>
        <v>23</v>
      </c>
      <c r="Q715" s="304">
        <f t="shared" ca="1" si="338"/>
        <v>0</v>
      </c>
      <c r="R715" s="306">
        <f t="shared" ca="1" si="339"/>
        <v>0</v>
      </c>
      <c r="S715" s="307">
        <f t="shared" ca="1" si="340"/>
        <v>9.0729999999999986</v>
      </c>
      <c r="T715" s="304">
        <f t="shared" ca="1" si="320"/>
        <v>89.006129999999985</v>
      </c>
      <c r="U715" s="311">
        <f t="shared" ca="1" si="321"/>
        <v>0</v>
      </c>
      <c r="V715" s="306">
        <f t="shared" ca="1" si="322"/>
        <v>1.2253520351720477</v>
      </c>
      <c r="W715" s="304">
        <f t="shared" ca="1" si="323"/>
        <v>59.347210142872285</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3.1879056655377163</v>
      </c>
      <c r="AH715" s="304">
        <f t="shared" ca="1" si="347"/>
        <v>-6.5410370864412002</v>
      </c>
    </row>
    <row r="716" spans="1:34" x14ac:dyDescent="0.2">
      <c r="A716" s="347">
        <f t="shared" ca="1" si="325"/>
        <v>1E-4</v>
      </c>
      <c r="B716" s="304">
        <f t="shared" ca="1" si="326"/>
        <v>32.902300000000231</v>
      </c>
      <c r="D716" s="306">
        <f t="shared" ca="1" si="327"/>
        <v>-0.83911870663118759</v>
      </c>
      <c r="E716" s="307">
        <f t="shared" ca="1" si="328"/>
        <v>-3.3229671788725668</v>
      </c>
      <c r="F716" s="304">
        <f t="shared" ca="1" si="329"/>
        <v>3.4272775019952353</v>
      </c>
      <c r="G716" s="306">
        <f t="shared" ca="1" si="330"/>
        <v>15.736583672119599</v>
      </c>
      <c r="H716" s="307">
        <f t="shared" ca="1" si="331"/>
        <v>-121.65687302902376</v>
      </c>
      <c r="I716" s="304">
        <f t="shared" ca="1" si="332"/>
        <v>122.67043173018357</v>
      </c>
      <c r="J716" s="306">
        <f t="shared" ca="1" si="333"/>
        <v>839.63949057922719</v>
      </c>
      <c r="K716" s="307">
        <f t="shared" ca="1" si="334"/>
        <v>-2.8855093127002944</v>
      </c>
      <c r="L716" s="304">
        <f t="shared" ca="1" si="319"/>
        <v>839.64444874252456</v>
      </c>
      <c r="M716" s="306">
        <f t="shared" ca="1" si="335"/>
        <v>-1.442158413580535</v>
      </c>
      <c r="N716" s="304">
        <f t="shared" ca="1" si="336"/>
        <v>-82.629590487446919</v>
      </c>
      <c r="P716" s="310">
        <f t="shared" ca="1" si="337"/>
        <v>23</v>
      </c>
      <c r="Q716" s="304">
        <f t="shared" ca="1" si="338"/>
        <v>0</v>
      </c>
      <c r="R716" s="306">
        <f t="shared" ca="1" si="339"/>
        <v>0</v>
      </c>
      <c r="S716" s="307">
        <f t="shared" ca="1" si="340"/>
        <v>9.0729999999999986</v>
      </c>
      <c r="T716" s="304">
        <f t="shared" ca="1" si="320"/>
        <v>89.006129999999985</v>
      </c>
      <c r="U716" s="311">
        <f t="shared" ca="1" si="321"/>
        <v>0</v>
      </c>
      <c r="V716" s="306">
        <f t="shared" ca="1" si="322"/>
        <v>1.2253535258959187</v>
      </c>
      <c r="W716" s="304">
        <f t="shared" ca="1" si="323"/>
        <v>59.347590798366134</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3.1878650016291958</v>
      </c>
      <c r="AH716" s="304">
        <f t="shared" ca="1" si="347"/>
        <v>-6.5410790414275644</v>
      </c>
    </row>
    <row r="717" spans="1:34" x14ac:dyDescent="0.2">
      <c r="A717" s="347">
        <f t="shared" ca="1" si="325"/>
        <v>1E-4</v>
      </c>
      <c r="B717" s="304">
        <f t="shared" ca="1" si="326"/>
        <v>32.902400000000235</v>
      </c>
      <c r="D717" s="306">
        <f t="shared" ca="1" si="327"/>
        <v>-0.8391174337129248</v>
      </c>
      <c r="E717" s="307">
        <f t="shared" ca="1" si="328"/>
        <v>-3.3229247099218959</v>
      </c>
      <c r="F717" s="304">
        <f t="shared" ca="1" si="329"/>
        <v>3.4272360139579652</v>
      </c>
      <c r="G717" s="306">
        <f t="shared" ca="1" si="330"/>
        <v>15.736499760376228</v>
      </c>
      <c r="H717" s="307">
        <f t="shared" ca="1" si="331"/>
        <v>-121.65720532149474</v>
      </c>
      <c r="I717" s="304">
        <f t="shared" ca="1" si="332"/>
        <v>122.67075051268191</v>
      </c>
      <c r="J717" s="306">
        <f t="shared" ca="1" si="333"/>
        <v>839.63949057922719</v>
      </c>
      <c r="K717" s="307">
        <f t="shared" ca="1" si="334"/>
        <v>-2.8976750166178205</v>
      </c>
      <c r="L717" s="304">
        <f t="shared" ca="1" si="319"/>
        <v>839.64449063913128</v>
      </c>
      <c r="M717" s="306">
        <f t="shared" ca="1" si="335"/>
        <v>-1.4421594394652202</v>
      </c>
      <c r="N717" s="304">
        <f t="shared" ca="1" si="336"/>
        <v>-82.629649266309656</v>
      </c>
      <c r="P717" s="310">
        <f t="shared" ca="1" si="337"/>
        <v>23</v>
      </c>
      <c r="Q717" s="304">
        <f t="shared" ca="1" si="338"/>
        <v>0</v>
      </c>
      <c r="R717" s="306">
        <f t="shared" ca="1" si="339"/>
        <v>0</v>
      </c>
      <c r="S717" s="307">
        <f t="shared" ca="1" si="340"/>
        <v>9.0729999999999986</v>
      </c>
      <c r="T717" s="304">
        <f t="shared" ca="1" si="320"/>
        <v>89.006129999999985</v>
      </c>
      <c r="U717" s="311">
        <f t="shared" ca="1" si="321"/>
        <v>0</v>
      </c>
      <c r="V717" s="306">
        <f t="shared" ca="1" si="322"/>
        <v>1.2253550166256761</v>
      </c>
      <c r="W717" s="304">
        <f t="shared" ca="1" si="323"/>
        <v>59.347971451762582</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3.1878243379280127</v>
      </c>
      <c r="AH717" s="304">
        <f t="shared" ca="1" si="347"/>
        <v>-6.5411209961827561</v>
      </c>
    </row>
    <row r="718" spans="1:34" x14ac:dyDescent="0.2">
      <c r="A718" s="347">
        <f t="shared" ca="1" si="325"/>
        <v>1E-4</v>
      </c>
      <c r="B718" s="304">
        <f t="shared" ca="1" si="326"/>
        <v>32.902500000000238</v>
      </c>
      <c r="D718" s="306">
        <f t="shared" ca="1" si="327"/>
        <v>-0.83911616074882811</v>
      </c>
      <c r="E718" s="307">
        <f t="shared" ca="1" si="328"/>
        <v>-3.3228822412053338</v>
      </c>
      <c r="F718" s="304">
        <f t="shared" ca="1" si="329"/>
        <v>3.4271945261609584</v>
      </c>
      <c r="G718" s="306">
        <f t="shared" ca="1" si="330"/>
        <v>15.736415848760153</v>
      </c>
      <c r="H718" s="307">
        <f t="shared" ca="1" si="331"/>
        <v>-121.65753760971886</v>
      </c>
      <c r="I718" s="304">
        <f t="shared" ca="1" si="332"/>
        <v>122.67106929111389</v>
      </c>
      <c r="J718" s="306">
        <f t="shared" ca="1" si="333"/>
        <v>839.63949057922719</v>
      </c>
      <c r="K718" s="307">
        <f t="shared" ca="1" si="334"/>
        <v>-2.9098407537643811</v>
      </c>
      <c r="L718" s="304">
        <f t="shared" ca="1" si="319"/>
        <v>839.6445327121213</v>
      </c>
      <c r="M718" s="306">
        <f t="shared" ca="1" si="335"/>
        <v>-1.4421604653391031</v>
      </c>
      <c r="N718" s="304">
        <f t="shared" ca="1" si="336"/>
        <v>-82.629708044553453</v>
      </c>
      <c r="P718" s="310">
        <f t="shared" ca="1" si="337"/>
        <v>23</v>
      </c>
      <c r="Q718" s="304">
        <f t="shared" ca="1" si="338"/>
        <v>0</v>
      </c>
      <c r="R718" s="306">
        <f t="shared" ca="1" si="339"/>
        <v>0</v>
      </c>
      <c r="S718" s="307">
        <f t="shared" ca="1" si="340"/>
        <v>9.0729999999999986</v>
      </c>
      <c r="T718" s="304">
        <f t="shared" ca="1" si="320"/>
        <v>89.006129999999985</v>
      </c>
      <c r="U718" s="311">
        <f t="shared" ca="1" si="321"/>
        <v>0</v>
      </c>
      <c r="V718" s="306">
        <f t="shared" ca="1" si="322"/>
        <v>1.2253565073613186</v>
      </c>
      <c r="W718" s="304">
        <f t="shared" ca="1" si="323"/>
        <v>59.348352103061536</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3.1877836744341668</v>
      </c>
      <c r="AH718" s="304">
        <f t="shared" ca="1" si="347"/>
        <v>-6.5411629507067772</v>
      </c>
    </row>
    <row r="719" spans="1:34" x14ac:dyDescent="0.2">
      <c r="A719" s="347">
        <f t="shared" ca="1" si="325"/>
        <v>1E-4</v>
      </c>
      <c r="B719" s="304">
        <f t="shared" ca="1" si="326"/>
        <v>32.902600000000241</v>
      </c>
      <c r="D719" s="306">
        <f t="shared" ca="1" si="327"/>
        <v>-0.83911488773889831</v>
      </c>
      <c r="E719" s="307">
        <f t="shared" ca="1" si="328"/>
        <v>-3.3228397727228902</v>
      </c>
      <c r="F719" s="304">
        <f t="shared" ca="1" si="329"/>
        <v>3.4271530386042253</v>
      </c>
      <c r="G719" s="306">
        <f t="shared" ca="1" si="330"/>
        <v>15.736331937271379</v>
      </c>
      <c r="H719" s="307">
        <f t="shared" ca="1" si="331"/>
        <v>-121.65786989369613</v>
      </c>
      <c r="I719" s="304">
        <f t="shared" ca="1" si="332"/>
        <v>122.67138806547956</v>
      </c>
      <c r="J719" s="306">
        <f t="shared" ca="1" si="333"/>
        <v>839.63949057922719</v>
      </c>
      <c r="K719" s="307">
        <f t="shared" ca="1" si="334"/>
        <v>-2.9220065241395519</v>
      </c>
      <c r="L719" s="304">
        <f t="shared" ca="1" si="319"/>
        <v>839.64457496149601</v>
      </c>
      <c r="M719" s="306">
        <f t="shared" ca="1" si="335"/>
        <v>-1.4421614912021843</v>
      </c>
      <c r="N719" s="304">
        <f t="shared" ca="1" si="336"/>
        <v>-82.629766822178368</v>
      </c>
      <c r="P719" s="310">
        <f t="shared" ca="1" si="337"/>
        <v>23</v>
      </c>
      <c r="Q719" s="304">
        <f t="shared" ca="1" si="338"/>
        <v>0</v>
      </c>
      <c r="R719" s="306">
        <f t="shared" ca="1" si="339"/>
        <v>0</v>
      </c>
      <c r="S719" s="307">
        <f t="shared" ca="1" si="340"/>
        <v>9.0729999999999986</v>
      </c>
      <c r="T719" s="304">
        <f t="shared" ca="1" si="320"/>
        <v>89.006129999999985</v>
      </c>
      <c r="U719" s="311">
        <f t="shared" ca="1" si="321"/>
        <v>0</v>
      </c>
      <c r="V719" s="306">
        <f t="shared" ca="1" si="322"/>
        <v>1.2253579981028468</v>
      </c>
      <c r="W719" s="304">
        <f t="shared" ca="1" si="323"/>
        <v>59.348732752263025</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3.187743011147667</v>
      </c>
      <c r="AH719" s="304">
        <f t="shared" ca="1" si="347"/>
        <v>-6.5412049049996188</v>
      </c>
    </row>
    <row r="720" spans="1:34" x14ac:dyDescent="0.2">
      <c r="A720" s="347">
        <f t="shared" ca="1" si="325"/>
        <v>1E-4</v>
      </c>
      <c r="B720" s="304">
        <f t="shared" ca="1" si="326"/>
        <v>32.902700000000245</v>
      </c>
      <c r="D720" s="306">
        <f t="shared" ca="1" si="327"/>
        <v>-0.83911361468313528</v>
      </c>
      <c r="E720" s="307">
        <f t="shared" ca="1" si="328"/>
        <v>-3.3227973044745616</v>
      </c>
      <c r="F720" s="304">
        <f t="shared" ca="1" si="329"/>
        <v>3.4271115512877621</v>
      </c>
      <c r="G720" s="306">
        <f t="shared" ca="1" si="330"/>
        <v>15.73624802590991</v>
      </c>
      <c r="H720" s="307">
        <f t="shared" ca="1" si="331"/>
        <v>-121.65820217342657</v>
      </c>
      <c r="I720" s="304">
        <f t="shared" ca="1" si="332"/>
        <v>122.67170683577892</v>
      </c>
      <c r="J720" s="306">
        <f t="shared" ca="1" si="333"/>
        <v>839.63949057922719</v>
      </c>
      <c r="K720" s="307">
        <f t="shared" ca="1" si="334"/>
        <v>-2.9341723277429081</v>
      </c>
      <c r="L720" s="304">
        <f t="shared" ca="1" si="319"/>
        <v>839.64461738725686</v>
      </c>
      <c r="M720" s="306">
        <f t="shared" ca="1" si="335"/>
        <v>-1.4421625170544636</v>
      </c>
      <c r="N720" s="304">
        <f t="shared" ca="1" si="336"/>
        <v>-82.629825599184372</v>
      </c>
      <c r="P720" s="310">
        <f t="shared" ca="1" si="337"/>
        <v>23</v>
      </c>
      <c r="Q720" s="304">
        <f t="shared" ca="1" si="338"/>
        <v>0</v>
      </c>
      <c r="R720" s="306">
        <f t="shared" ca="1" si="339"/>
        <v>0</v>
      </c>
      <c r="S720" s="307">
        <f t="shared" ca="1" si="340"/>
        <v>9.0729999999999986</v>
      </c>
      <c r="T720" s="304">
        <f t="shared" ca="1" si="320"/>
        <v>89.006129999999985</v>
      </c>
      <c r="U720" s="311">
        <f t="shared" ca="1" si="321"/>
        <v>0</v>
      </c>
      <c r="V720" s="306">
        <f t="shared" ca="1" si="322"/>
        <v>1.2253594888502606</v>
      </c>
      <c r="W720" s="304">
        <f t="shared" ca="1" si="323"/>
        <v>59.34911339936702</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3.1877023480685116</v>
      </c>
      <c r="AH720" s="304">
        <f t="shared" ca="1" si="347"/>
        <v>-6.5412468590612844</v>
      </c>
    </row>
    <row r="721" spans="1:34" x14ac:dyDescent="0.2">
      <c r="A721" s="347">
        <f t="shared" ca="1" si="325"/>
        <v>1E-4</v>
      </c>
      <c r="B721" s="304">
        <f t="shared" ca="1" si="326"/>
        <v>32.902800000000248</v>
      </c>
      <c r="D721" s="306">
        <f t="shared" ca="1" si="327"/>
        <v>-0.83911234158154024</v>
      </c>
      <c r="E721" s="307">
        <f t="shared" ca="1" si="328"/>
        <v>-3.3227548364603523</v>
      </c>
      <c r="F721" s="304">
        <f t="shared" ca="1" si="329"/>
        <v>3.4270700642115735</v>
      </c>
      <c r="G721" s="306">
        <f t="shared" ca="1" si="330"/>
        <v>15.736164114675752</v>
      </c>
      <c r="H721" s="307">
        <f t="shared" ca="1" si="331"/>
        <v>-121.65853444891022</v>
      </c>
      <c r="I721" s="304">
        <f t="shared" ca="1" si="332"/>
        <v>122.67202560201198</v>
      </c>
      <c r="J721" s="306">
        <f t="shared" ca="1" si="333"/>
        <v>839.63949057922719</v>
      </c>
      <c r="K721" s="307">
        <f t="shared" ca="1" si="334"/>
        <v>-2.946338164574025</v>
      </c>
      <c r="L721" s="304">
        <f t="shared" ca="1" si="319"/>
        <v>839.64465998940545</v>
      </c>
      <c r="M721" s="306">
        <f t="shared" ca="1" si="335"/>
        <v>-1.4421635428959414</v>
      </c>
      <c r="N721" s="304">
        <f t="shared" ca="1" si="336"/>
        <v>-82.629884375571493</v>
      </c>
      <c r="P721" s="310">
        <f t="shared" ca="1" si="337"/>
        <v>23</v>
      </c>
      <c r="Q721" s="304">
        <f t="shared" ca="1" si="338"/>
        <v>0</v>
      </c>
      <c r="R721" s="306">
        <f t="shared" ca="1" si="339"/>
        <v>0</v>
      </c>
      <c r="S721" s="307">
        <f t="shared" ca="1" si="340"/>
        <v>9.0729999999999986</v>
      </c>
      <c r="T721" s="304">
        <f t="shared" ca="1" si="320"/>
        <v>89.006129999999985</v>
      </c>
      <c r="U721" s="311">
        <f t="shared" ca="1" si="321"/>
        <v>0</v>
      </c>
      <c r="V721" s="306">
        <f t="shared" ca="1" si="322"/>
        <v>1.2253609796035594</v>
      </c>
      <c r="W721" s="304">
        <f t="shared" ca="1" si="323"/>
        <v>59.349494044373451</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3.187661685196705</v>
      </c>
      <c r="AH721" s="304">
        <f t="shared" ca="1" si="347"/>
        <v>-6.5412888128917697</v>
      </c>
    </row>
    <row r="722" spans="1:34" x14ac:dyDescent="0.2">
      <c r="A722" s="347">
        <f t="shared" ca="1" si="325"/>
        <v>1E-4</v>
      </c>
      <c r="B722" s="304">
        <f t="shared" ca="1" si="326"/>
        <v>32.902900000000251</v>
      </c>
      <c r="D722" s="306">
        <f t="shared" ca="1" si="327"/>
        <v>-0.83911106843411321</v>
      </c>
      <c r="E722" s="307">
        <f t="shared" ca="1" si="328"/>
        <v>-3.3227123686802678</v>
      </c>
      <c r="F722" s="304">
        <f t="shared" ca="1" si="329"/>
        <v>3.427028577375665</v>
      </c>
      <c r="G722" s="306">
        <f t="shared" ca="1" si="330"/>
        <v>15.736080203568909</v>
      </c>
      <c r="H722" s="307">
        <f t="shared" ca="1" si="331"/>
        <v>-121.65886672014709</v>
      </c>
      <c r="I722" s="304">
        <f t="shared" ca="1" si="332"/>
        <v>122.67234436417878</v>
      </c>
      <c r="J722" s="306">
        <f t="shared" ca="1" si="333"/>
        <v>839.63949057922719</v>
      </c>
      <c r="K722" s="307">
        <f t="shared" ca="1" si="334"/>
        <v>-2.9585040346324778</v>
      </c>
      <c r="L722" s="304">
        <f t="shared" ca="1" si="319"/>
        <v>839.64470276794282</v>
      </c>
      <c r="M722" s="306">
        <f t="shared" ca="1" si="335"/>
        <v>-1.4421645687266178</v>
      </c>
      <c r="N722" s="304">
        <f t="shared" ca="1" si="336"/>
        <v>-82.629943151339745</v>
      </c>
      <c r="P722" s="310">
        <f t="shared" ca="1" si="337"/>
        <v>23</v>
      </c>
      <c r="Q722" s="304">
        <f t="shared" ca="1" si="338"/>
        <v>0</v>
      </c>
      <c r="R722" s="306">
        <f t="shared" ca="1" si="339"/>
        <v>0</v>
      </c>
      <c r="S722" s="307">
        <f t="shared" ca="1" si="340"/>
        <v>9.0729999999999986</v>
      </c>
      <c r="T722" s="304">
        <f t="shared" ca="1" si="320"/>
        <v>89.006129999999985</v>
      </c>
      <c r="U722" s="311">
        <f t="shared" ca="1" si="321"/>
        <v>0</v>
      </c>
      <c r="V722" s="306">
        <f t="shared" ca="1" si="322"/>
        <v>1.2253624703627441</v>
      </c>
      <c r="W722" s="304">
        <f t="shared" ca="1" si="323"/>
        <v>59.349874687282373</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3.1876210225322534</v>
      </c>
      <c r="AH722" s="304">
        <f t="shared" ca="1" si="347"/>
        <v>-6.5413307664910683</v>
      </c>
    </row>
    <row r="723" spans="1:34" x14ac:dyDescent="0.2">
      <c r="A723" s="347">
        <f t="shared" ca="1" si="325"/>
        <v>1E-4</v>
      </c>
      <c r="B723" s="304">
        <f t="shared" ca="1" si="326"/>
        <v>32.903000000000254</v>
      </c>
      <c r="D723" s="306">
        <f t="shared" ca="1" si="327"/>
        <v>-0.83910979524085549</v>
      </c>
      <c r="E723" s="307">
        <f t="shared" ca="1" si="328"/>
        <v>-3.3226699011343053</v>
      </c>
      <c r="F723" s="304">
        <f t="shared" ca="1" si="329"/>
        <v>3.4269870907800346</v>
      </c>
      <c r="G723" s="306">
        <f t="shared" ca="1" si="330"/>
        <v>15.735996292589384</v>
      </c>
      <c r="H723" s="307">
        <f t="shared" ca="1" si="331"/>
        <v>-121.6591989871372</v>
      </c>
      <c r="I723" s="304">
        <f t="shared" ca="1" si="332"/>
        <v>122.67266312227933</v>
      </c>
      <c r="J723" s="306">
        <f t="shared" ca="1" si="333"/>
        <v>839.63949057922719</v>
      </c>
      <c r="K723" s="307">
        <f t="shared" ca="1" si="334"/>
        <v>-2.9706699379178421</v>
      </c>
      <c r="L723" s="304">
        <f t="shared" ca="1" si="319"/>
        <v>839.64474572287077</v>
      </c>
      <c r="M723" s="306">
        <f t="shared" ca="1" si="335"/>
        <v>-1.4421655945464928</v>
      </c>
      <c r="N723" s="304">
        <f t="shared" ca="1" si="336"/>
        <v>-82.630001926489129</v>
      </c>
      <c r="P723" s="310">
        <f t="shared" ca="1" si="337"/>
        <v>23</v>
      </c>
      <c r="Q723" s="304">
        <f t="shared" ca="1" si="338"/>
        <v>0</v>
      </c>
      <c r="R723" s="306">
        <f t="shared" ca="1" si="339"/>
        <v>0</v>
      </c>
      <c r="S723" s="307">
        <f t="shared" ca="1" si="340"/>
        <v>9.0729999999999986</v>
      </c>
      <c r="T723" s="304">
        <f t="shared" ca="1" si="320"/>
        <v>89.006129999999985</v>
      </c>
      <c r="U723" s="311">
        <f t="shared" ca="1" si="321"/>
        <v>0</v>
      </c>
      <c r="V723" s="306">
        <f t="shared" ca="1" si="322"/>
        <v>1.225363961127814</v>
      </c>
      <c r="W723" s="304">
        <f t="shared" ca="1" si="323"/>
        <v>59.350255328093695</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3.1875803600751524</v>
      </c>
      <c r="AH723" s="304">
        <f t="shared" ca="1" si="347"/>
        <v>-6.5413727198591847</v>
      </c>
    </row>
    <row r="724" spans="1:34" x14ac:dyDescent="0.2">
      <c r="A724" s="347">
        <f t="shared" ca="1" si="325"/>
        <v>1E-4</v>
      </c>
      <c r="B724" s="304">
        <f t="shared" ca="1" si="326"/>
        <v>32.903100000000258</v>
      </c>
      <c r="D724" s="306">
        <f t="shared" ca="1" si="327"/>
        <v>-0.83910852200176778</v>
      </c>
      <c r="E724" s="307">
        <f t="shared" ca="1" si="328"/>
        <v>-3.3226274338224719</v>
      </c>
      <c r="F724" s="304">
        <f t="shared" ca="1" si="329"/>
        <v>3.4269456044246889</v>
      </c>
      <c r="G724" s="306">
        <f t="shared" ca="1" si="330"/>
        <v>15.735912381737183</v>
      </c>
      <c r="H724" s="307">
        <f t="shared" ca="1" si="331"/>
        <v>-121.65953124988059</v>
      </c>
      <c r="I724" s="304">
        <f t="shared" ca="1" si="332"/>
        <v>122.67298187631367</v>
      </c>
      <c r="J724" s="306">
        <f t="shared" ca="1" si="333"/>
        <v>839.63949057922719</v>
      </c>
      <c r="K724" s="307">
        <f t="shared" ca="1" si="334"/>
        <v>-2.9828358744296928</v>
      </c>
      <c r="L724" s="304">
        <f t="shared" ca="1" si="319"/>
        <v>839.64478885419044</v>
      </c>
      <c r="M724" s="306">
        <f t="shared" ca="1" si="335"/>
        <v>-1.4421666203555668</v>
      </c>
      <c r="N724" s="304">
        <f t="shared" ca="1" si="336"/>
        <v>-82.630060701019659</v>
      </c>
      <c r="P724" s="310">
        <f t="shared" ca="1" si="337"/>
        <v>23</v>
      </c>
      <c r="Q724" s="304">
        <f t="shared" ca="1" si="338"/>
        <v>0</v>
      </c>
      <c r="R724" s="306">
        <f t="shared" ca="1" si="339"/>
        <v>0</v>
      </c>
      <c r="S724" s="307">
        <f t="shared" ca="1" si="340"/>
        <v>9.0729999999999986</v>
      </c>
      <c r="T724" s="304">
        <f t="shared" ca="1" si="320"/>
        <v>89.006129999999985</v>
      </c>
      <c r="U724" s="311">
        <f t="shared" ca="1" si="321"/>
        <v>0</v>
      </c>
      <c r="V724" s="306">
        <f t="shared" ca="1" si="322"/>
        <v>1.2253654518987696</v>
      </c>
      <c r="W724" s="304">
        <f t="shared" ca="1" si="323"/>
        <v>59.350635966807509</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3.1875396978254145</v>
      </c>
      <c r="AH724" s="304">
        <f t="shared" ca="1" si="347"/>
        <v>-6.54141467299611</v>
      </c>
    </row>
    <row r="725" spans="1:34" x14ac:dyDescent="0.2">
      <c r="A725" s="347">
        <f t="shared" ca="1" si="325"/>
        <v>1E-4</v>
      </c>
      <c r="B725" s="304">
        <f t="shared" ca="1" si="326"/>
        <v>32.903200000000261</v>
      </c>
      <c r="D725" s="306">
        <f t="shared" ca="1" si="327"/>
        <v>-0.83910724871685205</v>
      </c>
      <c r="E725" s="307">
        <f t="shared" ca="1" si="328"/>
        <v>-3.3225849667447589</v>
      </c>
      <c r="F725" s="304">
        <f t="shared" ca="1" si="329"/>
        <v>3.4269041183096203</v>
      </c>
      <c r="G725" s="306">
        <f t="shared" ca="1" si="330"/>
        <v>15.735828471012312</v>
      </c>
      <c r="H725" s="307">
        <f t="shared" ca="1" si="331"/>
        <v>-121.65986350837726</v>
      </c>
      <c r="I725" s="304">
        <f t="shared" ca="1" si="332"/>
        <v>122.67330062628177</v>
      </c>
      <c r="J725" s="306">
        <f t="shared" ca="1" si="333"/>
        <v>839.63949057922719</v>
      </c>
      <c r="K725" s="307">
        <f t="shared" ca="1" si="334"/>
        <v>-2.9950018441676058</v>
      </c>
      <c r="L725" s="304">
        <f t="shared" ca="1" si="319"/>
        <v>839.64483216190331</v>
      </c>
      <c r="M725" s="306">
        <f t="shared" ca="1" si="335"/>
        <v>-1.44216764615384</v>
      </c>
      <c r="N725" s="304">
        <f t="shared" ca="1" si="336"/>
        <v>-82.630119474931334</v>
      </c>
      <c r="P725" s="310">
        <f t="shared" ca="1" si="337"/>
        <v>23</v>
      </c>
      <c r="Q725" s="304">
        <f t="shared" ca="1" si="338"/>
        <v>0</v>
      </c>
      <c r="R725" s="306">
        <f t="shared" ca="1" si="339"/>
        <v>0</v>
      </c>
      <c r="S725" s="307">
        <f t="shared" ca="1" si="340"/>
        <v>9.0729999999999986</v>
      </c>
      <c r="T725" s="304">
        <f t="shared" ca="1" si="320"/>
        <v>89.006129999999985</v>
      </c>
      <c r="U725" s="311">
        <f t="shared" ca="1" si="321"/>
        <v>0</v>
      </c>
      <c r="V725" s="306">
        <f t="shared" ca="1" si="322"/>
        <v>1.2253669426756102</v>
      </c>
      <c r="W725" s="304">
        <f t="shared" ca="1" si="323"/>
        <v>59.351016603423638</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3.1874990357830262</v>
      </c>
      <c r="AH725" s="304">
        <f t="shared" ca="1" si="347"/>
        <v>-6.5414566259018541</v>
      </c>
    </row>
    <row r="726" spans="1:34" x14ac:dyDescent="0.2">
      <c r="A726" s="347">
        <f t="shared" ca="1" si="325"/>
        <v>1E-4</v>
      </c>
      <c r="B726" s="304">
        <f t="shared" ca="1" si="326"/>
        <v>32.903300000000264</v>
      </c>
      <c r="D726" s="306">
        <f t="shared" ca="1" si="327"/>
        <v>-0.83910597538610476</v>
      </c>
      <c r="E726" s="307">
        <f t="shared" ca="1" si="328"/>
        <v>-3.3225424999011866</v>
      </c>
      <c r="F726" s="304">
        <f t="shared" ca="1" si="329"/>
        <v>3.4268626324348475</v>
      </c>
      <c r="G726" s="306">
        <f t="shared" ca="1" si="330"/>
        <v>15.735744560414773</v>
      </c>
      <c r="H726" s="307">
        <f t="shared" ca="1" si="331"/>
        <v>-121.66019576262724</v>
      </c>
      <c r="I726" s="304">
        <f t="shared" ca="1" si="332"/>
        <v>122.67361937218371</v>
      </c>
      <c r="J726" s="306">
        <f t="shared" ca="1" si="333"/>
        <v>839.63949057922719</v>
      </c>
      <c r="K726" s="307">
        <f t="shared" ca="1" si="334"/>
        <v>-3.0071678471311563</v>
      </c>
      <c r="L726" s="304">
        <f t="shared" ca="1" si="319"/>
        <v>839.64487564601086</v>
      </c>
      <c r="M726" s="306">
        <f t="shared" ca="1" si="335"/>
        <v>-1.4421686719413123</v>
      </c>
      <c r="N726" s="304">
        <f t="shared" ca="1" si="336"/>
        <v>-82.630178248224183</v>
      </c>
      <c r="P726" s="310">
        <f t="shared" ca="1" si="337"/>
        <v>23</v>
      </c>
      <c r="Q726" s="304">
        <f t="shared" ca="1" si="338"/>
        <v>0</v>
      </c>
      <c r="R726" s="306">
        <f t="shared" ca="1" si="339"/>
        <v>0</v>
      </c>
      <c r="S726" s="307">
        <f t="shared" ca="1" si="340"/>
        <v>9.0729999999999986</v>
      </c>
      <c r="T726" s="304">
        <f t="shared" ca="1" si="320"/>
        <v>89.006129999999985</v>
      </c>
      <c r="U726" s="311">
        <f t="shared" ca="1" si="321"/>
        <v>0</v>
      </c>
      <c r="V726" s="306">
        <f t="shared" ca="1" si="322"/>
        <v>1.2253684334583363</v>
      </c>
      <c r="W726" s="304">
        <f t="shared" ca="1" si="323"/>
        <v>59.351397237942209</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3.1874583739480116</v>
      </c>
      <c r="AH726" s="304">
        <f t="shared" ca="1" si="347"/>
        <v>-6.5414985785763964</v>
      </c>
    </row>
    <row r="727" spans="1:34" x14ac:dyDescent="0.2">
      <c r="A727" s="347">
        <f t="shared" ca="1" si="325"/>
        <v>1E-4</v>
      </c>
      <c r="B727" s="304">
        <f t="shared" ca="1" si="326"/>
        <v>32.903400000000268</v>
      </c>
      <c r="D727" s="306">
        <f t="shared" ca="1" si="327"/>
        <v>-0.83910470200953169</v>
      </c>
      <c r="E727" s="307">
        <f t="shared" ca="1" si="328"/>
        <v>-3.3225000332917398</v>
      </c>
      <c r="F727" s="304">
        <f t="shared" ca="1" si="329"/>
        <v>3.4268211468003575</v>
      </c>
      <c r="G727" s="306">
        <f t="shared" ca="1" si="330"/>
        <v>15.735660649944572</v>
      </c>
      <c r="H727" s="307">
        <f t="shared" ca="1" si="331"/>
        <v>-121.66052801263056</v>
      </c>
      <c r="I727" s="304">
        <f t="shared" ca="1" si="332"/>
        <v>122.67393811401948</v>
      </c>
      <c r="J727" s="306">
        <f t="shared" ca="1" si="333"/>
        <v>839.63949057922719</v>
      </c>
      <c r="K727" s="307">
        <f t="shared" ca="1" si="334"/>
        <v>-3.019333883319919</v>
      </c>
      <c r="L727" s="304">
        <f t="shared" ca="1" si="319"/>
        <v>839.64491930651445</v>
      </c>
      <c r="M727" s="306">
        <f t="shared" ca="1" si="335"/>
        <v>-1.4421696977179843</v>
      </c>
      <c r="N727" s="304">
        <f t="shared" ca="1" si="336"/>
        <v>-82.630237020898207</v>
      </c>
      <c r="P727" s="310">
        <f t="shared" ca="1" si="337"/>
        <v>23</v>
      </c>
      <c r="Q727" s="304">
        <f t="shared" ca="1" si="338"/>
        <v>0</v>
      </c>
      <c r="R727" s="306">
        <f t="shared" ca="1" si="339"/>
        <v>0</v>
      </c>
      <c r="S727" s="307">
        <f t="shared" ca="1" si="340"/>
        <v>9.0729999999999986</v>
      </c>
      <c r="T727" s="304">
        <f t="shared" ca="1" si="320"/>
        <v>89.006129999999985</v>
      </c>
      <c r="U727" s="311">
        <f t="shared" ca="1" si="321"/>
        <v>0</v>
      </c>
      <c r="V727" s="306">
        <f t="shared" ca="1" si="322"/>
        <v>1.2253699242469474</v>
      </c>
      <c r="W727" s="304">
        <f t="shared" ca="1" si="323"/>
        <v>59.351777870363108</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3.1874177123203529</v>
      </c>
      <c r="AH727" s="304">
        <f t="shared" ca="1" si="347"/>
        <v>-6.541540531019753</v>
      </c>
    </row>
    <row r="728" spans="1:34" x14ac:dyDescent="0.2">
      <c r="A728" s="347">
        <f t="shared" ca="1" si="325"/>
        <v>1E-4</v>
      </c>
      <c r="B728" s="304">
        <f t="shared" ca="1" si="326"/>
        <v>32.903500000000271</v>
      </c>
      <c r="D728" s="306">
        <f t="shared" ca="1" si="327"/>
        <v>-0.83910342858712861</v>
      </c>
      <c r="E728" s="307">
        <f t="shared" ca="1" si="328"/>
        <v>-3.3224575669164302</v>
      </c>
      <c r="F728" s="304">
        <f t="shared" ca="1" si="329"/>
        <v>3.4267796614061603</v>
      </c>
      <c r="G728" s="306">
        <f t="shared" ca="1" si="330"/>
        <v>15.735576739601713</v>
      </c>
      <c r="H728" s="307">
        <f t="shared" ca="1" si="331"/>
        <v>-121.66086025838726</v>
      </c>
      <c r="I728" s="304">
        <f t="shared" ca="1" si="332"/>
        <v>122.67425685178911</v>
      </c>
      <c r="J728" s="306">
        <f t="shared" ca="1" si="333"/>
        <v>839.63949057922719</v>
      </c>
      <c r="K728" s="307">
        <f t="shared" ca="1" si="334"/>
        <v>-3.0314999527334701</v>
      </c>
      <c r="L728" s="304">
        <f t="shared" ca="1" si="319"/>
        <v>839.64496314341557</v>
      </c>
      <c r="M728" s="306">
        <f t="shared" ca="1" si="335"/>
        <v>-1.4421707234838557</v>
      </c>
      <c r="N728" s="304">
        <f t="shared" ca="1" si="336"/>
        <v>-82.630295792953405</v>
      </c>
      <c r="P728" s="310">
        <f t="shared" ca="1" si="337"/>
        <v>23</v>
      </c>
      <c r="Q728" s="304">
        <f t="shared" ca="1" si="338"/>
        <v>0</v>
      </c>
      <c r="R728" s="306">
        <f t="shared" ca="1" si="339"/>
        <v>0</v>
      </c>
      <c r="S728" s="307">
        <f t="shared" ca="1" si="340"/>
        <v>9.0729999999999986</v>
      </c>
      <c r="T728" s="304">
        <f t="shared" ca="1" si="320"/>
        <v>89.006129999999985</v>
      </c>
      <c r="U728" s="311">
        <f t="shared" ca="1" si="321"/>
        <v>0</v>
      </c>
      <c r="V728" s="306">
        <f t="shared" ca="1" si="322"/>
        <v>1.2253714150414439</v>
      </c>
      <c r="W728" s="304">
        <f t="shared" ca="1" si="323"/>
        <v>59.352158500686365</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3.1873770509000678</v>
      </c>
      <c r="AH728" s="304">
        <f t="shared" ca="1" si="347"/>
        <v>-6.5415824832319096</v>
      </c>
    </row>
    <row r="729" spans="1:34" x14ac:dyDescent="0.2">
      <c r="A729" s="347">
        <f t="shared" ca="1" si="325"/>
        <v>1E-4</v>
      </c>
      <c r="B729" s="304">
        <f t="shared" ca="1" si="326"/>
        <v>32.903600000000274</v>
      </c>
      <c r="D729" s="306">
        <f t="shared" ca="1" si="327"/>
        <v>-0.83910215511890118</v>
      </c>
      <c r="E729" s="307">
        <f t="shared" ca="1" si="328"/>
        <v>-3.3224151007752569</v>
      </c>
      <c r="F729" s="304">
        <f t="shared" ca="1" si="329"/>
        <v>3.4267381762522571</v>
      </c>
      <c r="G729" s="306">
        <f t="shared" ca="1" si="330"/>
        <v>15.735492829386201</v>
      </c>
      <c r="H729" s="307">
        <f t="shared" ca="1" si="331"/>
        <v>-121.66119249989734</v>
      </c>
      <c r="I729" s="304">
        <f t="shared" ca="1" si="332"/>
        <v>122.67457558549262</v>
      </c>
      <c r="J729" s="306">
        <f t="shared" ca="1" si="333"/>
        <v>839.63949057922719</v>
      </c>
      <c r="K729" s="307">
        <f t="shared" ca="1" si="334"/>
        <v>-3.0436660553713843</v>
      </c>
      <c r="L729" s="304">
        <f t="shared" ca="1" si="319"/>
        <v>839.64500715671545</v>
      </c>
      <c r="M729" s="306">
        <f t="shared" ca="1" si="335"/>
        <v>-1.442171749238927</v>
      </c>
      <c r="N729" s="304">
        <f t="shared" ca="1" si="336"/>
        <v>-82.630354564389805</v>
      </c>
      <c r="P729" s="310">
        <f t="shared" ca="1" si="337"/>
        <v>23</v>
      </c>
      <c r="Q729" s="304">
        <f t="shared" ca="1" si="338"/>
        <v>0</v>
      </c>
      <c r="R729" s="306">
        <f t="shared" ca="1" si="339"/>
        <v>0</v>
      </c>
      <c r="S729" s="307">
        <f t="shared" ca="1" si="340"/>
        <v>9.0729999999999986</v>
      </c>
      <c r="T729" s="304">
        <f t="shared" ca="1" si="320"/>
        <v>89.006129999999985</v>
      </c>
      <c r="U729" s="311">
        <f t="shared" ca="1" si="321"/>
        <v>0</v>
      </c>
      <c r="V729" s="306">
        <f t="shared" ca="1" si="322"/>
        <v>1.2253729058418257</v>
      </c>
      <c r="W729" s="304">
        <f t="shared" ca="1" si="323"/>
        <v>59.352539128911936</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3.1873363896871485</v>
      </c>
      <c r="AH729" s="304">
        <f t="shared" ca="1" si="347"/>
        <v>-6.5416244352128707</v>
      </c>
    </row>
    <row r="730" spans="1:34" x14ac:dyDescent="0.2">
      <c r="A730" s="347">
        <f t="shared" ca="1" si="325"/>
        <v>1E-4</v>
      </c>
      <c r="B730" s="304">
        <f t="shared" ca="1" si="326"/>
        <v>32.903700000000278</v>
      </c>
      <c r="D730" s="306">
        <f t="shared" ca="1" si="327"/>
        <v>-0.8391008816048463</v>
      </c>
      <c r="E730" s="307">
        <f t="shared" ca="1" si="328"/>
        <v>-3.3223726348682234</v>
      </c>
      <c r="F730" s="304">
        <f t="shared" ca="1" si="329"/>
        <v>3.4266966913386501</v>
      </c>
      <c r="G730" s="306">
        <f t="shared" ca="1" si="330"/>
        <v>15.73540891929804</v>
      </c>
      <c r="H730" s="307">
        <f t="shared" ca="1" si="331"/>
        <v>-121.66152473716083</v>
      </c>
      <c r="I730" s="304">
        <f t="shared" ca="1" si="332"/>
        <v>122.67489431513002</v>
      </c>
      <c r="J730" s="306">
        <f t="shared" ca="1" si="333"/>
        <v>839.63949057922719</v>
      </c>
      <c r="K730" s="307">
        <f t="shared" ca="1" si="334"/>
        <v>-3.0558321912332373</v>
      </c>
      <c r="L730" s="304">
        <f t="shared" ca="1" si="319"/>
        <v>839.6450513464157</v>
      </c>
      <c r="M730" s="306">
        <f t="shared" ca="1" si="335"/>
        <v>-1.4421727749831983</v>
      </c>
      <c r="N730" s="304">
        <f t="shared" ca="1" si="336"/>
        <v>-82.630413335207422</v>
      </c>
      <c r="P730" s="310">
        <f t="shared" ca="1" si="337"/>
        <v>23</v>
      </c>
      <c r="Q730" s="304">
        <f t="shared" ca="1" si="338"/>
        <v>0</v>
      </c>
      <c r="R730" s="306">
        <f t="shared" ca="1" si="339"/>
        <v>0</v>
      </c>
      <c r="S730" s="307">
        <f t="shared" ca="1" si="340"/>
        <v>9.0729999999999986</v>
      </c>
      <c r="T730" s="304">
        <f t="shared" ca="1" si="320"/>
        <v>89.006129999999985</v>
      </c>
      <c r="U730" s="311">
        <f t="shared" ca="1" si="321"/>
        <v>0</v>
      </c>
      <c r="V730" s="306">
        <f t="shared" ca="1" si="322"/>
        <v>1.2253743966480926</v>
      </c>
      <c r="W730" s="304">
        <f t="shared" ca="1" si="323"/>
        <v>59.352919755039821</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3.1872957286816046</v>
      </c>
      <c r="AH730" s="304">
        <f t="shared" ca="1" si="347"/>
        <v>-6.5416663869626301</v>
      </c>
    </row>
    <row r="731" spans="1:34" x14ac:dyDescent="0.2">
      <c r="A731" s="347">
        <f t="shared" ca="1" si="325"/>
        <v>1E-4</v>
      </c>
      <c r="B731" s="304">
        <f t="shared" ca="1" si="326"/>
        <v>32.903800000000281</v>
      </c>
      <c r="D731" s="306">
        <f t="shared" ca="1" si="327"/>
        <v>-0.83909960804496619</v>
      </c>
      <c r="E731" s="307">
        <f t="shared" ca="1" si="328"/>
        <v>-3.3223301691953289</v>
      </c>
      <c r="F731" s="304">
        <f t="shared" ca="1" si="329"/>
        <v>3.4266552066653393</v>
      </c>
      <c r="G731" s="306">
        <f t="shared" ca="1" si="330"/>
        <v>15.735325009337236</v>
      </c>
      <c r="H731" s="307">
        <f t="shared" ca="1" si="331"/>
        <v>-121.66185697017775</v>
      </c>
      <c r="I731" s="304">
        <f t="shared" ca="1" si="332"/>
        <v>122.67521304070135</v>
      </c>
      <c r="J731" s="306">
        <f t="shared" ca="1" si="333"/>
        <v>839.63949057922719</v>
      </c>
      <c r="K731" s="307">
        <f t="shared" ca="1" si="334"/>
        <v>-3.0679983603186041</v>
      </c>
      <c r="L731" s="304">
        <f t="shared" ca="1" si="319"/>
        <v>839.64509571251779</v>
      </c>
      <c r="M731" s="306">
        <f t="shared" ca="1" si="335"/>
        <v>-1.4421738007166698</v>
      </c>
      <c r="N731" s="304">
        <f t="shared" ca="1" si="336"/>
        <v>-82.630472105406241</v>
      </c>
      <c r="P731" s="310">
        <f t="shared" ca="1" si="337"/>
        <v>23</v>
      </c>
      <c r="Q731" s="304">
        <f t="shared" ca="1" si="338"/>
        <v>0</v>
      </c>
      <c r="R731" s="306">
        <f t="shared" ca="1" si="339"/>
        <v>0</v>
      </c>
      <c r="S731" s="307">
        <f t="shared" ca="1" si="340"/>
        <v>9.0729999999999986</v>
      </c>
      <c r="T731" s="304">
        <f t="shared" ca="1" si="320"/>
        <v>89.006129999999985</v>
      </c>
      <c r="U731" s="311">
        <f t="shared" ca="1" si="321"/>
        <v>0</v>
      </c>
      <c r="V731" s="306">
        <f t="shared" ca="1" si="322"/>
        <v>1.2253758874602447</v>
      </c>
      <c r="W731" s="304">
        <f t="shared" ca="1" si="323"/>
        <v>59.353300379069999</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3.1872550678834344</v>
      </c>
      <c r="AH731" s="304">
        <f t="shared" ca="1" si="347"/>
        <v>-6.5417083384811896</v>
      </c>
    </row>
    <row r="732" spans="1:34" x14ac:dyDescent="0.2">
      <c r="A732" s="347">
        <f t="shared" ca="1" si="325"/>
        <v>1E-4</v>
      </c>
      <c r="B732" s="304">
        <f t="shared" ca="1" si="326"/>
        <v>32.903900000000284</v>
      </c>
      <c r="D732" s="306">
        <f t="shared" ca="1" si="327"/>
        <v>-0.83909833443926085</v>
      </c>
      <c r="E732" s="307">
        <f t="shared" ca="1" si="328"/>
        <v>-3.3222877037565777</v>
      </c>
      <c r="F732" s="304">
        <f t="shared" ca="1" si="329"/>
        <v>3.4266137222323287</v>
      </c>
      <c r="G732" s="306">
        <f t="shared" ca="1" si="330"/>
        <v>15.735241099503792</v>
      </c>
      <c r="H732" s="307">
        <f t="shared" ca="1" si="331"/>
        <v>-121.66218919894813</v>
      </c>
      <c r="I732" s="304">
        <f t="shared" ca="1" si="332"/>
        <v>122.67553176220662</v>
      </c>
      <c r="J732" s="306">
        <f t="shared" ca="1" si="333"/>
        <v>839.63949057922719</v>
      </c>
      <c r="K732" s="307">
        <f t="shared" ca="1" si="334"/>
        <v>-3.0801645626270604</v>
      </c>
      <c r="L732" s="304">
        <f t="shared" ca="1" si="319"/>
        <v>839.64514025502297</v>
      </c>
      <c r="M732" s="306">
        <f t="shared" ca="1" si="335"/>
        <v>-1.4421748264393415</v>
      </c>
      <c r="N732" s="304">
        <f t="shared" ca="1" si="336"/>
        <v>-82.630530874986277</v>
      </c>
      <c r="P732" s="310">
        <f t="shared" ca="1" si="337"/>
        <v>23</v>
      </c>
      <c r="Q732" s="304">
        <f t="shared" ca="1" si="338"/>
        <v>0</v>
      </c>
      <c r="R732" s="306">
        <f t="shared" ca="1" si="339"/>
        <v>0</v>
      </c>
      <c r="S732" s="307">
        <f t="shared" ca="1" si="340"/>
        <v>9.0729999999999986</v>
      </c>
      <c r="T732" s="304">
        <f t="shared" ca="1" si="320"/>
        <v>89.006129999999985</v>
      </c>
      <c r="U732" s="311">
        <f t="shared" ca="1" si="321"/>
        <v>0</v>
      </c>
      <c r="V732" s="306">
        <f t="shared" ca="1" si="322"/>
        <v>1.225377378278282</v>
      </c>
      <c r="W732" s="304">
        <f t="shared" ca="1" si="323"/>
        <v>59.35368100100245</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3.187214407292644</v>
      </c>
      <c r="AH732" s="304">
        <f t="shared" ca="1" si="347"/>
        <v>-6.5417502897685447</v>
      </c>
    </row>
    <row r="733" spans="1:34" x14ac:dyDescent="0.2">
      <c r="A733" s="347">
        <f t="shared" ca="1" si="325"/>
        <v>1E-4</v>
      </c>
      <c r="B733" s="304">
        <f t="shared" ca="1" si="326"/>
        <v>32.904000000000288</v>
      </c>
      <c r="D733" s="306">
        <f t="shared" ca="1" si="327"/>
        <v>-0.83909706078773261</v>
      </c>
      <c r="E733" s="307">
        <f t="shared" ca="1" si="328"/>
        <v>-3.3222452385519707</v>
      </c>
      <c r="F733" s="304">
        <f t="shared" ca="1" si="329"/>
        <v>3.4265722380396202</v>
      </c>
      <c r="G733" s="306">
        <f t="shared" ca="1" si="330"/>
        <v>15.735157189797713</v>
      </c>
      <c r="H733" s="307">
        <f t="shared" ca="1" si="331"/>
        <v>-121.66252142347199</v>
      </c>
      <c r="I733" s="304">
        <f t="shared" ca="1" si="332"/>
        <v>122.67585047964585</v>
      </c>
      <c r="J733" s="306">
        <f t="shared" ca="1" si="333"/>
        <v>839.63949057922719</v>
      </c>
      <c r="K733" s="307">
        <f t="shared" ca="1" si="334"/>
        <v>-3.0923307981581813</v>
      </c>
      <c r="L733" s="304">
        <f t="shared" ca="1" si="319"/>
        <v>839.6451849739326</v>
      </c>
      <c r="M733" s="306">
        <f t="shared" ca="1" si="335"/>
        <v>-1.4421758521512136</v>
      </c>
      <c r="N733" s="304">
        <f t="shared" ca="1" si="336"/>
        <v>-82.630589643947545</v>
      </c>
      <c r="P733" s="310">
        <f t="shared" ca="1" si="337"/>
        <v>23</v>
      </c>
      <c r="Q733" s="304">
        <f t="shared" ca="1" si="338"/>
        <v>0</v>
      </c>
      <c r="R733" s="306">
        <f t="shared" ca="1" si="339"/>
        <v>0</v>
      </c>
      <c r="S733" s="307">
        <f t="shared" ca="1" si="340"/>
        <v>9.0729999999999986</v>
      </c>
      <c r="T733" s="304">
        <f t="shared" ca="1" si="320"/>
        <v>89.006129999999985</v>
      </c>
      <c r="U733" s="311">
        <f t="shared" ca="1" si="321"/>
        <v>0</v>
      </c>
      <c r="V733" s="306">
        <f t="shared" ca="1" si="322"/>
        <v>1.2253788691022041</v>
      </c>
      <c r="W733" s="304">
        <f t="shared" ca="1" si="323"/>
        <v>59.354061620837122</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3.1871737469092318</v>
      </c>
      <c r="AH733" s="304">
        <f t="shared" ca="1" si="347"/>
        <v>-6.5417922408246953</v>
      </c>
    </row>
    <row r="734" spans="1:34" x14ac:dyDescent="0.2">
      <c r="A734" s="347">
        <f t="shared" ca="1" si="325"/>
        <v>1E-4</v>
      </c>
      <c r="B734" s="304">
        <f t="shared" ca="1" si="326"/>
        <v>32.904100000000291</v>
      </c>
      <c r="D734" s="306">
        <f t="shared" ca="1" si="327"/>
        <v>-0.83909578709038102</v>
      </c>
      <c r="E734" s="307">
        <f t="shared" ca="1" si="328"/>
        <v>-3.3222027735815143</v>
      </c>
      <c r="F734" s="304">
        <f t="shared" ca="1" si="329"/>
        <v>3.4265307540872199</v>
      </c>
      <c r="G734" s="306">
        <f t="shared" ca="1" si="330"/>
        <v>15.735073280219003</v>
      </c>
      <c r="H734" s="307">
        <f t="shared" ca="1" si="331"/>
        <v>-121.66285364374934</v>
      </c>
      <c r="I734" s="304">
        <f t="shared" ca="1" si="332"/>
        <v>122.67616919301904</v>
      </c>
      <c r="J734" s="306">
        <f t="shared" ca="1" si="333"/>
        <v>839.63949057922719</v>
      </c>
      <c r="K734" s="307">
        <f t="shared" ca="1" si="334"/>
        <v>-3.1044970669115424</v>
      </c>
      <c r="L734" s="304">
        <f t="shared" ca="1" si="319"/>
        <v>839.64522986924817</v>
      </c>
      <c r="M734" s="306">
        <f t="shared" ca="1" si="335"/>
        <v>-1.4421768778522865</v>
      </c>
      <c r="N734" s="304">
        <f t="shared" ca="1" si="336"/>
        <v>-82.630648412290071</v>
      </c>
      <c r="P734" s="310">
        <f t="shared" ca="1" si="337"/>
        <v>23</v>
      </c>
      <c r="Q734" s="304">
        <f t="shared" ca="1" si="338"/>
        <v>0</v>
      </c>
      <c r="R734" s="306">
        <f t="shared" ca="1" si="339"/>
        <v>0</v>
      </c>
      <c r="S734" s="307">
        <f t="shared" ca="1" si="340"/>
        <v>9.0729999999999986</v>
      </c>
      <c r="T734" s="304">
        <f t="shared" ca="1" si="320"/>
        <v>89.006129999999985</v>
      </c>
      <c r="U734" s="311">
        <f t="shared" ca="1" si="321"/>
        <v>0</v>
      </c>
      <c r="V734" s="306">
        <f t="shared" ca="1" si="322"/>
        <v>1.2253803599320112</v>
      </c>
      <c r="W734" s="304">
        <f t="shared" ca="1" si="323"/>
        <v>59.354442238574016</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3.1871330867332066</v>
      </c>
      <c r="AH734" s="304">
        <f t="shared" ca="1" si="347"/>
        <v>-6.5418341916496345</v>
      </c>
    </row>
    <row r="735" spans="1:34" x14ac:dyDescent="0.2">
      <c r="A735" s="347">
        <f t="shared" ca="1" si="325"/>
        <v>1E-4</v>
      </c>
      <c r="B735" s="304">
        <f t="shared" ca="1" si="326"/>
        <v>32.904200000000294</v>
      </c>
      <c r="D735" s="306">
        <f t="shared" ca="1" si="327"/>
        <v>-0.83909451334720531</v>
      </c>
      <c r="E735" s="307">
        <f t="shared" ca="1" si="328"/>
        <v>-3.3221603088452083</v>
      </c>
      <c r="F735" s="304">
        <f t="shared" ca="1" si="329"/>
        <v>3.4264892703751273</v>
      </c>
      <c r="G735" s="306">
        <f t="shared" ca="1" si="330"/>
        <v>15.73498937076767</v>
      </c>
      <c r="H735" s="307">
        <f t="shared" ca="1" si="331"/>
        <v>-121.66318585978023</v>
      </c>
      <c r="I735" s="304">
        <f t="shared" ca="1" si="332"/>
        <v>122.67648790232626</v>
      </c>
      <c r="J735" s="306">
        <f t="shared" ca="1" si="333"/>
        <v>839.63949057922719</v>
      </c>
      <c r="K735" s="307">
        <f t="shared" ca="1" si="334"/>
        <v>-3.1166633688867189</v>
      </c>
      <c r="L735" s="304">
        <f t="shared" ca="1" si="319"/>
        <v>839.64527494097126</v>
      </c>
      <c r="M735" s="306">
        <f t="shared" ca="1" si="335"/>
        <v>-1.4421779035425604</v>
      </c>
      <c r="N735" s="304">
        <f t="shared" ca="1" si="336"/>
        <v>-82.630707180013843</v>
      </c>
      <c r="P735" s="310">
        <f t="shared" ca="1" si="337"/>
        <v>23</v>
      </c>
      <c r="Q735" s="304">
        <f t="shared" ca="1" si="338"/>
        <v>0</v>
      </c>
      <c r="R735" s="306">
        <f t="shared" ca="1" si="339"/>
        <v>0</v>
      </c>
      <c r="S735" s="307">
        <f t="shared" ca="1" si="340"/>
        <v>9.0729999999999986</v>
      </c>
      <c r="T735" s="304">
        <f t="shared" ca="1" si="320"/>
        <v>89.006129999999985</v>
      </c>
      <c r="U735" s="311">
        <f t="shared" ca="1" si="321"/>
        <v>0</v>
      </c>
      <c r="V735" s="306">
        <f t="shared" ca="1" si="322"/>
        <v>1.2253818507677039</v>
      </c>
      <c r="W735" s="304">
        <f t="shared" ca="1" si="323"/>
        <v>59.354822854213154</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3.1870924267645648</v>
      </c>
      <c r="AH735" s="304">
        <f t="shared" ca="1" si="347"/>
        <v>-6.5418761422433622</v>
      </c>
    </row>
    <row r="736" spans="1:34" x14ac:dyDescent="0.2">
      <c r="A736" s="347">
        <f t="shared" ca="1" si="325"/>
        <v>1E-4</v>
      </c>
      <c r="B736" s="304">
        <f t="shared" ca="1" si="326"/>
        <v>32.904300000000298</v>
      </c>
      <c r="D736" s="306">
        <f t="shared" ca="1" si="327"/>
        <v>-0.83909323955820792</v>
      </c>
      <c r="E736" s="307">
        <f t="shared" ca="1" si="328"/>
        <v>-3.3221178443430492</v>
      </c>
      <c r="F736" s="304">
        <f t="shared" ca="1" si="329"/>
        <v>3.4264477869033398</v>
      </c>
      <c r="G736" s="306">
        <f t="shared" ca="1" si="330"/>
        <v>15.734905461443713</v>
      </c>
      <c r="H736" s="307">
        <f t="shared" ca="1" si="331"/>
        <v>-121.66351807156467</v>
      </c>
      <c r="I736" s="304">
        <f t="shared" ca="1" si="332"/>
        <v>122.67680660756749</v>
      </c>
      <c r="J736" s="306">
        <f t="shared" ca="1" si="333"/>
        <v>839.63949057922719</v>
      </c>
      <c r="K736" s="307">
        <f t="shared" ca="1" si="334"/>
        <v>-3.128829704083286</v>
      </c>
      <c r="L736" s="304">
        <f t="shared" ca="1" si="319"/>
        <v>839.64532018910302</v>
      </c>
      <c r="M736" s="306">
        <f t="shared" ca="1" si="335"/>
        <v>-1.4421789292220351</v>
      </c>
      <c r="N736" s="304">
        <f t="shared" ca="1" si="336"/>
        <v>-82.630765947118874</v>
      </c>
      <c r="P736" s="310">
        <f t="shared" ca="1" si="337"/>
        <v>23</v>
      </c>
      <c r="Q736" s="304">
        <f t="shared" ca="1" si="338"/>
        <v>0</v>
      </c>
      <c r="R736" s="306">
        <f t="shared" ca="1" si="339"/>
        <v>0</v>
      </c>
      <c r="S736" s="307">
        <f t="shared" ca="1" si="340"/>
        <v>9.0729999999999986</v>
      </c>
      <c r="T736" s="304">
        <f t="shared" ca="1" si="320"/>
        <v>89.006129999999985</v>
      </c>
      <c r="U736" s="311">
        <f t="shared" ca="1" si="321"/>
        <v>0</v>
      </c>
      <c r="V736" s="306">
        <f t="shared" ca="1" si="322"/>
        <v>1.2253833416092812</v>
      </c>
      <c r="W736" s="304">
        <f t="shared" ca="1" si="323"/>
        <v>59.355203467754464</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3.1870517670033145</v>
      </c>
      <c r="AH736" s="304">
        <f t="shared" ca="1" si="347"/>
        <v>-6.5419180926058811</v>
      </c>
    </row>
    <row r="737" spans="1:34" x14ac:dyDescent="0.2">
      <c r="A737" s="347">
        <f t="shared" ca="1" si="325"/>
        <v>1E-4</v>
      </c>
      <c r="B737" s="304">
        <f t="shared" ca="1" si="326"/>
        <v>32.904400000000301</v>
      </c>
      <c r="D737" s="306">
        <f t="shared" ca="1" si="327"/>
        <v>-0.83909196572338984</v>
      </c>
      <c r="E737" s="307">
        <f t="shared" ca="1" si="328"/>
        <v>-3.3220753800750469</v>
      </c>
      <c r="F737" s="304">
        <f t="shared" ca="1" si="329"/>
        <v>3.4264063036718673</v>
      </c>
      <c r="G737" s="306">
        <f t="shared" ca="1" si="330"/>
        <v>15.734821552247141</v>
      </c>
      <c r="H737" s="307">
        <f t="shared" ca="1" si="331"/>
        <v>-121.66385027910268</v>
      </c>
      <c r="I737" s="304">
        <f t="shared" ca="1" si="332"/>
        <v>122.67712530874276</v>
      </c>
      <c r="J737" s="306">
        <f t="shared" ca="1" si="333"/>
        <v>839.63949057922719</v>
      </c>
      <c r="K737" s="307">
        <f t="shared" ca="1" si="334"/>
        <v>-3.1409960725008195</v>
      </c>
      <c r="L737" s="304">
        <f t="shared" ca="1" si="319"/>
        <v>839.64536561364503</v>
      </c>
      <c r="M737" s="306">
        <f t="shared" ca="1" si="335"/>
        <v>-1.442179954890711</v>
      </c>
      <c r="N737" s="304">
        <f t="shared" ca="1" si="336"/>
        <v>-82.630824713605193</v>
      </c>
      <c r="P737" s="310">
        <f t="shared" ca="1" si="337"/>
        <v>23</v>
      </c>
      <c r="Q737" s="304">
        <f t="shared" ca="1" si="338"/>
        <v>0</v>
      </c>
      <c r="R737" s="306">
        <f t="shared" ca="1" si="339"/>
        <v>0</v>
      </c>
      <c r="S737" s="307">
        <f t="shared" ca="1" si="340"/>
        <v>9.0729999999999986</v>
      </c>
      <c r="T737" s="304">
        <f t="shared" ca="1" si="320"/>
        <v>89.006129999999985</v>
      </c>
      <c r="U737" s="311">
        <f t="shared" ca="1" si="321"/>
        <v>0</v>
      </c>
      <c r="V737" s="306">
        <f t="shared" ca="1" si="322"/>
        <v>1.2253848324567429</v>
      </c>
      <c r="W737" s="304">
        <f t="shared" ca="1" si="323"/>
        <v>59.355584079197918</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3.187011107449452</v>
      </c>
      <c r="AH737" s="304">
        <f t="shared" ca="1" si="347"/>
        <v>-6.541960042737184</v>
      </c>
    </row>
    <row r="738" spans="1:34" x14ac:dyDescent="0.2">
      <c r="A738" s="347">
        <f t="shared" ca="1" si="325"/>
        <v>1E-4</v>
      </c>
      <c r="B738" s="304">
        <f t="shared" ca="1" si="326"/>
        <v>32.904500000000304</v>
      </c>
      <c r="D738" s="306">
        <f t="shared" ca="1" si="327"/>
        <v>-0.83909069184274998</v>
      </c>
      <c r="E738" s="307">
        <f t="shared" ca="1" si="328"/>
        <v>-3.3220329160412021</v>
      </c>
      <c r="F738" s="304">
        <f t="shared" ca="1" si="329"/>
        <v>3.4263648206807105</v>
      </c>
      <c r="G738" s="306">
        <f t="shared" ca="1" si="330"/>
        <v>15.734737643177956</v>
      </c>
      <c r="H738" s="307">
        <f t="shared" ca="1" si="331"/>
        <v>-121.66418248239428</v>
      </c>
      <c r="I738" s="304">
        <f t="shared" ca="1" si="332"/>
        <v>122.6774440058521</v>
      </c>
      <c r="J738" s="306">
        <f t="shared" ca="1" si="333"/>
        <v>839.63949057922719</v>
      </c>
      <c r="K738" s="307">
        <f t="shared" ca="1" si="334"/>
        <v>-3.1531624741388944</v>
      </c>
      <c r="L738" s="304">
        <f t="shared" ca="1" si="319"/>
        <v>839.64541121459865</v>
      </c>
      <c r="M738" s="306">
        <f t="shared" ca="1" si="335"/>
        <v>-1.4421809805485886</v>
      </c>
      <c r="N738" s="304">
        <f t="shared" ca="1" si="336"/>
        <v>-82.6308834794728</v>
      </c>
      <c r="P738" s="310">
        <f t="shared" ca="1" si="337"/>
        <v>23</v>
      </c>
      <c r="Q738" s="304">
        <f t="shared" ca="1" si="338"/>
        <v>0</v>
      </c>
      <c r="R738" s="306">
        <f t="shared" ca="1" si="339"/>
        <v>0</v>
      </c>
      <c r="S738" s="307">
        <f t="shared" ca="1" si="340"/>
        <v>9.0729999999999986</v>
      </c>
      <c r="T738" s="304">
        <f t="shared" ca="1" si="320"/>
        <v>89.006129999999985</v>
      </c>
      <c r="U738" s="311">
        <f t="shared" ca="1" si="321"/>
        <v>0</v>
      </c>
      <c r="V738" s="306">
        <f t="shared" ca="1" si="322"/>
        <v>1.2253863233100903</v>
      </c>
      <c r="W738" s="304">
        <f t="shared" ca="1" si="323"/>
        <v>59.355964688543558</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3.1869704481029881</v>
      </c>
      <c r="AH738" s="304">
        <f t="shared" ca="1" si="347"/>
        <v>-6.5420019926372674</v>
      </c>
    </row>
    <row r="739" spans="1:34" x14ac:dyDescent="0.2">
      <c r="A739" s="347">
        <f t="shared" ca="1" si="325"/>
        <v>1E-4</v>
      </c>
      <c r="B739" s="304">
        <f t="shared" ca="1" si="326"/>
        <v>32.904600000000308</v>
      </c>
      <c r="D739" s="306">
        <f t="shared" ca="1" si="327"/>
        <v>-0.83908941791628944</v>
      </c>
      <c r="E739" s="307">
        <f t="shared" ca="1" si="328"/>
        <v>-3.3219904522415113</v>
      </c>
      <c r="F739" s="304">
        <f t="shared" ca="1" si="329"/>
        <v>3.4263233379298659</v>
      </c>
      <c r="G739" s="306">
        <f t="shared" ca="1" si="330"/>
        <v>15.734653734236165</v>
      </c>
      <c r="H739" s="307">
        <f t="shared" ca="1" si="331"/>
        <v>-121.6645146814395</v>
      </c>
      <c r="I739" s="304">
        <f t="shared" ca="1" si="332"/>
        <v>122.67776269889551</v>
      </c>
      <c r="J739" s="306">
        <f t="shared" ca="1" si="333"/>
        <v>839.63949057922719</v>
      </c>
      <c r="K739" s="307">
        <f t="shared" ca="1" si="334"/>
        <v>-3.1653289089970862</v>
      </c>
      <c r="L739" s="304">
        <f t="shared" ca="1" si="319"/>
        <v>839.64545699196526</v>
      </c>
      <c r="M739" s="306">
        <f t="shared" ca="1" si="335"/>
        <v>-1.4421820061956674</v>
      </c>
      <c r="N739" s="304">
        <f t="shared" ca="1" si="336"/>
        <v>-82.63094224472168</v>
      </c>
      <c r="P739" s="310">
        <f t="shared" ca="1" si="337"/>
        <v>23</v>
      </c>
      <c r="Q739" s="304">
        <f t="shared" ca="1" si="338"/>
        <v>0</v>
      </c>
      <c r="R739" s="306">
        <f t="shared" ca="1" si="339"/>
        <v>0</v>
      </c>
      <c r="S739" s="307">
        <f t="shared" ca="1" si="340"/>
        <v>9.0729999999999986</v>
      </c>
      <c r="T739" s="304">
        <f t="shared" ca="1" si="320"/>
        <v>89.006129999999985</v>
      </c>
      <c r="U739" s="311">
        <f t="shared" ca="1" si="321"/>
        <v>0</v>
      </c>
      <c r="V739" s="306">
        <f t="shared" ca="1" si="322"/>
        <v>1.2253878141693222</v>
      </c>
      <c r="W739" s="304">
        <f t="shared" ca="1" si="323"/>
        <v>59.3563452957913</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3.1869297889639183</v>
      </c>
      <c r="AH739" s="304">
        <f t="shared" ca="1" si="347"/>
        <v>-6.5420439423061358</v>
      </c>
    </row>
    <row r="740" spans="1:34" x14ac:dyDescent="0.2">
      <c r="A740" s="347">
        <f t="shared" ca="1" si="325"/>
        <v>1E-4</v>
      </c>
      <c r="B740" s="304">
        <f t="shared" ca="1" si="326"/>
        <v>32.904700000000311</v>
      </c>
      <c r="D740" s="306">
        <f t="shared" ca="1" si="327"/>
        <v>-0.83908814394401054</v>
      </c>
      <c r="E740" s="307">
        <f t="shared" ca="1" si="328"/>
        <v>-3.3219479886759862</v>
      </c>
      <c r="F740" s="304">
        <f t="shared" ca="1" si="329"/>
        <v>3.4262818554193459</v>
      </c>
      <c r="G740" s="306">
        <f t="shared" ca="1" si="330"/>
        <v>15.734569825421771</v>
      </c>
      <c r="H740" s="307">
        <f t="shared" ca="1" si="331"/>
        <v>-121.66484687623837</v>
      </c>
      <c r="I740" s="304">
        <f t="shared" ca="1" si="332"/>
        <v>122.67808138787305</v>
      </c>
      <c r="J740" s="306">
        <f t="shared" ca="1" si="333"/>
        <v>839.63949057922719</v>
      </c>
      <c r="K740" s="307">
        <f t="shared" ca="1" si="334"/>
        <v>-3.1774953770749699</v>
      </c>
      <c r="L740" s="304">
        <f t="shared" ca="1" si="319"/>
        <v>839.64550294574644</v>
      </c>
      <c r="M740" s="306">
        <f t="shared" ca="1" si="335"/>
        <v>-1.442183031831948</v>
      </c>
      <c r="N740" s="304">
        <f t="shared" ca="1" si="336"/>
        <v>-82.631001009351877</v>
      </c>
      <c r="P740" s="310">
        <f t="shared" ca="1" si="337"/>
        <v>23</v>
      </c>
      <c r="Q740" s="304">
        <f t="shared" ca="1" si="338"/>
        <v>0</v>
      </c>
      <c r="R740" s="306">
        <f t="shared" ca="1" si="339"/>
        <v>0</v>
      </c>
      <c r="S740" s="307">
        <f t="shared" ca="1" si="340"/>
        <v>9.0729999999999986</v>
      </c>
      <c r="T740" s="304">
        <f t="shared" ca="1" si="320"/>
        <v>89.006129999999985</v>
      </c>
      <c r="U740" s="311">
        <f t="shared" ca="1" si="321"/>
        <v>0</v>
      </c>
      <c r="V740" s="306">
        <f t="shared" ca="1" si="322"/>
        <v>1.2253893050344393</v>
      </c>
      <c r="W740" s="304">
        <f t="shared" ca="1" si="323"/>
        <v>59.356725900941193</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3.1868891300322488</v>
      </c>
      <c r="AH740" s="304">
        <f t="shared" ca="1" si="347"/>
        <v>-6.5420858917437794</v>
      </c>
    </row>
    <row r="741" spans="1:34" x14ac:dyDescent="0.2">
      <c r="A741" s="347">
        <f t="shared" ca="1" si="325"/>
        <v>1E-4</v>
      </c>
      <c r="B741" s="304">
        <f t="shared" ca="1" si="326"/>
        <v>32.904800000000314</v>
      </c>
      <c r="D741" s="306">
        <f t="shared" ca="1" si="327"/>
        <v>-0.8390868699259133</v>
      </c>
      <c r="E741" s="307">
        <f t="shared" ca="1" si="328"/>
        <v>-3.3219055253446168</v>
      </c>
      <c r="F741" s="304">
        <f t="shared" ca="1" si="329"/>
        <v>3.4262403731491404</v>
      </c>
      <c r="G741" s="306">
        <f t="shared" ca="1" si="330"/>
        <v>15.734485916734778</v>
      </c>
      <c r="H741" s="307">
        <f t="shared" ca="1" si="331"/>
        <v>-121.66517906679091</v>
      </c>
      <c r="I741" s="304">
        <f t="shared" ca="1" si="332"/>
        <v>122.6784000727847</v>
      </c>
      <c r="J741" s="306">
        <f t="shared" ca="1" si="333"/>
        <v>839.63949057922719</v>
      </c>
      <c r="K741" s="307">
        <f t="shared" ca="1" si="334"/>
        <v>-3.1896618783721213</v>
      </c>
      <c r="L741" s="304">
        <f t="shared" ca="1" si="319"/>
        <v>839.64554907594345</v>
      </c>
      <c r="M741" s="306">
        <f t="shared" ca="1" si="335"/>
        <v>-1.4421840574574305</v>
      </c>
      <c r="N741" s="304">
        <f t="shared" ca="1" si="336"/>
        <v>-82.63105977336339</v>
      </c>
      <c r="P741" s="310">
        <f t="shared" ca="1" si="337"/>
        <v>23</v>
      </c>
      <c r="Q741" s="304">
        <f t="shared" ca="1" si="338"/>
        <v>0</v>
      </c>
      <c r="R741" s="306">
        <f t="shared" ca="1" si="339"/>
        <v>0</v>
      </c>
      <c r="S741" s="307">
        <f t="shared" ca="1" si="340"/>
        <v>9.0729999999999986</v>
      </c>
      <c r="T741" s="304">
        <f t="shared" ca="1" si="320"/>
        <v>89.006129999999985</v>
      </c>
      <c r="U741" s="311">
        <f t="shared" ca="1" si="321"/>
        <v>0</v>
      </c>
      <c r="V741" s="306">
        <f t="shared" ca="1" si="322"/>
        <v>1.2253907959054406</v>
      </c>
      <c r="W741" s="304">
        <f t="shared" ca="1" si="323"/>
        <v>59.357106503993123</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3.1868484713079788</v>
      </c>
      <c r="AH741" s="304">
        <f t="shared" ca="1" si="347"/>
        <v>-6.5421278409502044</v>
      </c>
    </row>
    <row r="742" spans="1:34" x14ac:dyDescent="0.2">
      <c r="A742" s="347">
        <f t="shared" ca="1" si="325"/>
        <v>1E-4</v>
      </c>
      <c r="B742" s="304">
        <f t="shared" ca="1" si="326"/>
        <v>32.904900000000318</v>
      </c>
      <c r="D742" s="306">
        <f t="shared" ca="1" si="327"/>
        <v>-0.8390855958619966</v>
      </c>
      <c r="E742" s="307">
        <f t="shared" ca="1" si="328"/>
        <v>-3.3218630622474192</v>
      </c>
      <c r="F742" s="304">
        <f t="shared" ca="1" si="329"/>
        <v>3.4261988911192653</v>
      </c>
      <c r="G742" s="306">
        <f t="shared" ca="1" si="330"/>
        <v>15.734402008175191</v>
      </c>
      <c r="H742" s="307">
        <f t="shared" ca="1" si="331"/>
        <v>-121.66551125309714</v>
      </c>
      <c r="I742" s="304">
        <f t="shared" ca="1" si="332"/>
        <v>122.67871875363051</v>
      </c>
      <c r="J742" s="306">
        <f t="shared" ca="1" si="333"/>
        <v>839.63949057922719</v>
      </c>
      <c r="K742" s="307">
        <f t="shared" ca="1" si="334"/>
        <v>-3.2018284128881156</v>
      </c>
      <c r="L742" s="304">
        <f t="shared" ca="1" si="319"/>
        <v>839.64559538255776</v>
      </c>
      <c r="M742" s="306">
        <f t="shared" ca="1" si="335"/>
        <v>-1.4421850830721152</v>
      </c>
      <c r="N742" s="304">
        <f t="shared" ca="1" si="336"/>
        <v>-82.631118536756233</v>
      </c>
      <c r="P742" s="310">
        <f t="shared" ca="1" si="337"/>
        <v>23</v>
      </c>
      <c r="Q742" s="304">
        <f t="shared" ca="1" si="338"/>
        <v>0</v>
      </c>
      <c r="R742" s="306">
        <f t="shared" ca="1" si="339"/>
        <v>0</v>
      </c>
      <c r="S742" s="307">
        <f t="shared" ca="1" si="340"/>
        <v>9.0729999999999986</v>
      </c>
      <c r="T742" s="304">
        <f t="shared" ca="1" si="320"/>
        <v>89.006129999999985</v>
      </c>
      <c r="U742" s="311">
        <f t="shared" ca="1" si="321"/>
        <v>0</v>
      </c>
      <c r="V742" s="306">
        <f t="shared" ca="1" si="322"/>
        <v>1.2253922867823275</v>
      </c>
      <c r="W742" s="304">
        <f t="shared" ca="1" si="323"/>
        <v>59.357487104947182</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3.1868078127911197</v>
      </c>
      <c r="AH742" s="304">
        <f t="shared" ca="1" si="347"/>
        <v>-6.5421697899253974</v>
      </c>
    </row>
    <row r="743" spans="1:34" x14ac:dyDescent="0.2">
      <c r="A743" s="347">
        <f t="shared" ca="1" si="325"/>
        <v>1E-4</v>
      </c>
      <c r="B743" s="304">
        <f t="shared" ca="1" si="326"/>
        <v>32.905000000000321</v>
      </c>
      <c r="D743" s="306">
        <f t="shared" ca="1" si="327"/>
        <v>-0.83908432175226255</v>
      </c>
      <c r="E743" s="307">
        <f t="shared" ca="1" si="328"/>
        <v>-3.3218205993843819</v>
      </c>
      <c r="F743" s="304">
        <f t="shared" ca="1" si="329"/>
        <v>3.42615740932971</v>
      </c>
      <c r="G743" s="306">
        <f t="shared" ca="1" si="330"/>
        <v>15.734318099743016</v>
      </c>
      <c r="H743" s="307">
        <f t="shared" ca="1" si="331"/>
        <v>-121.66584343515707</v>
      </c>
      <c r="I743" s="304">
        <f t="shared" ca="1" si="332"/>
        <v>122.67903743041047</v>
      </c>
      <c r="J743" s="306">
        <f t="shared" ca="1" si="333"/>
        <v>839.63949057922719</v>
      </c>
      <c r="K743" s="307">
        <f t="shared" ca="1" si="334"/>
        <v>-3.2139949806225281</v>
      </c>
      <c r="L743" s="304">
        <f t="shared" ca="1" si="319"/>
        <v>839.64564186559062</v>
      </c>
      <c r="M743" s="306">
        <f t="shared" ca="1" si="335"/>
        <v>-1.4421861086760022</v>
      </c>
      <c r="N743" s="304">
        <f t="shared" ca="1" si="336"/>
        <v>-82.631177299530407</v>
      </c>
      <c r="P743" s="310">
        <f t="shared" ca="1" si="337"/>
        <v>23</v>
      </c>
      <c r="Q743" s="304">
        <f t="shared" ca="1" si="338"/>
        <v>0</v>
      </c>
      <c r="R743" s="306">
        <f t="shared" ca="1" si="339"/>
        <v>0</v>
      </c>
      <c r="S743" s="307">
        <f t="shared" ca="1" si="340"/>
        <v>9.0729999999999986</v>
      </c>
      <c r="T743" s="304">
        <f t="shared" ca="1" si="320"/>
        <v>89.006129999999985</v>
      </c>
      <c r="U743" s="311">
        <f t="shared" ca="1" si="321"/>
        <v>0</v>
      </c>
      <c r="V743" s="306">
        <f t="shared" ca="1" si="322"/>
        <v>1.2253937776650983</v>
      </c>
      <c r="W743" s="304">
        <f t="shared" ca="1" si="323"/>
        <v>59.357867703803265</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3.1867671544816618</v>
      </c>
      <c r="AH743" s="304">
        <f t="shared" ca="1" si="347"/>
        <v>-6.5422117386693701</v>
      </c>
    </row>
    <row r="744" spans="1:34" x14ac:dyDescent="0.2">
      <c r="A744" s="347">
        <f t="shared" ca="1" si="325"/>
        <v>1E-4</v>
      </c>
      <c r="B744" s="304">
        <f t="shared" ca="1" si="326"/>
        <v>32.905100000000324</v>
      </c>
      <c r="D744" s="306">
        <f t="shared" ca="1" si="327"/>
        <v>-0.8390830475967116</v>
      </c>
      <c r="E744" s="307">
        <f t="shared" ca="1" si="328"/>
        <v>-3.3217781367555173</v>
      </c>
      <c r="F744" s="304">
        <f t="shared" ca="1" si="329"/>
        <v>3.426115927780486</v>
      </c>
      <c r="G744" s="306">
        <f t="shared" ca="1" si="330"/>
        <v>15.734234191438256</v>
      </c>
      <c r="H744" s="307">
        <f t="shared" ca="1" si="331"/>
        <v>-121.66617561297075</v>
      </c>
      <c r="I744" s="304">
        <f t="shared" ca="1" si="332"/>
        <v>122.67935610312463</v>
      </c>
      <c r="J744" s="306">
        <f t="shared" ca="1" si="333"/>
        <v>839.63949057922719</v>
      </c>
      <c r="K744" s="307">
        <f t="shared" ca="1" si="334"/>
        <v>-3.2261615815749343</v>
      </c>
      <c r="L744" s="304">
        <f t="shared" ca="1" si="319"/>
        <v>839.64568852504362</v>
      </c>
      <c r="M744" s="306">
        <f t="shared" ca="1" si="335"/>
        <v>-1.4421871342690913</v>
      </c>
      <c r="N744" s="304">
        <f t="shared" ca="1" si="336"/>
        <v>-82.631236061685911</v>
      </c>
      <c r="P744" s="310">
        <f t="shared" ca="1" si="337"/>
        <v>23</v>
      </c>
      <c r="Q744" s="304">
        <f t="shared" ca="1" si="338"/>
        <v>0</v>
      </c>
      <c r="R744" s="306">
        <f t="shared" ca="1" si="339"/>
        <v>0</v>
      </c>
      <c r="S744" s="307">
        <f t="shared" ca="1" si="340"/>
        <v>9.0729999999999986</v>
      </c>
      <c r="T744" s="304">
        <f t="shared" ca="1" si="320"/>
        <v>89.006129999999985</v>
      </c>
      <c r="U744" s="311">
        <f t="shared" ca="1" si="321"/>
        <v>0</v>
      </c>
      <c r="V744" s="306">
        <f t="shared" ca="1" si="322"/>
        <v>1.2253952685537539</v>
      </c>
      <c r="W744" s="304">
        <f t="shared" ca="1" si="323"/>
        <v>59.358248300561378</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3.1867264963796167</v>
      </c>
      <c r="AH744" s="304">
        <f t="shared" ca="1" si="347"/>
        <v>-6.5422536871821091</v>
      </c>
    </row>
    <row r="745" spans="1:34" x14ac:dyDescent="0.2">
      <c r="A745" s="347">
        <f t="shared" ca="1" si="325"/>
        <v>1E-4</v>
      </c>
      <c r="B745" s="304">
        <f t="shared" ca="1" si="326"/>
        <v>32.905200000000328</v>
      </c>
      <c r="D745" s="306">
        <f t="shared" ca="1" si="327"/>
        <v>-0.83908177339534573</v>
      </c>
      <c r="E745" s="307">
        <f t="shared" ca="1" si="328"/>
        <v>-3.3217356743608235</v>
      </c>
      <c r="F745" s="304">
        <f t="shared" ca="1" si="329"/>
        <v>3.4260744464715929</v>
      </c>
      <c r="G745" s="306">
        <f t="shared" ca="1" si="330"/>
        <v>15.734150283260917</v>
      </c>
      <c r="H745" s="307">
        <f t="shared" ca="1" si="331"/>
        <v>-121.66650778653818</v>
      </c>
      <c r="I745" s="304">
        <f t="shared" ca="1" si="332"/>
        <v>122.67967477177298</v>
      </c>
      <c r="J745" s="306">
        <f t="shared" ca="1" si="333"/>
        <v>839.63949057922719</v>
      </c>
      <c r="K745" s="307">
        <f t="shared" ca="1" si="334"/>
        <v>-3.2383282157449096</v>
      </c>
      <c r="L745" s="304">
        <f t="shared" ca="1" si="319"/>
        <v>839.64573536091825</v>
      </c>
      <c r="M745" s="306">
        <f t="shared" ca="1" si="335"/>
        <v>-1.4421881598513833</v>
      </c>
      <c r="N745" s="304">
        <f t="shared" ca="1" si="336"/>
        <v>-82.631294823222774</v>
      </c>
      <c r="P745" s="310">
        <f t="shared" ca="1" si="337"/>
        <v>23</v>
      </c>
      <c r="Q745" s="304">
        <f t="shared" ca="1" si="338"/>
        <v>0</v>
      </c>
      <c r="R745" s="306">
        <f t="shared" ca="1" si="339"/>
        <v>0</v>
      </c>
      <c r="S745" s="307">
        <f t="shared" ca="1" si="340"/>
        <v>9.0729999999999986</v>
      </c>
      <c r="T745" s="304">
        <f t="shared" ca="1" si="320"/>
        <v>89.006129999999985</v>
      </c>
      <c r="U745" s="311">
        <f t="shared" ca="1" si="321"/>
        <v>0</v>
      </c>
      <c r="V745" s="306">
        <f t="shared" ca="1" si="322"/>
        <v>1.2253967594482946</v>
      </c>
      <c r="W745" s="304">
        <f t="shared" ca="1" si="323"/>
        <v>59.358628895221493</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3.1866858384849861</v>
      </c>
      <c r="AH745" s="304">
        <f t="shared" ca="1" si="347"/>
        <v>-6.5422956354636161</v>
      </c>
    </row>
    <row r="746" spans="1:34" x14ac:dyDescent="0.2">
      <c r="A746" s="347">
        <f t="shared" ca="1" si="325"/>
        <v>1E-4</v>
      </c>
      <c r="B746" s="304">
        <f t="shared" ca="1" si="326"/>
        <v>32.905300000000331</v>
      </c>
      <c r="D746" s="306">
        <f t="shared" ca="1" si="327"/>
        <v>-0.83908049914816263</v>
      </c>
      <c r="E746" s="307">
        <f t="shared" ca="1" si="328"/>
        <v>-3.3216932122003051</v>
      </c>
      <c r="F746" s="304">
        <f t="shared" ca="1" si="329"/>
        <v>3.4260329654030346</v>
      </c>
      <c r="G746" s="306">
        <f t="shared" ca="1" si="330"/>
        <v>15.734066375211002</v>
      </c>
      <c r="H746" s="307">
        <f t="shared" ca="1" si="331"/>
        <v>-121.6668399558594</v>
      </c>
      <c r="I746" s="304">
        <f t="shared" ca="1" si="332"/>
        <v>122.67999343635559</v>
      </c>
      <c r="J746" s="306">
        <f t="shared" ca="1" si="333"/>
        <v>839.63949057922719</v>
      </c>
      <c r="K746" s="307">
        <f t="shared" ca="1" si="334"/>
        <v>-3.2504948831320295</v>
      </c>
      <c r="L746" s="304">
        <f t="shared" ca="1" si="319"/>
        <v>839.64578237321564</v>
      </c>
      <c r="M746" s="306">
        <f t="shared" ca="1" si="335"/>
        <v>-1.4421891854228779</v>
      </c>
      <c r="N746" s="304">
        <f t="shared" ca="1" si="336"/>
        <v>-82.63135358414101</v>
      </c>
      <c r="P746" s="310">
        <f t="shared" ca="1" si="337"/>
        <v>23</v>
      </c>
      <c r="Q746" s="304">
        <f t="shared" ca="1" si="338"/>
        <v>0</v>
      </c>
      <c r="R746" s="306">
        <f t="shared" ca="1" si="339"/>
        <v>0</v>
      </c>
      <c r="S746" s="307">
        <f t="shared" ca="1" si="340"/>
        <v>9.0729999999999986</v>
      </c>
      <c r="T746" s="304">
        <f t="shared" ca="1" si="320"/>
        <v>89.006129999999985</v>
      </c>
      <c r="U746" s="311">
        <f t="shared" ca="1" si="321"/>
        <v>0</v>
      </c>
      <c r="V746" s="306">
        <f t="shared" ca="1" si="322"/>
        <v>1.22539825034872</v>
      </c>
      <c r="W746" s="304">
        <f t="shared" ca="1" si="323"/>
        <v>59.359009487783652</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3.1866451807977736</v>
      </c>
      <c r="AH746" s="304">
        <f t="shared" ca="1" si="347"/>
        <v>-6.5423375835138877</v>
      </c>
    </row>
    <row r="747" spans="1:34" x14ac:dyDescent="0.2">
      <c r="A747" s="347">
        <f t="shared" ca="1" si="325"/>
        <v>1E-4</v>
      </c>
      <c r="B747" s="304">
        <f t="shared" ca="1" si="326"/>
        <v>32.905400000000334</v>
      </c>
      <c r="D747" s="306">
        <f t="shared" ca="1" si="327"/>
        <v>-0.83907922485516617</v>
      </c>
      <c r="E747" s="307">
        <f t="shared" ca="1" si="328"/>
        <v>-3.3216507502739567</v>
      </c>
      <c r="F747" s="304">
        <f t="shared" ca="1" si="329"/>
        <v>3.4259914845748063</v>
      </c>
      <c r="G747" s="306">
        <f t="shared" ca="1" si="330"/>
        <v>15.733982467288516</v>
      </c>
      <c r="H747" s="307">
        <f t="shared" ca="1" si="331"/>
        <v>-121.66717212093442</v>
      </c>
      <c r="I747" s="304">
        <f t="shared" ca="1" si="332"/>
        <v>122.68031209687243</v>
      </c>
      <c r="J747" s="306">
        <f t="shared" ca="1" si="333"/>
        <v>839.63949057922719</v>
      </c>
      <c r="K747" s="307">
        <f t="shared" ca="1" si="334"/>
        <v>-3.262661583735869</v>
      </c>
      <c r="L747" s="304">
        <f t="shared" ca="1" si="319"/>
        <v>839.64582956193749</v>
      </c>
      <c r="M747" s="306">
        <f t="shared" ca="1" si="335"/>
        <v>-1.4421902109835754</v>
      </c>
      <c r="N747" s="304">
        <f t="shared" ca="1" si="336"/>
        <v>-82.631412344440605</v>
      </c>
      <c r="P747" s="310">
        <f t="shared" ca="1" si="337"/>
        <v>23</v>
      </c>
      <c r="Q747" s="304">
        <f t="shared" ca="1" si="338"/>
        <v>0</v>
      </c>
      <c r="R747" s="306">
        <f t="shared" ca="1" si="339"/>
        <v>0</v>
      </c>
      <c r="S747" s="307">
        <f t="shared" ca="1" si="340"/>
        <v>9.0729999999999986</v>
      </c>
      <c r="T747" s="304">
        <f t="shared" ca="1" si="320"/>
        <v>89.006129999999985</v>
      </c>
      <c r="U747" s="311">
        <f t="shared" ca="1" si="321"/>
        <v>0</v>
      </c>
      <c r="V747" s="306">
        <f t="shared" ca="1" si="322"/>
        <v>1.2253997412550295</v>
      </c>
      <c r="W747" s="304">
        <f t="shared" ca="1" si="323"/>
        <v>59.359390078247749</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3.1866045233179729</v>
      </c>
      <c r="AH747" s="304">
        <f t="shared" ca="1" si="347"/>
        <v>-6.5423795313329283</v>
      </c>
    </row>
    <row r="748" spans="1:34" x14ac:dyDescent="0.2">
      <c r="A748" s="347">
        <f t="shared" ca="1" si="325"/>
        <v>1E-4</v>
      </c>
      <c r="B748" s="304">
        <f t="shared" ca="1" si="326"/>
        <v>32.905500000000337</v>
      </c>
      <c r="D748" s="306">
        <f t="shared" ca="1" si="327"/>
        <v>-0.8390779505163557</v>
      </c>
      <c r="E748" s="307">
        <f t="shared" ca="1" si="328"/>
        <v>-3.321608288581789</v>
      </c>
      <c r="F748" s="304">
        <f t="shared" ca="1" si="329"/>
        <v>3.4259500039869191</v>
      </c>
      <c r="G748" s="306">
        <f t="shared" ca="1" si="330"/>
        <v>15.733898559493465</v>
      </c>
      <c r="H748" s="307">
        <f t="shared" ca="1" si="331"/>
        <v>-121.66750428176329</v>
      </c>
      <c r="I748" s="304">
        <f t="shared" ca="1" si="332"/>
        <v>122.68063075332356</v>
      </c>
      <c r="J748" s="306">
        <f t="shared" ca="1" si="333"/>
        <v>839.63949057922719</v>
      </c>
      <c r="K748" s="307">
        <f t="shared" ca="1" si="334"/>
        <v>-3.274828317556004</v>
      </c>
      <c r="L748" s="304">
        <f t="shared" ca="1" si="319"/>
        <v>839.64587692708506</v>
      </c>
      <c r="M748" s="306">
        <f t="shared" ca="1" si="335"/>
        <v>-1.4421912365334761</v>
      </c>
      <c r="N748" s="304">
        <f t="shared" ca="1" si="336"/>
        <v>-82.631471104121601</v>
      </c>
      <c r="P748" s="310">
        <f t="shared" ca="1" si="337"/>
        <v>23</v>
      </c>
      <c r="Q748" s="304">
        <f t="shared" ca="1" si="338"/>
        <v>0</v>
      </c>
      <c r="R748" s="306">
        <f t="shared" ca="1" si="339"/>
        <v>0</v>
      </c>
      <c r="S748" s="307">
        <f t="shared" ca="1" si="340"/>
        <v>9.0729999999999986</v>
      </c>
      <c r="T748" s="304">
        <f t="shared" ca="1" si="320"/>
        <v>89.006129999999985</v>
      </c>
      <c r="U748" s="311">
        <f t="shared" ca="1" si="321"/>
        <v>0</v>
      </c>
      <c r="V748" s="306">
        <f t="shared" ca="1" si="322"/>
        <v>1.2254012321672241</v>
      </c>
      <c r="W748" s="304">
        <f t="shared" ca="1" si="323"/>
        <v>59.359770666613848</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3.1865638660455966</v>
      </c>
      <c r="AH748" s="304">
        <f t="shared" ca="1" si="347"/>
        <v>-6.5424214789207271</v>
      </c>
    </row>
    <row r="749" spans="1:34" x14ac:dyDescent="0.2">
      <c r="A749" s="347">
        <f t="shared" ca="1" si="325"/>
        <v>1E-4</v>
      </c>
      <c r="B749" s="304">
        <f t="shared" ca="1" si="326"/>
        <v>32.905600000000341</v>
      </c>
      <c r="D749" s="306">
        <f t="shared" ca="1" si="327"/>
        <v>-0.8390766761317312</v>
      </c>
      <c r="E749" s="307">
        <f t="shared" ca="1" si="328"/>
        <v>-3.3215658271237967</v>
      </c>
      <c r="F749" s="304">
        <f t="shared" ca="1" si="329"/>
        <v>3.4259085236393667</v>
      </c>
      <c r="G749" s="306">
        <f t="shared" ca="1" si="330"/>
        <v>15.733814651825851</v>
      </c>
      <c r="H749" s="307">
        <f t="shared" ca="1" si="331"/>
        <v>-121.667836438346</v>
      </c>
      <c r="I749" s="304">
        <f t="shared" ca="1" si="332"/>
        <v>122.68094940570897</v>
      </c>
      <c r="J749" s="306">
        <f t="shared" ca="1" si="333"/>
        <v>839.63949057922719</v>
      </c>
      <c r="K749" s="307">
        <f t="shared" ca="1" si="334"/>
        <v>-3.2869950845920095</v>
      </c>
      <c r="L749" s="304">
        <f t="shared" ca="1" si="319"/>
        <v>839.64592446865981</v>
      </c>
      <c r="M749" s="306">
        <f t="shared" ca="1" si="335"/>
        <v>-1.4421922620725802</v>
      </c>
      <c r="N749" s="304">
        <f t="shared" ca="1" si="336"/>
        <v>-82.631529863183999</v>
      </c>
      <c r="P749" s="310">
        <f t="shared" ca="1" si="337"/>
        <v>23</v>
      </c>
      <c r="Q749" s="304">
        <f t="shared" ca="1" si="338"/>
        <v>0</v>
      </c>
      <c r="R749" s="306">
        <f t="shared" ca="1" si="339"/>
        <v>0</v>
      </c>
      <c r="S749" s="307">
        <f t="shared" ca="1" si="340"/>
        <v>9.0729999999999986</v>
      </c>
      <c r="T749" s="304">
        <f t="shared" ca="1" si="320"/>
        <v>89.006129999999985</v>
      </c>
      <c r="U749" s="311">
        <f t="shared" ca="1" si="321"/>
        <v>0</v>
      </c>
      <c r="V749" s="306">
        <f t="shared" ca="1" si="322"/>
        <v>1.2254027230853028</v>
      </c>
      <c r="W749" s="304">
        <f t="shared" ca="1" si="323"/>
        <v>59.360151252881856</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3.1865232089806383</v>
      </c>
      <c r="AH749" s="304">
        <f t="shared" ca="1" si="347"/>
        <v>-6.5424634262772905</v>
      </c>
    </row>
    <row r="750" spans="1:34" x14ac:dyDescent="0.2">
      <c r="A750" s="347">
        <f t="shared" ca="1" si="325"/>
        <v>1E-4</v>
      </c>
      <c r="B750" s="304">
        <f t="shared" ca="1" si="326"/>
        <v>32.905700000000344</v>
      </c>
      <c r="D750" s="306">
        <f t="shared" ca="1" si="327"/>
        <v>-0.83907540170129324</v>
      </c>
      <c r="E750" s="307">
        <f t="shared" ca="1" si="328"/>
        <v>-3.3215233658999885</v>
      </c>
      <c r="F750" s="304">
        <f t="shared" ca="1" si="329"/>
        <v>3.425867043532159</v>
      </c>
      <c r="G750" s="306">
        <f t="shared" ca="1" si="330"/>
        <v>15.733730744285682</v>
      </c>
      <c r="H750" s="307">
        <f t="shared" ca="1" si="331"/>
        <v>-121.6681685906826</v>
      </c>
      <c r="I750" s="304">
        <f t="shared" ca="1" si="332"/>
        <v>122.68126805402871</v>
      </c>
      <c r="J750" s="306">
        <f t="shared" ca="1" si="333"/>
        <v>839.63949057922719</v>
      </c>
      <c r="K750" s="307">
        <f t="shared" ca="1" si="334"/>
        <v>-3.299161884843461</v>
      </c>
      <c r="L750" s="304">
        <f t="shared" ca="1" si="319"/>
        <v>839.64597218666313</v>
      </c>
      <c r="M750" s="306">
        <f t="shared" ca="1" si="335"/>
        <v>-1.4421932876008876</v>
      </c>
      <c r="N750" s="304">
        <f t="shared" ca="1" si="336"/>
        <v>-82.631588621627785</v>
      </c>
      <c r="P750" s="310">
        <f t="shared" ca="1" si="337"/>
        <v>23</v>
      </c>
      <c r="Q750" s="304">
        <f t="shared" ca="1" si="338"/>
        <v>0</v>
      </c>
      <c r="R750" s="306">
        <f t="shared" ca="1" si="339"/>
        <v>0</v>
      </c>
      <c r="S750" s="307">
        <f t="shared" ca="1" si="340"/>
        <v>9.0729999999999986</v>
      </c>
      <c r="T750" s="304">
        <f t="shared" ca="1" si="320"/>
        <v>89.006129999999985</v>
      </c>
      <c r="U750" s="311">
        <f t="shared" ca="1" si="321"/>
        <v>0</v>
      </c>
      <c r="V750" s="306">
        <f t="shared" ca="1" si="322"/>
        <v>1.225404214009266</v>
      </c>
      <c r="W750" s="304">
        <f t="shared" ca="1" si="323"/>
        <v>59.360531837051788</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3.1864825521231115</v>
      </c>
      <c r="AH750" s="304">
        <f t="shared" ca="1" si="347"/>
        <v>-6.5425053734026086</v>
      </c>
    </row>
    <row r="751" spans="1:34" x14ac:dyDescent="0.2">
      <c r="A751" s="347">
        <f t="shared" ca="1" si="325"/>
        <v>1E-4</v>
      </c>
      <c r="B751" s="304">
        <f t="shared" ca="1" si="326"/>
        <v>32.905800000000347</v>
      </c>
      <c r="D751" s="306">
        <f t="shared" ca="1" si="327"/>
        <v>-0.83907412722504449</v>
      </c>
      <c r="E751" s="307">
        <f t="shared" ca="1" si="328"/>
        <v>-3.3214809049103637</v>
      </c>
      <c r="F751" s="304">
        <f t="shared" ca="1" si="329"/>
        <v>3.4258255636652954</v>
      </c>
      <c r="G751" s="306">
        <f t="shared" ca="1" si="330"/>
        <v>15.733646836872959</v>
      </c>
      <c r="H751" s="307">
        <f t="shared" ca="1" si="331"/>
        <v>-121.66850073877309</v>
      </c>
      <c r="I751" s="304">
        <f t="shared" ca="1" si="332"/>
        <v>122.68158669828276</v>
      </c>
      <c r="J751" s="306">
        <f t="shared" ca="1" si="333"/>
        <v>839.63949057922719</v>
      </c>
      <c r="K751" s="307">
        <f t="shared" ca="1" si="334"/>
        <v>-3.3113287183099338</v>
      </c>
      <c r="L751" s="304">
        <f t="shared" ca="1" si="319"/>
        <v>839.64602008109637</v>
      </c>
      <c r="M751" s="306">
        <f t="shared" ca="1" si="335"/>
        <v>-1.4421943131183987</v>
      </c>
      <c r="N751" s="304">
        <f t="shared" ca="1" si="336"/>
        <v>-82.631647379452986</v>
      </c>
      <c r="P751" s="310">
        <f t="shared" ca="1" si="337"/>
        <v>23</v>
      </c>
      <c r="Q751" s="304">
        <f t="shared" ca="1" si="338"/>
        <v>0</v>
      </c>
      <c r="R751" s="306">
        <f t="shared" ca="1" si="339"/>
        <v>0</v>
      </c>
      <c r="S751" s="307">
        <f t="shared" ca="1" si="340"/>
        <v>9.0729999999999986</v>
      </c>
      <c r="T751" s="304">
        <f t="shared" ca="1" si="320"/>
        <v>89.006129999999985</v>
      </c>
      <c r="U751" s="311">
        <f t="shared" ca="1" si="321"/>
        <v>0</v>
      </c>
      <c r="V751" s="306">
        <f t="shared" ca="1" si="322"/>
        <v>1.225405704939114</v>
      </c>
      <c r="W751" s="304">
        <f t="shared" ca="1" si="323"/>
        <v>59.360912419123615</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3.1864418954730116</v>
      </c>
      <c r="AH751" s="304">
        <f t="shared" ca="1" si="347"/>
        <v>-6.5425473202966824</v>
      </c>
    </row>
    <row r="752" spans="1:34" x14ac:dyDescent="0.2">
      <c r="A752" s="347">
        <f t="shared" ca="1" si="325"/>
        <v>1E-4</v>
      </c>
      <c r="B752" s="304">
        <f t="shared" ca="1" si="326"/>
        <v>32.905900000000351</v>
      </c>
      <c r="D752" s="306">
        <f t="shared" ca="1" si="327"/>
        <v>-0.83907285270298326</v>
      </c>
      <c r="E752" s="307">
        <f t="shared" ca="1" si="328"/>
        <v>-3.3214384441549267</v>
      </c>
      <c r="F752" s="304">
        <f t="shared" ca="1" si="329"/>
        <v>3.4257840840387801</v>
      </c>
      <c r="G752" s="306">
        <f t="shared" ca="1" si="330"/>
        <v>15.733562929587688</v>
      </c>
      <c r="H752" s="307">
        <f t="shared" ca="1" si="331"/>
        <v>-121.66883288261751</v>
      </c>
      <c r="I752" s="304">
        <f t="shared" ca="1" si="332"/>
        <v>122.68190533847118</v>
      </c>
      <c r="J752" s="306">
        <f t="shared" ca="1" si="333"/>
        <v>839.63949057922719</v>
      </c>
      <c r="K752" s="307">
        <f t="shared" ca="1" si="334"/>
        <v>-3.3234955849910035</v>
      </c>
      <c r="L752" s="304">
        <f t="shared" ca="1" si="319"/>
        <v>839.64606815196112</v>
      </c>
      <c r="M752" s="306">
        <f t="shared" ca="1" si="335"/>
        <v>-1.4421953386251138</v>
      </c>
      <c r="N752" s="304">
        <f t="shared" ca="1" si="336"/>
        <v>-82.631706136659616</v>
      </c>
      <c r="P752" s="310">
        <f t="shared" ca="1" si="337"/>
        <v>23</v>
      </c>
      <c r="Q752" s="304">
        <f t="shared" ca="1" si="338"/>
        <v>0</v>
      </c>
      <c r="R752" s="306">
        <f t="shared" ca="1" si="339"/>
        <v>0</v>
      </c>
      <c r="S752" s="307">
        <f t="shared" ca="1" si="340"/>
        <v>9.0729999999999986</v>
      </c>
      <c r="T752" s="304">
        <f t="shared" ca="1" si="320"/>
        <v>89.006129999999985</v>
      </c>
      <c r="U752" s="311">
        <f t="shared" ca="1" si="321"/>
        <v>0</v>
      </c>
      <c r="V752" s="306">
        <f t="shared" ca="1" si="322"/>
        <v>1.225407195874846</v>
      </c>
      <c r="W752" s="304">
        <f t="shared" ca="1" si="323"/>
        <v>59.36129299909733</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3.1864012390303449</v>
      </c>
      <c r="AH752" s="304">
        <f t="shared" ca="1" si="347"/>
        <v>-6.5425892669595092</v>
      </c>
    </row>
    <row r="753" spans="1:34" x14ac:dyDescent="0.2">
      <c r="A753" s="347">
        <f t="shared" ca="1" si="325"/>
        <v>1E-4</v>
      </c>
      <c r="B753" s="304">
        <f t="shared" ca="1" si="326"/>
        <v>32.906000000000354</v>
      </c>
      <c r="D753" s="306">
        <f t="shared" ca="1" si="327"/>
        <v>-0.83907157813511057</v>
      </c>
      <c r="E753" s="307">
        <f t="shared" ca="1" si="328"/>
        <v>-3.3213959836336766</v>
      </c>
      <c r="F753" s="304">
        <f t="shared" ca="1" si="329"/>
        <v>3.425742604652612</v>
      </c>
      <c r="G753" s="306">
        <f t="shared" ca="1" si="330"/>
        <v>15.733479022429874</v>
      </c>
      <c r="H753" s="307">
        <f t="shared" ca="1" si="331"/>
        <v>-121.66916502221588</v>
      </c>
      <c r="I753" s="304">
        <f t="shared" ca="1" si="332"/>
        <v>122.68222397459398</v>
      </c>
      <c r="J753" s="306">
        <f t="shared" ca="1" si="333"/>
        <v>839.63949057922719</v>
      </c>
      <c r="K753" s="307">
        <f t="shared" ca="1" si="334"/>
        <v>-3.3356624848862451</v>
      </c>
      <c r="L753" s="304">
        <f t="shared" ca="1" si="319"/>
        <v>839.64611639925863</v>
      </c>
      <c r="M753" s="306">
        <f t="shared" ca="1" si="335"/>
        <v>-1.4421963641210327</v>
      </c>
      <c r="N753" s="304">
        <f t="shared" ca="1" si="336"/>
        <v>-82.631764893247677</v>
      </c>
      <c r="P753" s="310">
        <f t="shared" ca="1" si="337"/>
        <v>23</v>
      </c>
      <c r="Q753" s="304">
        <f t="shared" ca="1" si="338"/>
        <v>0</v>
      </c>
      <c r="R753" s="306">
        <f t="shared" ca="1" si="339"/>
        <v>0</v>
      </c>
      <c r="S753" s="307">
        <f t="shared" ca="1" si="340"/>
        <v>9.0729999999999986</v>
      </c>
      <c r="T753" s="304">
        <f t="shared" ca="1" si="320"/>
        <v>89.006129999999985</v>
      </c>
      <c r="U753" s="311">
        <f t="shared" ca="1" si="321"/>
        <v>0</v>
      </c>
      <c r="V753" s="306">
        <f t="shared" ca="1" si="322"/>
        <v>1.2254086868164626</v>
      </c>
      <c r="W753" s="304">
        <f t="shared" ca="1" si="323"/>
        <v>59.361673576972912</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3.1863605827951087</v>
      </c>
      <c r="AH753" s="304">
        <f t="shared" ca="1" si="347"/>
        <v>-6.542631213391088</v>
      </c>
    </row>
    <row r="754" spans="1:34" x14ac:dyDescent="0.2">
      <c r="A754" s="347">
        <f t="shared" ca="1" si="325"/>
        <v>1E-4</v>
      </c>
      <c r="B754" s="304">
        <f t="shared" ca="1" si="326"/>
        <v>32.906100000000357</v>
      </c>
      <c r="D754" s="306">
        <f t="shared" ca="1" si="327"/>
        <v>-0.83907030352142931</v>
      </c>
      <c r="E754" s="307">
        <f t="shared" ca="1" si="328"/>
        <v>-3.321353523346616</v>
      </c>
      <c r="F754" s="304">
        <f t="shared" ca="1" si="329"/>
        <v>3.4257011255067953</v>
      </c>
      <c r="G754" s="306">
        <f t="shared" ca="1" si="330"/>
        <v>15.733395115399523</v>
      </c>
      <c r="H754" s="307">
        <f t="shared" ca="1" si="331"/>
        <v>-121.66949715756822</v>
      </c>
      <c r="I754" s="304">
        <f t="shared" ca="1" si="332"/>
        <v>122.68254260665117</v>
      </c>
      <c r="J754" s="306">
        <f t="shared" ca="1" si="333"/>
        <v>839.63949057922719</v>
      </c>
      <c r="K754" s="307">
        <f t="shared" ca="1" si="334"/>
        <v>-3.3478294179952344</v>
      </c>
      <c r="L754" s="304">
        <f t="shared" ca="1" si="319"/>
        <v>839.64616482299027</v>
      </c>
      <c r="M754" s="306">
        <f t="shared" ca="1" si="335"/>
        <v>-1.4421973896061557</v>
      </c>
      <c r="N754" s="304">
        <f t="shared" ca="1" si="336"/>
        <v>-82.631823649217182</v>
      </c>
      <c r="P754" s="310">
        <f t="shared" ca="1" si="337"/>
        <v>23</v>
      </c>
      <c r="Q754" s="304">
        <f t="shared" ca="1" si="338"/>
        <v>0</v>
      </c>
      <c r="R754" s="306">
        <f t="shared" ca="1" si="339"/>
        <v>0</v>
      </c>
      <c r="S754" s="307">
        <f t="shared" ca="1" si="340"/>
        <v>9.0729999999999986</v>
      </c>
      <c r="T754" s="304">
        <f t="shared" ca="1" si="320"/>
        <v>89.006129999999985</v>
      </c>
      <c r="U754" s="311">
        <f t="shared" ca="1" si="321"/>
        <v>0</v>
      </c>
      <c r="V754" s="306">
        <f t="shared" ca="1" si="322"/>
        <v>1.2254101777639637</v>
      </c>
      <c r="W754" s="304">
        <f t="shared" ca="1" si="323"/>
        <v>59.362054152750325</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3.186319926767311</v>
      </c>
      <c r="AH754" s="304">
        <f t="shared" ca="1" si="347"/>
        <v>-6.5426731595914163</v>
      </c>
    </row>
    <row r="755" spans="1:34" x14ac:dyDescent="0.2">
      <c r="A755" s="347">
        <f t="shared" ca="1" si="325"/>
        <v>1E-4</v>
      </c>
      <c r="B755" s="304">
        <f t="shared" ca="1" si="326"/>
        <v>32.906200000000361</v>
      </c>
      <c r="D755" s="306">
        <f t="shared" ca="1" si="327"/>
        <v>-0.83906902886193824</v>
      </c>
      <c r="E755" s="307">
        <f t="shared" ca="1" si="328"/>
        <v>-3.3213110632937486</v>
      </c>
      <c r="F755" s="304">
        <f t="shared" ca="1" si="329"/>
        <v>3.4256596466013325</v>
      </c>
      <c r="G755" s="306">
        <f t="shared" ca="1" si="330"/>
        <v>15.733311208496636</v>
      </c>
      <c r="H755" s="307">
        <f t="shared" ca="1" si="331"/>
        <v>-121.66982928867455</v>
      </c>
      <c r="I755" s="304">
        <f t="shared" ca="1" si="332"/>
        <v>122.68286123464277</v>
      </c>
      <c r="J755" s="306">
        <f t="shared" ca="1" si="333"/>
        <v>839.63949057922719</v>
      </c>
      <c r="K755" s="307">
        <f t="shared" ca="1" si="334"/>
        <v>-3.3599963843175464</v>
      </c>
      <c r="L755" s="304">
        <f t="shared" ca="1" si="319"/>
        <v>839.64621342315763</v>
      </c>
      <c r="M755" s="306">
        <f t="shared" ca="1" si="335"/>
        <v>-1.4421984150804832</v>
      </c>
      <c r="N755" s="304">
        <f t="shared" ca="1" si="336"/>
        <v>-82.631882404568145</v>
      </c>
      <c r="P755" s="310">
        <f t="shared" ca="1" si="337"/>
        <v>23</v>
      </c>
      <c r="Q755" s="304">
        <f t="shared" ca="1" si="338"/>
        <v>0</v>
      </c>
      <c r="R755" s="306">
        <f t="shared" ca="1" si="339"/>
        <v>0</v>
      </c>
      <c r="S755" s="307">
        <f t="shared" ca="1" si="340"/>
        <v>9.0729999999999986</v>
      </c>
      <c r="T755" s="304">
        <f t="shared" ca="1" si="320"/>
        <v>89.006129999999985</v>
      </c>
      <c r="U755" s="311">
        <f t="shared" ca="1" si="321"/>
        <v>0</v>
      </c>
      <c r="V755" s="306">
        <f t="shared" ca="1" si="322"/>
        <v>1.2254116687173493</v>
      </c>
      <c r="W755" s="304">
        <f t="shared" ca="1" si="323"/>
        <v>59.362434726429576</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3.1862792709469527</v>
      </c>
      <c r="AH755" s="304">
        <f t="shared" ca="1" si="347"/>
        <v>-6.5427151055604913</v>
      </c>
    </row>
    <row r="756" spans="1:34" x14ac:dyDescent="0.2">
      <c r="A756" s="347">
        <f t="shared" ca="1" si="325"/>
        <v>1E-4</v>
      </c>
      <c r="B756" s="304">
        <f t="shared" ca="1" si="326"/>
        <v>32.906300000000364</v>
      </c>
      <c r="D756" s="306">
        <f t="shared" ca="1" si="327"/>
        <v>-0.83906775415663803</v>
      </c>
      <c r="E756" s="307">
        <f t="shared" ca="1" si="328"/>
        <v>-3.3212686034750742</v>
      </c>
      <c r="F756" s="304">
        <f t="shared" ca="1" si="329"/>
        <v>3.4256181679362245</v>
      </c>
      <c r="G756" s="306">
        <f t="shared" ca="1" si="330"/>
        <v>15.73322730172122</v>
      </c>
      <c r="H756" s="307">
        <f t="shared" ca="1" si="331"/>
        <v>-121.67016141553489</v>
      </c>
      <c r="I756" s="304">
        <f t="shared" ca="1" si="332"/>
        <v>122.68317985856881</v>
      </c>
      <c r="J756" s="306">
        <f t="shared" ca="1" si="333"/>
        <v>839.63949057922719</v>
      </c>
      <c r="K756" s="307">
        <f t="shared" ca="1" si="334"/>
        <v>-3.3721633838527567</v>
      </c>
      <c r="L756" s="304">
        <f t="shared" ca="1" si="319"/>
        <v>839.64626219976208</v>
      </c>
      <c r="M756" s="306">
        <f t="shared" ca="1" si="335"/>
        <v>-1.4421994405440153</v>
      </c>
      <c r="N756" s="304">
        <f t="shared" ca="1" si="336"/>
        <v>-82.631941159300581</v>
      </c>
      <c r="P756" s="310">
        <f t="shared" ca="1" si="337"/>
        <v>23</v>
      </c>
      <c r="Q756" s="304">
        <f t="shared" ca="1" si="338"/>
        <v>0</v>
      </c>
      <c r="R756" s="306">
        <f t="shared" ca="1" si="339"/>
        <v>0</v>
      </c>
      <c r="S756" s="307">
        <f t="shared" ca="1" si="340"/>
        <v>9.0729999999999986</v>
      </c>
      <c r="T756" s="304">
        <f t="shared" ca="1" si="320"/>
        <v>89.006129999999985</v>
      </c>
      <c r="U756" s="311">
        <f t="shared" ca="1" si="321"/>
        <v>0</v>
      </c>
      <c r="V756" s="306">
        <f t="shared" ca="1" si="322"/>
        <v>1.2254131596766189</v>
      </c>
      <c r="W756" s="304">
        <f t="shared" ca="1" si="323"/>
        <v>59.362815298010617</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3.1862386153340365</v>
      </c>
      <c r="AH756" s="304">
        <f t="shared" ca="1" si="347"/>
        <v>-6.5427570512983122</v>
      </c>
    </row>
    <row r="757" spans="1:34" x14ac:dyDescent="0.2">
      <c r="A757" s="347">
        <f t="shared" ca="1" si="325"/>
        <v>1E-4</v>
      </c>
      <c r="B757" s="304">
        <f t="shared" ca="1" si="326"/>
        <v>32.906400000000367</v>
      </c>
      <c r="D757" s="306">
        <f t="shared" ca="1" si="327"/>
        <v>-0.83906647940552881</v>
      </c>
      <c r="E757" s="307">
        <f t="shared" ca="1" si="328"/>
        <v>-3.3212261438905983</v>
      </c>
      <c r="F757" s="304">
        <f t="shared" ca="1" si="329"/>
        <v>3.4255766895114759</v>
      </c>
      <c r="G757" s="306">
        <f t="shared" ca="1" si="330"/>
        <v>15.733143395073279</v>
      </c>
      <c r="H757" s="307">
        <f t="shared" ca="1" si="331"/>
        <v>-121.67049353814929</v>
      </c>
      <c r="I757" s="304">
        <f t="shared" ca="1" si="332"/>
        <v>122.6834984784293</v>
      </c>
      <c r="J757" s="306">
        <f t="shared" ca="1" si="333"/>
        <v>839.63949057922719</v>
      </c>
      <c r="K757" s="307">
        <f t="shared" ca="1" si="334"/>
        <v>-3.3843304166004411</v>
      </c>
      <c r="L757" s="304">
        <f t="shared" ca="1" si="319"/>
        <v>839.64631115280497</v>
      </c>
      <c r="M757" s="306">
        <f t="shared" ca="1" si="335"/>
        <v>-1.4422004659967518</v>
      </c>
      <c r="N757" s="304">
        <f t="shared" ca="1" si="336"/>
        <v>-82.631999913414475</v>
      </c>
      <c r="P757" s="310">
        <f t="shared" ca="1" si="337"/>
        <v>23</v>
      </c>
      <c r="Q757" s="304">
        <f t="shared" ca="1" si="338"/>
        <v>0</v>
      </c>
      <c r="R757" s="306">
        <f t="shared" ca="1" si="339"/>
        <v>0</v>
      </c>
      <c r="S757" s="307">
        <f t="shared" ca="1" si="340"/>
        <v>9.0729999999999986</v>
      </c>
      <c r="T757" s="304">
        <f t="shared" ca="1" si="320"/>
        <v>89.006129999999985</v>
      </c>
      <c r="U757" s="311">
        <f t="shared" ca="1" si="321"/>
        <v>0</v>
      </c>
      <c r="V757" s="306">
        <f t="shared" ca="1" si="322"/>
        <v>1.2254146506417727</v>
      </c>
      <c r="W757" s="304">
        <f t="shared" ca="1" si="323"/>
        <v>59.363195867493438</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3.1861979599285668</v>
      </c>
      <c r="AH757" s="304">
        <f t="shared" ca="1" si="347"/>
        <v>-6.5427989968048745</v>
      </c>
    </row>
    <row r="758" spans="1:34" x14ac:dyDescent="0.2">
      <c r="A758" s="347">
        <f t="shared" ca="1" si="325"/>
        <v>1E-4</v>
      </c>
      <c r="B758" s="304">
        <f t="shared" ca="1" si="326"/>
        <v>32.906500000000371</v>
      </c>
      <c r="D758" s="306">
        <f t="shared" ca="1" si="327"/>
        <v>-0.83906520460861389</v>
      </c>
      <c r="E758" s="307">
        <f t="shared" ca="1" si="328"/>
        <v>-3.3211836845403209</v>
      </c>
      <c r="F758" s="304">
        <f t="shared" ca="1" si="329"/>
        <v>3.4255352113270878</v>
      </c>
      <c r="G758" s="306">
        <f t="shared" ca="1" si="330"/>
        <v>15.733059488552819</v>
      </c>
      <c r="H758" s="307">
        <f t="shared" ca="1" si="331"/>
        <v>-121.67082565651774</v>
      </c>
      <c r="I758" s="304">
        <f t="shared" ca="1" si="332"/>
        <v>122.68381709422427</v>
      </c>
      <c r="J758" s="306">
        <f t="shared" ca="1" si="333"/>
        <v>839.63949057922719</v>
      </c>
      <c r="K758" s="307">
        <f t="shared" ca="1" si="334"/>
        <v>-3.3964974825601746</v>
      </c>
      <c r="L758" s="304">
        <f t="shared" ca="1" si="319"/>
        <v>839.64636028228767</v>
      </c>
      <c r="M758" s="306">
        <f t="shared" ca="1" si="335"/>
        <v>-1.4422014914386934</v>
      </c>
      <c r="N758" s="304">
        <f t="shared" ca="1" si="336"/>
        <v>-82.632058666909856</v>
      </c>
      <c r="P758" s="310">
        <f t="shared" ca="1" si="337"/>
        <v>23</v>
      </c>
      <c r="Q758" s="304">
        <f t="shared" ca="1" si="338"/>
        <v>0</v>
      </c>
      <c r="R758" s="306">
        <f t="shared" ca="1" si="339"/>
        <v>0</v>
      </c>
      <c r="S758" s="307">
        <f t="shared" ca="1" si="340"/>
        <v>9.0729999999999986</v>
      </c>
      <c r="T758" s="304">
        <f t="shared" ca="1" si="320"/>
        <v>89.006129999999985</v>
      </c>
      <c r="U758" s="311">
        <f t="shared" ca="1" si="321"/>
        <v>0</v>
      </c>
      <c r="V758" s="306">
        <f t="shared" ca="1" si="322"/>
        <v>1.2254161416128109</v>
      </c>
      <c r="W758" s="304">
        <f t="shared" ca="1" si="323"/>
        <v>59.363576434878034</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3.1861573047305445</v>
      </c>
      <c r="AH758" s="304">
        <f t="shared" ca="1" si="347"/>
        <v>-6.5428409420801774</v>
      </c>
    </row>
    <row r="759" spans="1:34" x14ac:dyDescent="0.2">
      <c r="A759" s="347">
        <f t="shared" ca="1" si="325"/>
        <v>1E-4</v>
      </c>
      <c r="B759" s="304">
        <f t="shared" ca="1" si="326"/>
        <v>32.906600000000374</v>
      </c>
      <c r="D759" s="306">
        <f t="shared" ca="1" si="327"/>
        <v>-0.83906392976589061</v>
      </c>
      <c r="E759" s="307">
        <f t="shared" ca="1" si="328"/>
        <v>-3.3211412254242454</v>
      </c>
      <c r="F759" s="304">
        <f t="shared" ca="1" si="329"/>
        <v>3.4254937333830635</v>
      </c>
      <c r="G759" s="306">
        <f t="shared" ca="1" si="330"/>
        <v>15.732975582159842</v>
      </c>
      <c r="H759" s="307">
        <f t="shared" ca="1" si="331"/>
        <v>-121.67115777064028</v>
      </c>
      <c r="I759" s="304">
        <f t="shared" ca="1" si="332"/>
        <v>122.68413570595375</v>
      </c>
      <c r="J759" s="306">
        <f t="shared" ca="1" si="333"/>
        <v>839.63949057922719</v>
      </c>
      <c r="K759" s="307">
        <f t="shared" ca="1" si="334"/>
        <v>-3.4086645817315326</v>
      </c>
      <c r="L759" s="304">
        <f t="shared" ca="1" si="319"/>
        <v>839.64640958821167</v>
      </c>
      <c r="M759" s="306">
        <f t="shared" ca="1" si="335"/>
        <v>-1.44220251686984</v>
      </c>
      <c r="N759" s="304">
        <f t="shared" ca="1" si="336"/>
        <v>-82.632117419786738</v>
      </c>
      <c r="P759" s="310">
        <f t="shared" ca="1" si="337"/>
        <v>23</v>
      </c>
      <c r="Q759" s="304">
        <f t="shared" ca="1" si="338"/>
        <v>0</v>
      </c>
      <c r="R759" s="306">
        <f t="shared" ca="1" si="339"/>
        <v>0</v>
      </c>
      <c r="S759" s="307">
        <f t="shared" ca="1" si="340"/>
        <v>9.0729999999999986</v>
      </c>
      <c r="T759" s="304">
        <f t="shared" ca="1" si="320"/>
        <v>89.006129999999985</v>
      </c>
      <c r="U759" s="311">
        <f t="shared" ca="1" si="321"/>
        <v>0</v>
      </c>
      <c r="V759" s="306">
        <f t="shared" ca="1" si="322"/>
        <v>1.2254176325897332</v>
      </c>
      <c r="W759" s="304">
        <f t="shared" ca="1" si="323"/>
        <v>59.363957000164383</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3.1861166497399696</v>
      </c>
      <c r="AH759" s="304">
        <f t="shared" ca="1" si="347"/>
        <v>-6.5428828871242191</v>
      </c>
    </row>
    <row r="760" spans="1:34" x14ac:dyDescent="0.2">
      <c r="A760" s="347">
        <f t="shared" ca="1" si="325"/>
        <v>1E-4</v>
      </c>
      <c r="B760" s="304">
        <f t="shared" ca="1" si="326"/>
        <v>32.906700000000377</v>
      </c>
      <c r="D760" s="306">
        <f t="shared" ca="1" si="327"/>
        <v>-0.83906265487736142</v>
      </c>
      <c r="E760" s="307">
        <f t="shared" ca="1" si="328"/>
        <v>-3.3210987665423692</v>
      </c>
      <c r="F760" s="304">
        <f t="shared" ca="1" si="329"/>
        <v>3.4254522556794003</v>
      </c>
      <c r="G760" s="306">
        <f t="shared" ca="1" si="330"/>
        <v>15.732891675894354</v>
      </c>
      <c r="H760" s="307">
        <f t="shared" ca="1" si="331"/>
        <v>-121.67148988051693</v>
      </c>
      <c r="I760" s="304">
        <f t="shared" ca="1" si="332"/>
        <v>122.68445431361775</v>
      </c>
      <c r="J760" s="306">
        <f t="shared" ca="1" si="333"/>
        <v>839.63949057922719</v>
      </c>
      <c r="K760" s="307">
        <f t="shared" ca="1" si="334"/>
        <v>-3.4208317141140907</v>
      </c>
      <c r="L760" s="304">
        <f t="shared" ca="1" si="319"/>
        <v>839.64645907057843</v>
      </c>
      <c r="M760" s="306">
        <f t="shared" ca="1" si="335"/>
        <v>-1.4422035422901918</v>
      </c>
      <c r="N760" s="304">
        <f t="shared" ca="1" si="336"/>
        <v>-82.632176172045121</v>
      </c>
      <c r="P760" s="310">
        <f t="shared" ca="1" si="337"/>
        <v>23</v>
      </c>
      <c r="Q760" s="304">
        <f t="shared" ca="1" si="338"/>
        <v>0</v>
      </c>
      <c r="R760" s="306">
        <f t="shared" ca="1" si="339"/>
        <v>0</v>
      </c>
      <c r="S760" s="307">
        <f t="shared" ca="1" si="340"/>
        <v>9.0729999999999986</v>
      </c>
      <c r="T760" s="304">
        <f t="shared" ca="1" si="320"/>
        <v>89.006129999999985</v>
      </c>
      <c r="U760" s="311">
        <f t="shared" ca="1" si="321"/>
        <v>0</v>
      </c>
      <c r="V760" s="306">
        <f t="shared" ca="1" si="322"/>
        <v>1.2254191235725393</v>
      </c>
      <c r="W760" s="304">
        <f t="shared" ca="1" si="323"/>
        <v>59.364337563352436</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3.1860759949568491</v>
      </c>
      <c r="AH760" s="304">
        <f t="shared" ca="1" si="347"/>
        <v>-6.5429248319369995</v>
      </c>
    </row>
    <row r="761" spans="1:34" x14ac:dyDescent="0.2">
      <c r="A761" s="347">
        <f t="shared" ca="1" si="325"/>
        <v>1E-4</v>
      </c>
      <c r="B761" s="304">
        <f t="shared" ca="1" si="326"/>
        <v>32.906800000000381</v>
      </c>
      <c r="D761" s="306">
        <f t="shared" ca="1" si="327"/>
        <v>-0.83906137994302699</v>
      </c>
      <c r="E761" s="307">
        <f t="shared" ca="1" si="328"/>
        <v>-3.3210563078947022</v>
      </c>
      <c r="F761" s="304">
        <f t="shared" ca="1" si="329"/>
        <v>3.4254107782161087</v>
      </c>
      <c r="G761" s="306">
        <f t="shared" ca="1" si="330"/>
        <v>15.732807769756359</v>
      </c>
      <c r="H761" s="307">
        <f t="shared" ca="1" si="331"/>
        <v>-121.67182198614772</v>
      </c>
      <c r="I761" s="304">
        <f t="shared" ca="1" si="332"/>
        <v>122.68477291721628</v>
      </c>
      <c r="J761" s="306">
        <f t="shared" ca="1" si="333"/>
        <v>839.63949057922719</v>
      </c>
      <c r="K761" s="307">
        <f t="shared" ca="1" si="334"/>
        <v>-3.4329988797074238</v>
      </c>
      <c r="L761" s="304">
        <f t="shared" ca="1" si="319"/>
        <v>839.64650872938921</v>
      </c>
      <c r="M761" s="306">
        <f t="shared" ca="1" si="335"/>
        <v>-1.4422045676997488</v>
      </c>
      <c r="N761" s="304">
        <f t="shared" ca="1" si="336"/>
        <v>-82.632234923685019</v>
      </c>
      <c r="P761" s="310">
        <f t="shared" ca="1" si="337"/>
        <v>23</v>
      </c>
      <c r="Q761" s="304">
        <f t="shared" ca="1" si="338"/>
        <v>0</v>
      </c>
      <c r="R761" s="306">
        <f t="shared" ca="1" si="339"/>
        <v>0</v>
      </c>
      <c r="S761" s="307">
        <f t="shared" ca="1" si="340"/>
        <v>9.0729999999999986</v>
      </c>
      <c r="T761" s="304">
        <f t="shared" ca="1" si="320"/>
        <v>89.006129999999985</v>
      </c>
      <c r="U761" s="311">
        <f t="shared" ca="1" si="321"/>
        <v>0</v>
      </c>
      <c r="V761" s="306">
        <f t="shared" ca="1" si="322"/>
        <v>1.2254206145612301</v>
      </c>
      <c r="W761" s="304">
        <f t="shared" ca="1" si="323"/>
        <v>59.364718124442213</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3.1860353403811859</v>
      </c>
      <c r="AH761" s="304">
        <f t="shared" ca="1" si="347"/>
        <v>-6.5429667765185107</v>
      </c>
    </row>
    <row r="762" spans="1:34" x14ac:dyDescent="0.2">
      <c r="A762" s="347">
        <f t="shared" ca="1" si="325"/>
        <v>1E-4</v>
      </c>
      <c r="B762" s="304">
        <f t="shared" ca="1" si="326"/>
        <v>32.906900000000384</v>
      </c>
      <c r="D762" s="306">
        <f t="shared" ca="1" si="327"/>
        <v>-0.83906010496288874</v>
      </c>
      <c r="E762" s="307">
        <f t="shared" ca="1" si="328"/>
        <v>-3.3210138494812416</v>
      </c>
      <c r="F762" s="304">
        <f t="shared" ca="1" si="329"/>
        <v>3.4253693009931858</v>
      </c>
      <c r="G762" s="306">
        <f t="shared" ca="1" si="330"/>
        <v>15.732723863745862</v>
      </c>
      <c r="H762" s="307">
        <f t="shared" ca="1" si="331"/>
        <v>-121.67215408753266</v>
      </c>
      <c r="I762" s="304">
        <f t="shared" ca="1" si="332"/>
        <v>122.68509151674937</v>
      </c>
      <c r="J762" s="306">
        <f t="shared" ca="1" si="333"/>
        <v>839.63949057922719</v>
      </c>
      <c r="K762" s="307">
        <f t="shared" ca="1" si="334"/>
        <v>-3.4451660785111078</v>
      </c>
      <c r="L762" s="304">
        <f t="shared" ca="1" si="319"/>
        <v>839.6465585646456</v>
      </c>
      <c r="M762" s="306">
        <f t="shared" ca="1" si="335"/>
        <v>-1.4422055930985116</v>
      </c>
      <c r="N762" s="304">
        <f t="shared" ca="1" si="336"/>
        <v>-82.632293674706446</v>
      </c>
      <c r="P762" s="310">
        <f t="shared" ca="1" si="337"/>
        <v>23</v>
      </c>
      <c r="Q762" s="304">
        <f t="shared" ca="1" si="338"/>
        <v>0</v>
      </c>
      <c r="R762" s="306">
        <f t="shared" ca="1" si="339"/>
        <v>0</v>
      </c>
      <c r="S762" s="307">
        <f t="shared" ca="1" si="340"/>
        <v>9.0729999999999986</v>
      </c>
      <c r="T762" s="304">
        <f t="shared" ca="1" si="320"/>
        <v>89.006129999999985</v>
      </c>
      <c r="U762" s="311">
        <f t="shared" ca="1" si="321"/>
        <v>0</v>
      </c>
      <c r="V762" s="306">
        <f t="shared" ca="1" si="322"/>
        <v>1.225422105555805</v>
      </c>
      <c r="W762" s="304">
        <f t="shared" ca="1" si="323"/>
        <v>59.365098683433672</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3.185994686012978</v>
      </c>
      <c r="AH762" s="304">
        <f t="shared" ca="1" si="347"/>
        <v>-6.5430087208687562</v>
      </c>
    </row>
    <row r="763" spans="1:34" x14ac:dyDescent="0.2">
      <c r="A763" s="347">
        <f t="shared" ca="1" si="325"/>
        <v>1E-4</v>
      </c>
      <c r="B763" s="304">
        <f t="shared" ca="1" si="326"/>
        <v>32.907000000000387</v>
      </c>
      <c r="D763" s="306">
        <f t="shared" ca="1" si="327"/>
        <v>-0.83905882993694503</v>
      </c>
      <c r="E763" s="307">
        <f t="shared" ca="1" si="328"/>
        <v>-3.3209713913019909</v>
      </c>
      <c r="F763" s="304">
        <f t="shared" ca="1" si="329"/>
        <v>3.4253278240106355</v>
      </c>
      <c r="G763" s="306">
        <f t="shared" ca="1" si="330"/>
        <v>15.732639957862869</v>
      </c>
      <c r="H763" s="307">
        <f t="shared" ca="1" si="331"/>
        <v>-121.6724861846718</v>
      </c>
      <c r="I763" s="304">
        <f t="shared" ca="1" si="332"/>
        <v>122.68541011221706</v>
      </c>
      <c r="J763" s="306">
        <f t="shared" ca="1" si="333"/>
        <v>839.63949057922719</v>
      </c>
      <c r="K763" s="307">
        <f t="shared" ca="1" si="334"/>
        <v>-3.4573333105247182</v>
      </c>
      <c r="L763" s="304">
        <f t="shared" ca="1" si="319"/>
        <v>839.64660857634874</v>
      </c>
      <c r="M763" s="306">
        <f t="shared" ca="1" si="335"/>
        <v>-1.4422066184864801</v>
      </c>
      <c r="N763" s="304">
        <f t="shared" ca="1" si="336"/>
        <v>-82.632352425109403</v>
      </c>
      <c r="P763" s="310">
        <f t="shared" ca="1" si="337"/>
        <v>23</v>
      </c>
      <c r="Q763" s="304">
        <f t="shared" ca="1" si="338"/>
        <v>0</v>
      </c>
      <c r="R763" s="306">
        <f t="shared" ca="1" si="339"/>
        <v>0</v>
      </c>
      <c r="S763" s="307">
        <f t="shared" ca="1" si="340"/>
        <v>9.0729999999999986</v>
      </c>
      <c r="T763" s="304">
        <f t="shared" ca="1" si="320"/>
        <v>89.006129999999985</v>
      </c>
      <c r="U763" s="311">
        <f t="shared" ca="1" si="321"/>
        <v>0</v>
      </c>
      <c r="V763" s="306">
        <f t="shared" ca="1" si="322"/>
        <v>1.2254235965562637</v>
      </c>
      <c r="W763" s="304">
        <f t="shared" ca="1" si="323"/>
        <v>59.365479240326806</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3.1859540318522326</v>
      </c>
      <c r="AH763" s="304">
        <f t="shared" ca="1" si="347"/>
        <v>-6.5430506649877307</v>
      </c>
    </row>
    <row r="764" spans="1:34" x14ac:dyDescent="0.2">
      <c r="A764" s="347">
        <f t="shared" ca="1" si="325"/>
        <v>1E-4</v>
      </c>
      <c r="B764" s="304">
        <f t="shared" ca="1" si="326"/>
        <v>32.907100000000391</v>
      </c>
      <c r="D764" s="306">
        <f t="shared" ca="1" si="327"/>
        <v>-0.83905755486519784</v>
      </c>
      <c r="E764" s="307">
        <f t="shared" ca="1" si="328"/>
        <v>-3.3209289333569503</v>
      </c>
      <c r="F764" s="304">
        <f t="shared" ca="1" si="329"/>
        <v>3.4252863472684583</v>
      </c>
      <c r="G764" s="306">
        <f t="shared" ca="1" si="330"/>
        <v>15.732556052107382</v>
      </c>
      <c r="H764" s="307">
        <f t="shared" ca="1" si="331"/>
        <v>-121.67281827756513</v>
      </c>
      <c r="I764" s="304">
        <f t="shared" ca="1" si="332"/>
        <v>122.68572870361935</v>
      </c>
      <c r="J764" s="306">
        <f t="shared" ca="1" si="333"/>
        <v>839.63949057922719</v>
      </c>
      <c r="K764" s="307">
        <f t="shared" ca="1" si="334"/>
        <v>-3.4695005757478299</v>
      </c>
      <c r="L764" s="304">
        <f t="shared" ca="1" si="319"/>
        <v>839.64665876450033</v>
      </c>
      <c r="M764" s="306">
        <f t="shared" ca="1" si="335"/>
        <v>-1.4422076438636544</v>
      </c>
      <c r="N764" s="304">
        <f t="shared" ca="1" si="336"/>
        <v>-82.632411174893903</v>
      </c>
      <c r="P764" s="310">
        <f t="shared" ca="1" si="337"/>
        <v>23</v>
      </c>
      <c r="Q764" s="304">
        <f t="shared" ca="1" si="338"/>
        <v>0</v>
      </c>
      <c r="R764" s="306">
        <f t="shared" ca="1" si="339"/>
        <v>0</v>
      </c>
      <c r="S764" s="307">
        <f t="shared" ca="1" si="340"/>
        <v>9.0729999999999986</v>
      </c>
      <c r="T764" s="304">
        <f t="shared" ca="1" si="320"/>
        <v>89.006129999999985</v>
      </c>
      <c r="U764" s="311">
        <f t="shared" ca="1" si="321"/>
        <v>0</v>
      </c>
      <c r="V764" s="306">
        <f t="shared" ca="1" si="322"/>
        <v>1.2254250875626065</v>
      </c>
      <c r="W764" s="304">
        <f t="shared" ca="1" si="323"/>
        <v>59.365859795121601</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3.1859133778989497</v>
      </c>
      <c r="AH764" s="304">
        <f t="shared" ca="1" si="347"/>
        <v>-6.5430926088754342</v>
      </c>
    </row>
    <row r="765" spans="1:34" x14ac:dyDescent="0.2">
      <c r="A765" s="347">
        <f t="shared" ca="1" si="325"/>
        <v>1E-4</v>
      </c>
      <c r="B765" s="304">
        <f t="shared" ca="1" si="326"/>
        <v>32.907200000000394</v>
      </c>
      <c r="D765" s="306">
        <f t="shared" ca="1" si="327"/>
        <v>-0.83905627974764896</v>
      </c>
      <c r="E765" s="307">
        <f t="shared" ca="1" si="328"/>
        <v>-3.3208864756461223</v>
      </c>
      <c r="F765" s="304">
        <f t="shared" ca="1" si="329"/>
        <v>3.4252448707666563</v>
      </c>
      <c r="G765" s="306">
        <f t="shared" ca="1" si="330"/>
        <v>15.732472146479408</v>
      </c>
      <c r="H765" s="307">
        <f t="shared" ca="1" si="331"/>
        <v>-121.6731503662127</v>
      </c>
      <c r="I765" s="304">
        <f t="shared" ca="1" si="332"/>
        <v>122.68604729095625</v>
      </c>
      <c r="J765" s="306">
        <f t="shared" ca="1" si="333"/>
        <v>839.63949057922719</v>
      </c>
      <c r="K765" s="307">
        <f t="shared" ca="1" si="334"/>
        <v>-3.4816678741800189</v>
      </c>
      <c r="L765" s="304">
        <f t="shared" ca="1" si="319"/>
        <v>839.64670912910162</v>
      </c>
      <c r="M765" s="306">
        <f t="shared" ca="1" si="335"/>
        <v>-1.4422086692300351</v>
      </c>
      <c r="N765" s="304">
        <f t="shared" ca="1" si="336"/>
        <v>-82.632469924059961</v>
      </c>
      <c r="P765" s="310">
        <f t="shared" ca="1" si="337"/>
        <v>23</v>
      </c>
      <c r="Q765" s="304">
        <f t="shared" ca="1" si="338"/>
        <v>0</v>
      </c>
      <c r="R765" s="306">
        <f t="shared" ca="1" si="339"/>
        <v>0</v>
      </c>
      <c r="S765" s="307">
        <f t="shared" ca="1" si="340"/>
        <v>9.0729999999999986</v>
      </c>
      <c r="T765" s="304">
        <f t="shared" ca="1" si="320"/>
        <v>89.006129999999985</v>
      </c>
      <c r="U765" s="311">
        <f t="shared" ca="1" si="321"/>
        <v>0</v>
      </c>
      <c r="V765" s="306">
        <f t="shared" ca="1" si="322"/>
        <v>1.2254265785748333</v>
      </c>
      <c r="W765" s="304">
        <f t="shared" ca="1" si="323"/>
        <v>59.366240347818014</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3.1858727241531311</v>
      </c>
      <c r="AH765" s="304">
        <f t="shared" ca="1" si="347"/>
        <v>-6.5431345525318649</v>
      </c>
    </row>
    <row r="766" spans="1:34" x14ac:dyDescent="0.2">
      <c r="A766" s="347">
        <f t="shared" ca="1" si="325"/>
        <v>1E-4</v>
      </c>
      <c r="B766" s="304">
        <f t="shared" ca="1" si="326"/>
        <v>32.907300000000397</v>
      </c>
      <c r="D766" s="306">
        <f t="shared" ca="1" si="327"/>
        <v>-0.83905500458429572</v>
      </c>
      <c r="E766" s="307">
        <f t="shared" ca="1" si="328"/>
        <v>-3.3208440181695122</v>
      </c>
      <c r="F766" s="304">
        <f t="shared" ca="1" si="329"/>
        <v>3.4252033945052349</v>
      </c>
      <c r="G766" s="306">
        <f t="shared" ca="1" si="330"/>
        <v>15.732388240978949</v>
      </c>
      <c r="H766" s="307">
        <f t="shared" ca="1" si="331"/>
        <v>-121.67348245061451</v>
      </c>
      <c r="I766" s="304">
        <f t="shared" ca="1" si="332"/>
        <v>122.6863658742278</v>
      </c>
      <c r="J766" s="306">
        <f t="shared" ca="1" si="333"/>
        <v>839.63949057922719</v>
      </c>
      <c r="K766" s="307">
        <f t="shared" ca="1" si="334"/>
        <v>-3.4938352058208602</v>
      </c>
      <c r="L766" s="304">
        <f t="shared" ca="1" si="319"/>
        <v>839.6467596701541</v>
      </c>
      <c r="M766" s="306">
        <f t="shared" ca="1" si="335"/>
        <v>-1.4422096945856218</v>
      </c>
      <c r="N766" s="304">
        <f t="shared" ca="1" si="336"/>
        <v>-82.632528672607577</v>
      </c>
      <c r="P766" s="310">
        <f t="shared" ca="1" si="337"/>
        <v>23</v>
      </c>
      <c r="Q766" s="304">
        <f t="shared" ca="1" si="338"/>
        <v>0</v>
      </c>
      <c r="R766" s="306">
        <f t="shared" ca="1" si="339"/>
        <v>0</v>
      </c>
      <c r="S766" s="307">
        <f t="shared" ca="1" si="340"/>
        <v>9.0729999999999986</v>
      </c>
      <c r="T766" s="304">
        <f t="shared" ca="1" si="320"/>
        <v>89.006129999999985</v>
      </c>
      <c r="U766" s="311">
        <f t="shared" ca="1" si="321"/>
        <v>0</v>
      </c>
      <c r="V766" s="306">
        <f t="shared" ca="1" si="322"/>
        <v>1.2254280695929438</v>
      </c>
      <c r="W766" s="304">
        <f t="shared" ca="1" si="323"/>
        <v>59.366620898416038</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3.1858320706147838</v>
      </c>
      <c r="AH766" s="304">
        <f t="shared" ca="1" si="347"/>
        <v>-6.5431764959570176</v>
      </c>
    </row>
    <row r="767" spans="1:34" x14ac:dyDescent="0.2">
      <c r="A767" s="347">
        <f t="shared" ca="1" si="325"/>
        <v>1E-4</v>
      </c>
      <c r="B767" s="304">
        <f t="shared" ca="1" si="326"/>
        <v>32.907400000000401</v>
      </c>
      <c r="D767" s="306">
        <f t="shared" ca="1" si="327"/>
        <v>-0.83905372937514289</v>
      </c>
      <c r="E767" s="307">
        <f t="shared" ca="1" si="328"/>
        <v>-3.3208015609271202</v>
      </c>
      <c r="F767" s="304">
        <f t="shared" ca="1" si="329"/>
        <v>3.4251619184841955</v>
      </c>
      <c r="G767" s="306">
        <f t="shared" ca="1" si="330"/>
        <v>15.732304335606011</v>
      </c>
      <c r="H767" s="307">
        <f t="shared" ca="1" si="331"/>
        <v>-121.67381453077061</v>
      </c>
      <c r="I767" s="304">
        <f t="shared" ca="1" si="332"/>
        <v>122.68668445343404</v>
      </c>
      <c r="J767" s="306">
        <f t="shared" ca="1" si="333"/>
        <v>839.63949057922719</v>
      </c>
      <c r="K767" s="307">
        <f t="shared" ca="1" si="334"/>
        <v>-3.5060025706699296</v>
      </c>
      <c r="L767" s="304">
        <f t="shared" ca="1" si="319"/>
        <v>839.64681038765923</v>
      </c>
      <c r="M767" s="306">
        <f t="shared" ca="1" si="335"/>
        <v>-1.4422107199304148</v>
      </c>
      <c r="N767" s="304">
        <f t="shared" ca="1" si="336"/>
        <v>-82.632587420536765</v>
      </c>
      <c r="P767" s="310">
        <f t="shared" ca="1" si="337"/>
        <v>23</v>
      </c>
      <c r="Q767" s="304">
        <f t="shared" ca="1" si="338"/>
        <v>0</v>
      </c>
      <c r="R767" s="306">
        <f t="shared" ca="1" si="339"/>
        <v>0</v>
      </c>
      <c r="S767" s="307">
        <f t="shared" ca="1" si="340"/>
        <v>9.0729999999999986</v>
      </c>
      <c r="T767" s="304">
        <f t="shared" ca="1" si="320"/>
        <v>89.006129999999985</v>
      </c>
      <c r="U767" s="311">
        <f t="shared" ca="1" si="321"/>
        <v>0</v>
      </c>
      <c r="V767" s="306">
        <f t="shared" ca="1" si="322"/>
        <v>1.2254295606169385</v>
      </c>
      <c r="W767" s="304">
        <f t="shared" ca="1" si="323"/>
        <v>59.36700144691568</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3.1857914172839061</v>
      </c>
      <c r="AH767" s="304">
        <f t="shared" ca="1" si="347"/>
        <v>-6.5432184391508921</v>
      </c>
    </row>
    <row r="768" spans="1:34" x14ac:dyDescent="0.2">
      <c r="A768" s="347">
        <f t="shared" ca="1" si="325"/>
        <v>1E-4</v>
      </c>
      <c r="B768" s="304">
        <f t="shared" ca="1" si="326"/>
        <v>32.907500000000404</v>
      </c>
      <c r="D768" s="306">
        <f t="shared" ca="1" si="327"/>
        <v>-0.83905245412018992</v>
      </c>
      <c r="E768" s="307">
        <f t="shared" ca="1" si="328"/>
        <v>-3.3207591039189452</v>
      </c>
      <c r="F768" s="304">
        <f t="shared" ca="1" si="329"/>
        <v>3.4251204427035362</v>
      </c>
      <c r="G768" s="306">
        <f t="shared" ca="1" si="330"/>
        <v>15.732220430360599</v>
      </c>
      <c r="H768" s="307">
        <f t="shared" ca="1" si="331"/>
        <v>-121.67414660668101</v>
      </c>
      <c r="I768" s="304">
        <f t="shared" ca="1" si="332"/>
        <v>122.68700302857495</v>
      </c>
      <c r="J768" s="306">
        <f t="shared" ca="1" si="333"/>
        <v>839.63949057922719</v>
      </c>
      <c r="K768" s="307">
        <f t="shared" ca="1" si="334"/>
        <v>-3.5181699687268022</v>
      </c>
      <c r="L768" s="304">
        <f t="shared" ca="1" si="319"/>
        <v>839.64686128161827</v>
      </c>
      <c r="M768" s="306">
        <f t="shared" ca="1" si="335"/>
        <v>-1.4422117452644148</v>
      </c>
      <c r="N768" s="304">
        <f t="shared" ca="1" si="336"/>
        <v>-82.632646167847554</v>
      </c>
      <c r="P768" s="310">
        <f t="shared" ca="1" si="337"/>
        <v>23</v>
      </c>
      <c r="Q768" s="304">
        <f t="shared" ca="1" si="338"/>
        <v>0</v>
      </c>
      <c r="R768" s="306">
        <f t="shared" ca="1" si="339"/>
        <v>0</v>
      </c>
      <c r="S768" s="307">
        <f t="shared" ca="1" si="340"/>
        <v>9.0729999999999986</v>
      </c>
      <c r="T768" s="304">
        <f t="shared" ca="1" si="320"/>
        <v>89.006129999999985</v>
      </c>
      <c r="U768" s="311">
        <f t="shared" ca="1" si="321"/>
        <v>0</v>
      </c>
      <c r="V768" s="306">
        <f t="shared" ca="1" si="322"/>
        <v>1.2254310516468172</v>
      </c>
      <c r="W768" s="304">
        <f t="shared" ca="1" si="323"/>
        <v>59.367381993316876</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3.1857507641605025</v>
      </c>
      <c r="AH768" s="304">
        <f t="shared" ca="1" si="347"/>
        <v>-6.5432603821134894</v>
      </c>
    </row>
    <row r="769" spans="1:34" x14ac:dyDescent="0.2">
      <c r="A769" s="347">
        <f t="shared" ca="1" si="325"/>
        <v>1E-4</v>
      </c>
      <c r="B769" s="304">
        <f t="shared" ca="1" si="326"/>
        <v>32.907600000000407</v>
      </c>
      <c r="D769" s="306">
        <f t="shared" ca="1" si="327"/>
        <v>-0.8390511788194347</v>
      </c>
      <c r="E769" s="307">
        <f t="shared" ca="1" si="328"/>
        <v>-3.3207166471449954</v>
      </c>
      <c r="F769" s="304">
        <f t="shared" ca="1" si="329"/>
        <v>3.4250789671632655</v>
      </c>
      <c r="G769" s="306">
        <f t="shared" ca="1" si="330"/>
        <v>15.732136525242717</v>
      </c>
      <c r="H769" s="307">
        <f t="shared" ca="1" si="331"/>
        <v>-121.67447867834572</v>
      </c>
      <c r="I769" s="304">
        <f t="shared" ca="1" si="332"/>
        <v>122.68732159965056</v>
      </c>
      <c r="J769" s="306">
        <f t="shared" ca="1" si="333"/>
        <v>839.63949057922719</v>
      </c>
      <c r="K769" s="307">
        <f t="shared" ca="1" si="334"/>
        <v>-3.5303373999910534</v>
      </c>
      <c r="L769" s="304">
        <f t="shared" ca="1" si="319"/>
        <v>839.64691235203259</v>
      </c>
      <c r="M769" s="306">
        <f t="shared" ca="1" si="335"/>
        <v>-1.4422127705876213</v>
      </c>
      <c r="N769" s="304">
        <f t="shared" ca="1" si="336"/>
        <v>-82.632704914539929</v>
      </c>
      <c r="P769" s="310">
        <f t="shared" ca="1" si="337"/>
        <v>23</v>
      </c>
      <c r="Q769" s="304">
        <f t="shared" ca="1" si="338"/>
        <v>0</v>
      </c>
      <c r="R769" s="306">
        <f t="shared" ca="1" si="339"/>
        <v>0</v>
      </c>
      <c r="S769" s="307">
        <f t="shared" ca="1" si="340"/>
        <v>9.0729999999999986</v>
      </c>
      <c r="T769" s="304">
        <f t="shared" ca="1" si="320"/>
        <v>89.006129999999985</v>
      </c>
      <c r="U769" s="311">
        <f t="shared" ca="1" si="321"/>
        <v>0</v>
      </c>
      <c r="V769" s="306">
        <f t="shared" ca="1" si="322"/>
        <v>1.2254325426825796</v>
      </c>
      <c r="W769" s="304">
        <f t="shared" ca="1" si="323"/>
        <v>59.367762537619626</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3.1857101112445756</v>
      </c>
      <c r="AH769" s="304">
        <f t="shared" ca="1" si="347"/>
        <v>-6.5433023248448015</v>
      </c>
    </row>
    <row r="770" spans="1:34" x14ac:dyDescent="0.2">
      <c r="A770" s="347">
        <f t="shared" ca="1" si="325"/>
        <v>1E-4</v>
      </c>
      <c r="B770" s="304">
        <f t="shared" ca="1" si="326"/>
        <v>32.907700000000411</v>
      </c>
      <c r="D770" s="306">
        <f t="shared" ca="1" si="327"/>
        <v>-0.839049903472881</v>
      </c>
      <c r="E770" s="307">
        <f t="shared" ca="1" si="328"/>
        <v>-3.3206741906052688</v>
      </c>
      <c r="F770" s="304">
        <f t="shared" ca="1" si="329"/>
        <v>3.4250374918633821</v>
      </c>
      <c r="G770" s="306">
        <f t="shared" ca="1" si="330"/>
        <v>15.73205262025237</v>
      </c>
      <c r="H770" s="307">
        <f t="shared" ca="1" si="331"/>
        <v>-121.67481074576479</v>
      </c>
      <c r="I770" s="304">
        <f t="shared" ca="1" si="332"/>
        <v>122.68764016666091</v>
      </c>
      <c r="J770" s="306">
        <f t="shared" ca="1" si="333"/>
        <v>839.63949057922719</v>
      </c>
      <c r="K770" s="307">
        <f t="shared" ca="1" si="334"/>
        <v>-3.5425048644622588</v>
      </c>
      <c r="L770" s="304">
        <f t="shared" ca="1" si="319"/>
        <v>839.64696359890377</v>
      </c>
      <c r="M770" s="306">
        <f t="shared" ca="1" si="335"/>
        <v>-1.442213795900035</v>
      </c>
      <c r="N770" s="304">
        <f t="shared" ca="1" si="336"/>
        <v>-82.632763660613918</v>
      </c>
      <c r="P770" s="310">
        <f t="shared" ca="1" si="337"/>
        <v>23</v>
      </c>
      <c r="Q770" s="304">
        <f t="shared" ca="1" si="338"/>
        <v>0</v>
      </c>
      <c r="R770" s="306">
        <f t="shared" ca="1" si="339"/>
        <v>0</v>
      </c>
      <c r="S770" s="307">
        <f t="shared" ca="1" si="340"/>
        <v>9.0729999999999986</v>
      </c>
      <c r="T770" s="304">
        <f t="shared" ca="1" si="320"/>
        <v>89.006129999999985</v>
      </c>
      <c r="U770" s="311">
        <f t="shared" ca="1" si="321"/>
        <v>0</v>
      </c>
      <c r="V770" s="306">
        <f t="shared" ca="1" si="322"/>
        <v>1.2254340337242255</v>
      </c>
      <c r="W770" s="304">
        <f t="shared" ca="1" si="323"/>
        <v>59.368143079823909</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3.185669458536128</v>
      </c>
      <c r="AH770" s="304">
        <f t="shared" ca="1" si="347"/>
        <v>-6.5433442673448292</v>
      </c>
    </row>
    <row r="771" spans="1:34" x14ac:dyDescent="0.2">
      <c r="A771" s="347">
        <f t="shared" ca="1" si="325"/>
        <v>1E-4</v>
      </c>
      <c r="B771" s="304">
        <f t="shared" ca="1" si="326"/>
        <v>32.907800000000414</v>
      </c>
      <c r="D771" s="306">
        <f t="shared" ca="1" si="327"/>
        <v>-0.83904862808052783</v>
      </c>
      <c r="E771" s="307">
        <f t="shared" ca="1" si="328"/>
        <v>-3.3206317342997691</v>
      </c>
      <c r="F771" s="304">
        <f t="shared" ca="1" si="329"/>
        <v>3.4249960168038895</v>
      </c>
      <c r="G771" s="306">
        <f t="shared" ca="1" si="330"/>
        <v>15.731968715389561</v>
      </c>
      <c r="H771" s="307">
        <f t="shared" ca="1" si="331"/>
        <v>-121.67514280893822</v>
      </c>
      <c r="I771" s="304">
        <f t="shared" ca="1" si="332"/>
        <v>122.68795872960601</v>
      </c>
      <c r="J771" s="306">
        <f t="shared" ca="1" si="333"/>
        <v>839.63949057922719</v>
      </c>
      <c r="K771" s="307">
        <f t="shared" ca="1" si="334"/>
        <v>-3.554672362139994</v>
      </c>
      <c r="L771" s="304">
        <f t="shared" ca="1" si="319"/>
        <v>839.64701502223318</v>
      </c>
      <c r="M771" s="306">
        <f t="shared" ca="1" si="335"/>
        <v>-1.4422148212016555</v>
      </c>
      <c r="N771" s="304">
        <f t="shared" ca="1" si="336"/>
        <v>-82.632822406069494</v>
      </c>
      <c r="P771" s="310">
        <f t="shared" ca="1" si="337"/>
        <v>23</v>
      </c>
      <c r="Q771" s="304">
        <f t="shared" ca="1" si="338"/>
        <v>0</v>
      </c>
      <c r="R771" s="306">
        <f t="shared" ca="1" si="339"/>
        <v>0</v>
      </c>
      <c r="S771" s="307">
        <f t="shared" ca="1" si="340"/>
        <v>9.0729999999999986</v>
      </c>
      <c r="T771" s="304">
        <f t="shared" ca="1" si="320"/>
        <v>89.006129999999985</v>
      </c>
      <c r="U771" s="311">
        <f t="shared" ca="1" si="321"/>
        <v>0</v>
      </c>
      <c r="V771" s="306">
        <f t="shared" ca="1" si="322"/>
        <v>1.2254355247717557</v>
      </c>
      <c r="W771" s="304">
        <f t="shared" ca="1" si="323"/>
        <v>59.368523619929725</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3.1856288060351625</v>
      </c>
      <c r="AH771" s="304">
        <f t="shared" ca="1" si="347"/>
        <v>-6.54338620961357</v>
      </c>
    </row>
    <row r="772" spans="1:34" x14ac:dyDescent="0.2">
      <c r="A772" s="347">
        <f t="shared" ca="1" si="325"/>
        <v>1E-4</v>
      </c>
      <c r="B772" s="304">
        <f t="shared" ca="1" si="326"/>
        <v>32.907900000000417</v>
      </c>
      <c r="D772" s="306">
        <f t="shared" ca="1" si="327"/>
        <v>-0.83904735264237851</v>
      </c>
      <c r="E772" s="307">
        <f t="shared" ca="1" si="328"/>
        <v>-3.3205892782284971</v>
      </c>
      <c r="F772" s="304">
        <f t="shared" ca="1" si="329"/>
        <v>3.4249545419847891</v>
      </c>
      <c r="G772" s="306">
        <f t="shared" ca="1" si="330"/>
        <v>15.731884810654297</v>
      </c>
      <c r="H772" s="307">
        <f t="shared" ca="1" si="331"/>
        <v>-121.67547486786604</v>
      </c>
      <c r="I772" s="304">
        <f t="shared" ca="1" si="332"/>
        <v>122.68827728848586</v>
      </c>
      <c r="J772" s="306">
        <f t="shared" ca="1" si="333"/>
        <v>839.63949057922719</v>
      </c>
      <c r="K772" s="307">
        <f t="shared" ca="1" si="334"/>
        <v>-3.5668398930238343</v>
      </c>
      <c r="L772" s="304">
        <f t="shared" ref="L772:L835" ca="1" si="348">SQRT(pos_x^2+pos_z^2)</f>
        <v>839.64706662202229</v>
      </c>
      <c r="M772" s="306">
        <f t="shared" ca="1" si="335"/>
        <v>-1.4422158464924835</v>
      </c>
      <c r="N772" s="304">
        <f t="shared" ca="1" si="336"/>
        <v>-82.632881150906712</v>
      </c>
      <c r="P772" s="310">
        <f t="shared" ca="1" si="337"/>
        <v>23</v>
      </c>
      <c r="Q772" s="304">
        <f t="shared" ca="1" si="338"/>
        <v>0</v>
      </c>
      <c r="R772" s="306">
        <f t="shared" ca="1" si="339"/>
        <v>0</v>
      </c>
      <c r="S772" s="307">
        <f t="shared" ca="1" si="340"/>
        <v>9.0729999999999986</v>
      </c>
      <c r="T772" s="304">
        <f t="shared" ref="T772:T835" ca="1" si="349">m*g</f>
        <v>89.006129999999985</v>
      </c>
      <c r="U772" s="311">
        <f t="shared" ref="U772:U835" ca="1" si="350">IF(pos_xz&lt;L_rampe,Poids*COS(Beta),0)</f>
        <v>0</v>
      </c>
      <c r="V772" s="306">
        <f t="shared" ref="V772:V835" ca="1" si="351">Rho_moyen*(20000-Alt_rampe-pos_z)/(20000+Alt_rampe+pos_z)</f>
        <v>1.2254370158251695</v>
      </c>
      <c r="W772" s="304">
        <f t="shared" ref="W772:W835" ca="1" si="352">1/2*Rho*Sref*Cx*vit_xz^2</f>
        <v>59.368904157937024</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3.1855881537416799</v>
      </c>
      <c r="AH772" s="304">
        <f t="shared" ca="1" si="347"/>
        <v>-6.5434281516510229</v>
      </c>
    </row>
    <row r="773" spans="1:34" x14ac:dyDescent="0.2">
      <c r="A773" s="347">
        <f t="shared" ref="A773:A836" ca="1" si="354">IF(B772+0.01&lt;=T_ini+ROUNDUP(Temps_fin_propu,0), 0.01, IF(K772&gt;0, 0.1, 0.0001))</f>
        <v>1E-4</v>
      </c>
      <c r="B773" s="304">
        <f t="shared" ref="B773:B836" ca="1" si="355">B772+pas</f>
        <v>32.90800000000042</v>
      </c>
      <c r="D773" s="306">
        <f t="shared" ref="D773:D836" ca="1" si="356">IF(AND(L772&lt;L_rampe,Poussee&lt;Poids*SIN(M772)),0,(-W772+Poussee)/m*COS(M772)-U772/m*SIN(M772))</f>
        <v>-0.83904607715843005</v>
      </c>
      <c r="E773" s="307">
        <f t="shared" ref="E773:E836" ca="1" si="357">IF(AND(L772&lt;L_rampe,Poussee&lt;Poids*SIN(M772)),0,(-W772+Poussee)/m*SIN(M772)+U772/m*COS(M772)-Poids/m)</f>
        <v>-3.3205468223914574</v>
      </c>
      <c r="F773" s="304">
        <f t="shared" ref="F773:F836" ca="1" si="358">SQRT(acc_x^2+acc_z^2)</f>
        <v>3.4249130674060844</v>
      </c>
      <c r="G773" s="306">
        <f t="shared" ref="G773:G836" ca="1" si="359">G772+acc_x*pas</f>
        <v>15.731800906046582</v>
      </c>
      <c r="H773" s="307">
        <f t="shared" ref="H773:H836" ca="1" si="360">H772+acc_z*pas</f>
        <v>-121.67580692254828</v>
      </c>
      <c r="I773" s="304">
        <f t="shared" ref="I773:I836" ca="1" si="361">SQRT(vit_x^2+vit_z^2)</f>
        <v>122.6885958433005</v>
      </c>
      <c r="J773" s="306">
        <f t="shared" ref="J773:J836" ca="1" si="362">J772+0.5*(vit_x+G772)*pas*(K772&gt;=0)</f>
        <v>839.63949057922719</v>
      </c>
      <c r="K773" s="307">
        <f t="shared" ref="K773:K836" ca="1" si="363">K772+0.5*(vit_z+H772)*pas</f>
        <v>-3.579007457113355</v>
      </c>
      <c r="L773" s="304">
        <f t="shared" ca="1" si="348"/>
        <v>839.64711839827226</v>
      </c>
      <c r="M773" s="306">
        <f t="shared" ref="M773:M836" ca="1" si="364">IF(AND(L772&gt;L_rampe,G773&gt;0),ATAN2(G773,H773),$M$4)</f>
        <v>-1.442216871772519</v>
      </c>
      <c r="N773" s="304">
        <f t="shared" ref="N773:N836" ca="1" si="365">DEGREES(Beta)</f>
        <v>-82.632939895125574</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9.0729999999999986</v>
      </c>
      <c r="T773" s="304">
        <f t="shared" ca="1" si="349"/>
        <v>89.006129999999985</v>
      </c>
      <c r="U773" s="311">
        <f t="shared" ca="1" si="350"/>
        <v>0</v>
      </c>
      <c r="V773" s="306">
        <f t="shared" ca="1" si="351"/>
        <v>1.2254385068844669</v>
      </c>
      <c r="W773" s="304">
        <f t="shared" ca="1" si="352"/>
        <v>59.369284693845785</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3.1855475016556873</v>
      </c>
      <c r="AH773" s="304">
        <f t="shared" ref="AH773:AH836" ca="1" si="376">IF(AND(L772&lt;L_rampe,Poussee&lt;Poids*SIN(M772)), g*SIN(M772), (-W772+Poussee)/m)</f>
        <v>-6.5434700934571843</v>
      </c>
    </row>
    <row r="774" spans="1:34" x14ac:dyDescent="0.2">
      <c r="A774" s="347">
        <f t="shared" ca="1" si="354"/>
        <v>1E-4</v>
      </c>
      <c r="B774" s="304">
        <f t="shared" ca="1" si="355"/>
        <v>32.908100000000424</v>
      </c>
      <c r="D774" s="306">
        <f t="shared" ca="1" si="356"/>
        <v>-0.83904480162868444</v>
      </c>
      <c r="E774" s="307">
        <f t="shared" ca="1" si="357"/>
        <v>-3.3205043667886516</v>
      </c>
      <c r="F774" s="304">
        <f t="shared" ca="1" si="358"/>
        <v>3.4248715930677784</v>
      </c>
      <c r="G774" s="306">
        <f t="shared" ca="1" si="359"/>
        <v>15.731717001566418</v>
      </c>
      <c r="H774" s="307">
        <f t="shared" ca="1" si="360"/>
        <v>-121.67613897298496</v>
      </c>
      <c r="I774" s="304">
        <f t="shared" ca="1" si="361"/>
        <v>122.68891439404997</v>
      </c>
      <c r="J774" s="306">
        <f t="shared" ca="1" si="362"/>
        <v>839.63949057922719</v>
      </c>
      <c r="K774" s="307">
        <f t="shared" ca="1" si="363"/>
        <v>-3.5911750544081316</v>
      </c>
      <c r="L774" s="304">
        <f t="shared" ca="1" si="348"/>
        <v>839.64717035098477</v>
      </c>
      <c r="M774" s="306">
        <f t="shared" ca="1" si="364"/>
        <v>-1.4422178970417621</v>
      </c>
      <c r="N774" s="304">
        <f t="shared" ca="1" si="365"/>
        <v>-82.632998638726065</v>
      </c>
      <c r="P774" s="310">
        <f t="shared" ca="1" si="366"/>
        <v>23</v>
      </c>
      <c r="Q774" s="304">
        <f t="shared" ca="1" si="367"/>
        <v>0</v>
      </c>
      <c r="R774" s="306">
        <f t="shared" ca="1" si="368"/>
        <v>0</v>
      </c>
      <c r="S774" s="307">
        <f t="shared" ca="1" si="369"/>
        <v>9.0729999999999986</v>
      </c>
      <c r="T774" s="304">
        <f t="shared" ca="1" si="349"/>
        <v>89.006129999999985</v>
      </c>
      <c r="U774" s="311">
        <f t="shared" ca="1" si="350"/>
        <v>0</v>
      </c>
      <c r="V774" s="306">
        <f t="shared" ca="1" si="351"/>
        <v>1.225439997949648</v>
      </c>
      <c r="W774" s="304">
        <f t="shared" ca="1" si="352"/>
        <v>59.369665227656022</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3.1855068497771848</v>
      </c>
      <c r="AH774" s="304">
        <f t="shared" ca="1" si="376"/>
        <v>-6.5435120350320508</v>
      </c>
    </row>
    <row r="775" spans="1:34" x14ac:dyDescent="0.2">
      <c r="A775" s="347">
        <f t="shared" ca="1" si="354"/>
        <v>1E-4</v>
      </c>
      <c r="B775" s="304">
        <f t="shared" ca="1" si="355"/>
        <v>32.908200000000427</v>
      </c>
      <c r="D775" s="306">
        <f t="shared" ca="1" si="356"/>
        <v>-0.83904352605314358</v>
      </c>
      <c r="E775" s="307">
        <f t="shared" ca="1" si="357"/>
        <v>-3.3204619114200797</v>
      </c>
      <c r="F775" s="304">
        <f t="shared" ca="1" si="358"/>
        <v>3.4248301189698709</v>
      </c>
      <c r="G775" s="306">
        <f t="shared" ca="1" si="359"/>
        <v>15.731633097213813</v>
      </c>
      <c r="H775" s="307">
        <f t="shared" ca="1" si="360"/>
        <v>-121.67647101917611</v>
      </c>
      <c r="I775" s="304">
        <f t="shared" ca="1" si="361"/>
        <v>122.68923294073427</v>
      </c>
      <c r="J775" s="306">
        <f t="shared" ca="1" si="362"/>
        <v>839.63949057922719</v>
      </c>
      <c r="K775" s="307">
        <f t="shared" ca="1" si="363"/>
        <v>-3.6033426849077395</v>
      </c>
      <c r="L775" s="304">
        <f t="shared" ca="1" si="348"/>
        <v>839.64722248016108</v>
      </c>
      <c r="M775" s="306">
        <f t="shared" ca="1" si="364"/>
        <v>-1.4422189223002131</v>
      </c>
      <c r="N775" s="304">
        <f t="shared" ca="1" si="365"/>
        <v>-82.633057381708213</v>
      </c>
      <c r="P775" s="310">
        <f t="shared" ca="1" si="366"/>
        <v>23</v>
      </c>
      <c r="Q775" s="304">
        <f t="shared" ca="1" si="367"/>
        <v>0</v>
      </c>
      <c r="R775" s="306">
        <f t="shared" ca="1" si="368"/>
        <v>0</v>
      </c>
      <c r="S775" s="307">
        <f t="shared" ca="1" si="369"/>
        <v>9.0729999999999986</v>
      </c>
      <c r="T775" s="304">
        <f t="shared" ca="1" si="349"/>
        <v>89.006129999999985</v>
      </c>
      <c r="U775" s="311">
        <f t="shared" ca="1" si="350"/>
        <v>0</v>
      </c>
      <c r="V775" s="306">
        <f t="shared" ca="1" si="351"/>
        <v>1.2254414890207128</v>
      </c>
      <c r="W775" s="304">
        <f t="shared" ca="1" si="352"/>
        <v>59.370045759367699</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3.1854661981061732</v>
      </c>
      <c r="AH775" s="304">
        <f t="shared" ca="1" si="376"/>
        <v>-6.5435539763756232</v>
      </c>
    </row>
    <row r="776" spans="1:34" x14ac:dyDescent="0.2">
      <c r="A776" s="347">
        <f t="shared" ca="1" si="354"/>
        <v>1E-4</v>
      </c>
      <c r="B776" s="304">
        <f t="shared" ca="1" si="355"/>
        <v>32.90830000000043</v>
      </c>
      <c r="D776" s="306">
        <f t="shared" ca="1" si="356"/>
        <v>-0.83904225043180647</v>
      </c>
      <c r="E776" s="307">
        <f t="shared" ca="1" si="357"/>
        <v>-3.3204194562857445</v>
      </c>
      <c r="F776" s="304">
        <f t="shared" ca="1" si="358"/>
        <v>3.4247886451123652</v>
      </c>
      <c r="G776" s="306">
        <f t="shared" ca="1" si="359"/>
        <v>15.731549192988769</v>
      </c>
      <c r="H776" s="307">
        <f t="shared" ca="1" si="360"/>
        <v>-121.67680306112173</v>
      </c>
      <c r="I776" s="304">
        <f t="shared" ca="1" si="361"/>
        <v>122.68955148335341</v>
      </c>
      <c r="J776" s="306">
        <f t="shared" ca="1" si="362"/>
        <v>839.63949057922719</v>
      </c>
      <c r="K776" s="307">
        <f t="shared" ca="1" si="363"/>
        <v>-3.6155103486117541</v>
      </c>
      <c r="L776" s="304">
        <f t="shared" ca="1" si="348"/>
        <v>839.64727478580255</v>
      </c>
      <c r="M776" s="306">
        <f t="shared" ca="1" si="364"/>
        <v>-1.4422199475478721</v>
      </c>
      <c r="N776" s="304">
        <f t="shared" ca="1" si="365"/>
        <v>-82.633116124072032</v>
      </c>
      <c r="P776" s="310">
        <f t="shared" ca="1" si="366"/>
        <v>23</v>
      </c>
      <c r="Q776" s="304">
        <f t="shared" ca="1" si="367"/>
        <v>0</v>
      </c>
      <c r="R776" s="306">
        <f t="shared" ca="1" si="368"/>
        <v>0</v>
      </c>
      <c r="S776" s="307">
        <f t="shared" ca="1" si="369"/>
        <v>9.0729999999999986</v>
      </c>
      <c r="T776" s="304">
        <f t="shared" ca="1" si="349"/>
        <v>89.006129999999985</v>
      </c>
      <c r="U776" s="311">
        <f t="shared" ca="1" si="350"/>
        <v>0</v>
      </c>
      <c r="V776" s="306">
        <f t="shared" ca="1" si="351"/>
        <v>1.2254429800976616</v>
      </c>
      <c r="W776" s="304">
        <f t="shared" ca="1" si="352"/>
        <v>59.370426288980816</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3.1854255466426586</v>
      </c>
      <c r="AH776" s="304">
        <f t="shared" ca="1" si="376"/>
        <v>-6.5435959174878988</v>
      </c>
    </row>
    <row r="777" spans="1:34" x14ac:dyDescent="0.2">
      <c r="A777" s="347">
        <f t="shared" ca="1" si="354"/>
        <v>1E-4</v>
      </c>
      <c r="B777" s="304">
        <f t="shared" ca="1" si="355"/>
        <v>32.908400000000434</v>
      </c>
      <c r="D777" s="306">
        <f t="shared" ca="1" si="356"/>
        <v>-0.83904097476467521</v>
      </c>
      <c r="E777" s="307">
        <f t="shared" ca="1" si="357"/>
        <v>-3.3203770013856451</v>
      </c>
      <c r="F777" s="304">
        <f t="shared" ca="1" si="358"/>
        <v>3.4247471714952602</v>
      </c>
      <c r="G777" s="306">
        <f t="shared" ca="1" si="359"/>
        <v>15.731465288891293</v>
      </c>
      <c r="H777" s="307">
        <f t="shared" ca="1" si="360"/>
        <v>-121.67713509882186</v>
      </c>
      <c r="I777" s="304">
        <f t="shared" ca="1" si="361"/>
        <v>122.68987002190742</v>
      </c>
      <c r="J777" s="306">
        <f t="shared" ca="1" si="362"/>
        <v>839.63949057922719</v>
      </c>
      <c r="K777" s="307">
        <f t="shared" ca="1" si="363"/>
        <v>-3.6276780455197515</v>
      </c>
      <c r="L777" s="304">
        <f t="shared" ca="1" si="348"/>
        <v>839.64732726791078</v>
      </c>
      <c r="M777" s="306">
        <f t="shared" ca="1" si="364"/>
        <v>-1.4422209727847393</v>
      </c>
      <c r="N777" s="304">
        <f t="shared" ca="1" si="365"/>
        <v>-82.633174865817523</v>
      </c>
      <c r="P777" s="310">
        <f t="shared" ca="1" si="366"/>
        <v>23</v>
      </c>
      <c r="Q777" s="304">
        <f t="shared" ca="1" si="367"/>
        <v>0</v>
      </c>
      <c r="R777" s="306">
        <f t="shared" ca="1" si="368"/>
        <v>0</v>
      </c>
      <c r="S777" s="307">
        <f t="shared" ca="1" si="369"/>
        <v>9.0729999999999986</v>
      </c>
      <c r="T777" s="304">
        <f t="shared" ca="1" si="349"/>
        <v>89.006129999999985</v>
      </c>
      <c r="U777" s="311">
        <f t="shared" ca="1" si="350"/>
        <v>0</v>
      </c>
      <c r="V777" s="306">
        <f t="shared" ca="1" si="351"/>
        <v>1.2254444711804935</v>
      </c>
      <c r="W777" s="304">
        <f t="shared" ca="1" si="352"/>
        <v>59.370806816495289</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3.1853848953866377</v>
      </c>
      <c r="AH777" s="304">
        <f t="shared" ca="1" si="376"/>
        <v>-6.5436378583688777</v>
      </c>
    </row>
    <row r="778" spans="1:34" x14ac:dyDescent="0.2">
      <c r="A778" s="347">
        <f t="shared" ca="1" si="354"/>
        <v>1E-4</v>
      </c>
      <c r="B778" s="304">
        <f t="shared" ca="1" si="355"/>
        <v>32.908500000000437</v>
      </c>
      <c r="D778" s="306">
        <f t="shared" ca="1" si="356"/>
        <v>-0.83903969905174902</v>
      </c>
      <c r="E778" s="307">
        <f t="shared" ca="1" si="357"/>
        <v>-3.3203345467197938</v>
      </c>
      <c r="F778" s="304">
        <f t="shared" ca="1" si="358"/>
        <v>3.4247056981185682</v>
      </c>
      <c r="G778" s="306">
        <f t="shared" ca="1" si="359"/>
        <v>15.731381384921388</v>
      </c>
      <c r="H778" s="307">
        <f t="shared" ca="1" si="360"/>
        <v>-121.67746713227653</v>
      </c>
      <c r="I778" s="304">
        <f t="shared" ca="1" si="361"/>
        <v>122.69018855639634</v>
      </c>
      <c r="J778" s="306">
        <f t="shared" ca="1" si="362"/>
        <v>839.63949057922719</v>
      </c>
      <c r="K778" s="307">
        <f t="shared" ca="1" si="363"/>
        <v>-3.6398457756313065</v>
      </c>
      <c r="L778" s="304">
        <f t="shared" ca="1" si="348"/>
        <v>839.64737992648713</v>
      </c>
      <c r="M778" s="306">
        <f t="shared" ca="1" si="364"/>
        <v>-1.4422219980108146</v>
      </c>
      <c r="N778" s="304">
        <f t="shared" ca="1" si="365"/>
        <v>-82.633233606944685</v>
      </c>
      <c r="P778" s="310">
        <f t="shared" ca="1" si="366"/>
        <v>23</v>
      </c>
      <c r="Q778" s="304">
        <f t="shared" ca="1" si="367"/>
        <v>0</v>
      </c>
      <c r="R778" s="306">
        <f t="shared" ca="1" si="368"/>
        <v>0</v>
      </c>
      <c r="S778" s="307">
        <f t="shared" ca="1" si="369"/>
        <v>9.0729999999999986</v>
      </c>
      <c r="T778" s="304">
        <f t="shared" ca="1" si="349"/>
        <v>89.006129999999985</v>
      </c>
      <c r="U778" s="311">
        <f t="shared" ca="1" si="350"/>
        <v>0</v>
      </c>
      <c r="V778" s="306">
        <f t="shared" ca="1" si="351"/>
        <v>1.2254459622692087</v>
      </c>
      <c r="W778" s="304">
        <f t="shared" ca="1" si="352"/>
        <v>59.371187341911146</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3.1853442443381246</v>
      </c>
      <c r="AH778" s="304">
        <f t="shared" ca="1" si="376"/>
        <v>-6.5436797990185491</v>
      </c>
    </row>
    <row r="779" spans="1:34" x14ac:dyDescent="0.2">
      <c r="A779" s="347">
        <f t="shared" ca="1" si="354"/>
        <v>1E-4</v>
      </c>
      <c r="B779" s="304">
        <f t="shared" ca="1" si="355"/>
        <v>32.90860000000044</v>
      </c>
      <c r="D779" s="306">
        <f t="shared" ca="1" si="356"/>
        <v>-0.83903842329303058</v>
      </c>
      <c r="E779" s="307">
        <f t="shared" ca="1" si="357"/>
        <v>-3.3202920922881853</v>
      </c>
      <c r="F779" s="304">
        <f t="shared" ca="1" si="358"/>
        <v>3.4246642249822843</v>
      </c>
      <c r="G779" s="306">
        <f t="shared" ca="1" si="359"/>
        <v>15.731297481079059</v>
      </c>
      <c r="H779" s="307">
        <f t="shared" ca="1" si="360"/>
        <v>-121.67779916148577</v>
      </c>
      <c r="I779" s="304">
        <f t="shared" ca="1" si="361"/>
        <v>122.69050708682016</v>
      </c>
      <c r="J779" s="306">
        <f t="shared" ca="1" si="362"/>
        <v>839.63949057922719</v>
      </c>
      <c r="K779" s="307">
        <f t="shared" ca="1" si="363"/>
        <v>-3.6520135389459947</v>
      </c>
      <c r="L779" s="304">
        <f t="shared" ca="1" si="348"/>
        <v>839.64743276153285</v>
      </c>
      <c r="M779" s="306">
        <f t="shared" ca="1" si="364"/>
        <v>-1.4422230232260989</v>
      </c>
      <c r="N779" s="304">
        <f t="shared" ca="1" si="365"/>
        <v>-82.633292347453562</v>
      </c>
      <c r="P779" s="310">
        <f t="shared" ca="1" si="366"/>
        <v>23</v>
      </c>
      <c r="Q779" s="304">
        <f t="shared" ca="1" si="367"/>
        <v>0</v>
      </c>
      <c r="R779" s="306">
        <f t="shared" ca="1" si="368"/>
        <v>0</v>
      </c>
      <c r="S779" s="307">
        <f t="shared" ca="1" si="369"/>
        <v>9.0729999999999986</v>
      </c>
      <c r="T779" s="304">
        <f t="shared" ca="1" si="349"/>
        <v>89.006129999999985</v>
      </c>
      <c r="U779" s="311">
        <f t="shared" ca="1" si="350"/>
        <v>0</v>
      </c>
      <c r="V779" s="306">
        <f t="shared" ca="1" si="351"/>
        <v>1.2254474533638082</v>
      </c>
      <c r="W779" s="304">
        <f t="shared" ca="1" si="352"/>
        <v>59.371567865228414</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3.185303593497113</v>
      </c>
      <c r="AH779" s="304">
        <f t="shared" ca="1" si="376"/>
        <v>-6.5437217394369176</v>
      </c>
    </row>
    <row r="780" spans="1:34" x14ac:dyDescent="0.2">
      <c r="A780" s="347">
        <f t="shared" ca="1" si="354"/>
        <v>1E-4</v>
      </c>
      <c r="B780" s="304">
        <f t="shared" ca="1" si="355"/>
        <v>32.908700000000444</v>
      </c>
      <c r="D780" s="306">
        <f t="shared" ca="1" si="356"/>
        <v>-0.83903714748851788</v>
      </c>
      <c r="E780" s="307">
        <f t="shared" ca="1" si="357"/>
        <v>-3.3202496380908171</v>
      </c>
      <c r="F780" s="304">
        <f t="shared" ca="1" si="358"/>
        <v>3.4246227520864059</v>
      </c>
      <c r="G780" s="306">
        <f t="shared" ca="1" si="359"/>
        <v>15.73121357736431</v>
      </c>
      <c r="H780" s="307">
        <f t="shared" ca="1" si="360"/>
        <v>-121.67813118644958</v>
      </c>
      <c r="I780" s="304">
        <f t="shared" ca="1" si="361"/>
        <v>122.69082561317894</v>
      </c>
      <c r="J780" s="306">
        <f t="shared" ca="1" si="362"/>
        <v>839.63949057922719</v>
      </c>
      <c r="K780" s="307">
        <f t="shared" ca="1" si="363"/>
        <v>-3.6641813354633914</v>
      </c>
      <c r="L780" s="304">
        <f t="shared" ca="1" si="348"/>
        <v>839.64748577304954</v>
      </c>
      <c r="M780" s="306">
        <f t="shared" ca="1" si="364"/>
        <v>-1.4422240484305915</v>
      </c>
      <c r="N780" s="304">
        <f t="shared" ca="1" si="365"/>
        <v>-82.633351087344138</v>
      </c>
      <c r="P780" s="310">
        <f t="shared" ca="1" si="366"/>
        <v>23</v>
      </c>
      <c r="Q780" s="304">
        <f t="shared" ca="1" si="367"/>
        <v>0</v>
      </c>
      <c r="R780" s="306">
        <f t="shared" ca="1" si="368"/>
        <v>0</v>
      </c>
      <c r="S780" s="307">
        <f t="shared" ca="1" si="369"/>
        <v>9.0729999999999986</v>
      </c>
      <c r="T780" s="304">
        <f t="shared" ca="1" si="349"/>
        <v>89.006129999999985</v>
      </c>
      <c r="U780" s="311">
        <f t="shared" ca="1" si="350"/>
        <v>0</v>
      </c>
      <c r="V780" s="306">
        <f t="shared" ca="1" si="351"/>
        <v>1.2254489444642904</v>
      </c>
      <c r="W780" s="304">
        <f t="shared" ca="1" si="352"/>
        <v>59.371948386447002</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3.1852629428636003</v>
      </c>
      <c r="AH780" s="304">
        <f t="shared" ca="1" si="376"/>
        <v>-6.5437636796239858</v>
      </c>
    </row>
    <row r="781" spans="1:34" x14ac:dyDescent="0.2">
      <c r="A781" s="347">
        <f t="shared" ca="1" si="354"/>
        <v>1E-4</v>
      </c>
      <c r="B781" s="304">
        <f t="shared" ca="1" si="355"/>
        <v>32.908800000000447</v>
      </c>
      <c r="D781" s="306">
        <f t="shared" ca="1" si="356"/>
        <v>-0.83903587163821447</v>
      </c>
      <c r="E781" s="307">
        <f t="shared" ca="1" si="357"/>
        <v>-3.3202071841276997</v>
      </c>
      <c r="F781" s="304">
        <f t="shared" ca="1" si="358"/>
        <v>3.4245812794309445</v>
      </c>
      <c r="G781" s="306">
        <f t="shared" ca="1" si="359"/>
        <v>15.731129673777145</v>
      </c>
      <c r="H781" s="307">
        <f t="shared" ca="1" si="360"/>
        <v>-121.67846320716799</v>
      </c>
      <c r="I781" s="304">
        <f t="shared" ca="1" si="361"/>
        <v>122.69114413547265</v>
      </c>
      <c r="J781" s="306">
        <f t="shared" ca="1" si="362"/>
        <v>839.63949057922719</v>
      </c>
      <c r="K781" s="307">
        <f t="shared" ca="1" si="363"/>
        <v>-3.6763491651830722</v>
      </c>
      <c r="L781" s="304">
        <f t="shared" ca="1" si="348"/>
        <v>839.64753896103844</v>
      </c>
      <c r="M781" s="306">
        <f t="shared" ca="1" si="364"/>
        <v>-1.4422250736242932</v>
      </c>
      <c r="N781" s="304">
        <f t="shared" ca="1" si="365"/>
        <v>-82.633409826616429</v>
      </c>
      <c r="P781" s="310">
        <f t="shared" ca="1" si="366"/>
        <v>23</v>
      </c>
      <c r="Q781" s="304">
        <f t="shared" ca="1" si="367"/>
        <v>0</v>
      </c>
      <c r="R781" s="306">
        <f t="shared" ca="1" si="368"/>
        <v>0</v>
      </c>
      <c r="S781" s="307">
        <f t="shared" ca="1" si="369"/>
        <v>9.0729999999999986</v>
      </c>
      <c r="T781" s="304">
        <f t="shared" ca="1" si="349"/>
        <v>89.006129999999985</v>
      </c>
      <c r="U781" s="311">
        <f t="shared" ca="1" si="350"/>
        <v>0</v>
      </c>
      <c r="V781" s="306">
        <f t="shared" ca="1" si="351"/>
        <v>1.2254504355706568</v>
      </c>
      <c r="W781" s="304">
        <f t="shared" ca="1" si="352"/>
        <v>59.372328905566924</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3.1852222924376008</v>
      </c>
      <c r="AH781" s="304">
        <f t="shared" ca="1" si="376"/>
        <v>-6.5438056195797429</v>
      </c>
    </row>
    <row r="782" spans="1:34" x14ac:dyDescent="0.2">
      <c r="A782" s="347">
        <f t="shared" ca="1" si="354"/>
        <v>1E-4</v>
      </c>
      <c r="B782" s="304">
        <f t="shared" ca="1" si="355"/>
        <v>32.90890000000045</v>
      </c>
      <c r="D782" s="306">
        <f t="shared" ca="1" si="356"/>
        <v>-0.83903459574211858</v>
      </c>
      <c r="E782" s="307">
        <f t="shared" ca="1" si="357"/>
        <v>-3.3201647303988313</v>
      </c>
      <c r="F782" s="304">
        <f t="shared" ca="1" si="358"/>
        <v>3.4245398070158979</v>
      </c>
      <c r="G782" s="306">
        <f t="shared" ca="1" si="359"/>
        <v>15.731045770317571</v>
      </c>
      <c r="H782" s="307">
        <f t="shared" ca="1" si="360"/>
        <v>-121.67879522364103</v>
      </c>
      <c r="I782" s="304">
        <f t="shared" ca="1" si="361"/>
        <v>122.69146265370135</v>
      </c>
      <c r="J782" s="306">
        <f t="shared" ca="1" si="362"/>
        <v>839.63949057922719</v>
      </c>
      <c r="K782" s="307">
        <f t="shared" ca="1" si="363"/>
        <v>-3.6885170281046125</v>
      </c>
      <c r="L782" s="304">
        <f t="shared" ca="1" si="348"/>
        <v>839.64759232550102</v>
      </c>
      <c r="M782" s="306">
        <f t="shared" ca="1" si="364"/>
        <v>-1.4422260988072038</v>
      </c>
      <c r="N782" s="304">
        <f t="shared" ca="1" si="365"/>
        <v>-82.633468565270434</v>
      </c>
      <c r="P782" s="310">
        <f t="shared" ca="1" si="366"/>
        <v>23</v>
      </c>
      <c r="Q782" s="304">
        <f t="shared" ca="1" si="367"/>
        <v>0</v>
      </c>
      <c r="R782" s="306">
        <f t="shared" ca="1" si="368"/>
        <v>0</v>
      </c>
      <c r="S782" s="307">
        <f t="shared" ca="1" si="369"/>
        <v>9.0729999999999986</v>
      </c>
      <c r="T782" s="304">
        <f t="shared" ca="1" si="349"/>
        <v>89.006129999999985</v>
      </c>
      <c r="U782" s="311">
        <f t="shared" ca="1" si="350"/>
        <v>0</v>
      </c>
      <c r="V782" s="306">
        <f t="shared" ca="1" si="351"/>
        <v>1.2254519266829063</v>
      </c>
      <c r="W782" s="304">
        <f t="shared" ca="1" si="352"/>
        <v>59.372709422588123</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3.1851816422191099</v>
      </c>
      <c r="AH782" s="304">
        <f t="shared" ca="1" si="376"/>
        <v>-6.5438475593041918</v>
      </c>
    </row>
    <row r="783" spans="1:34" x14ac:dyDescent="0.2">
      <c r="A783" s="347">
        <f t="shared" ca="1" si="354"/>
        <v>1E-4</v>
      </c>
      <c r="B783" s="304">
        <f t="shared" ca="1" si="355"/>
        <v>32.909000000000454</v>
      </c>
      <c r="D783" s="306">
        <f t="shared" ca="1" si="356"/>
        <v>-0.83903331980023266</v>
      </c>
      <c r="E783" s="307">
        <f t="shared" ca="1" si="357"/>
        <v>-3.3201222769042174</v>
      </c>
      <c r="F783" s="304">
        <f t="shared" ca="1" si="358"/>
        <v>3.4244983348412719</v>
      </c>
      <c r="G783" s="306">
        <f t="shared" ca="1" si="359"/>
        <v>15.730961866985592</v>
      </c>
      <c r="H783" s="307">
        <f t="shared" ca="1" si="360"/>
        <v>-121.67912723586872</v>
      </c>
      <c r="I783" s="304">
        <f t="shared" ca="1" si="361"/>
        <v>122.69178116786505</v>
      </c>
      <c r="J783" s="306">
        <f t="shared" ca="1" si="362"/>
        <v>839.63949057922719</v>
      </c>
      <c r="K783" s="307">
        <f t="shared" ca="1" si="363"/>
        <v>-3.7006849242275881</v>
      </c>
      <c r="L783" s="304">
        <f t="shared" ca="1" si="348"/>
        <v>839.64764586643878</v>
      </c>
      <c r="M783" s="306">
        <f t="shared" ca="1" si="364"/>
        <v>-1.4422271239793238</v>
      </c>
      <c r="N783" s="304">
        <f t="shared" ca="1" si="365"/>
        <v>-82.633527303306181</v>
      </c>
      <c r="P783" s="310">
        <f t="shared" ca="1" si="366"/>
        <v>23</v>
      </c>
      <c r="Q783" s="304">
        <f t="shared" ca="1" si="367"/>
        <v>0</v>
      </c>
      <c r="R783" s="306">
        <f t="shared" ca="1" si="368"/>
        <v>0</v>
      </c>
      <c r="S783" s="307">
        <f t="shared" ca="1" si="369"/>
        <v>9.0729999999999986</v>
      </c>
      <c r="T783" s="304">
        <f t="shared" ca="1" si="349"/>
        <v>89.006129999999985</v>
      </c>
      <c r="U783" s="311">
        <f t="shared" ca="1" si="350"/>
        <v>0</v>
      </c>
      <c r="V783" s="306">
        <f t="shared" ca="1" si="351"/>
        <v>1.225453417801039</v>
      </c>
      <c r="W783" s="304">
        <f t="shared" ca="1" si="352"/>
        <v>59.373089937510628</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3.1851409922081366</v>
      </c>
      <c r="AH783" s="304">
        <f t="shared" ca="1" si="376"/>
        <v>-6.5438894987973253</v>
      </c>
    </row>
    <row r="784" spans="1:34" x14ac:dyDescent="0.2">
      <c r="A784" s="347">
        <f t="shared" ca="1" si="354"/>
        <v>1E-4</v>
      </c>
      <c r="B784" s="304">
        <f t="shared" ca="1" si="355"/>
        <v>32.909100000000457</v>
      </c>
      <c r="D784" s="306">
        <f t="shared" ca="1" si="356"/>
        <v>-0.83903204381255503</v>
      </c>
      <c r="E784" s="307">
        <f t="shared" ca="1" si="357"/>
        <v>-3.3200798236438551</v>
      </c>
      <c r="F784" s="304">
        <f t="shared" ca="1" si="358"/>
        <v>3.4244568629070633</v>
      </c>
      <c r="G784" s="306">
        <f t="shared" ca="1" si="359"/>
        <v>15.730877963781211</v>
      </c>
      <c r="H784" s="307">
        <f t="shared" ca="1" si="360"/>
        <v>-121.67945924385108</v>
      </c>
      <c r="I784" s="304">
        <f t="shared" ca="1" si="361"/>
        <v>122.69209967796375</v>
      </c>
      <c r="J784" s="306">
        <f t="shared" ca="1" si="362"/>
        <v>839.63949057922719</v>
      </c>
      <c r="K784" s="307">
        <f t="shared" ca="1" si="363"/>
        <v>-3.7128528535515741</v>
      </c>
      <c r="L784" s="304">
        <f t="shared" ca="1" si="348"/>
        <v>839.64769958385307</v>
      </c>
      <c r="M784" s="306">
        <f t="shared" ca="1" si="364"/>
        <v>-1.442228149140653</v>
      </c>
      <c r="N784" s="304">
        <f t="shared" ca="1" si="365"/>
        <v>-82.633586040723657</v>
      </c>
      <c r="P784" s="310">
        <f t="shared" ca="1" si="366"/>
        <v>23</v>
      </c>
      <c r="Q784" s="304">
        <f t="shared" ca="1" si="367"/>
        <v>0</v>
      </c>
      <c r="R784" s="306">
        <f t="shared" ca="1" si="368"/>
        <v>0</v>
      </c>
      <c r="S784" s="307">
        <f t="shared" ca="1" si="369"/>
        <v>9.0729999999999986</v>
      </c>
      <c r="T784" s="304">
        <f t="shared" ca="1" si="349"/>
        <v>89.006129999999985</v>
      </c>
      <c r="U784" s="311">
        <f t="shared" ca="1" si="350"/>
        <v>0</v>
      </c>
      <c r="V784" s="306">
        <f t="shared" ca="1" si="351"/>
        <v>1.225454908925055</v>
      </c>
      <c r="W784" s="304">
        <f t="shared" ca="1" si="352"/>
        <v>59.373470450334366</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3.1851003424046791</v>
      </c>
      <c r="AH784" s="304">
        <f t="shared" ca="1" si="376"/>
        <v>-6.5439314380591469</v>
      </c>
    </row>
    <row r="785" spans="1:34" x14ac:dyDescent="0.2">
      <c r="A785" s="347">
        <f t="shared" ca="1" si="354"/>
        <v>1E-4</v>
      </c>
      <c r="B785" s="304">
        <f t="shared" ca="1" si="355"/>
        <v>32.90920000000046</v>
      </c>
      <c r="D785" s="306">
        <f t="shared" ca="1" si="356"/>
        <v>-0.83903076777908958</v>
      </c>
      <c r="E785" s="307">
        <f t="shared" ca="1" si="357"/>
        <v>-3.3200373706177535</v>
      </c>
      <c r="F785" s="304">
        <f t="shared" ca="1" si="358"/>
        <v>3.424415391213282</v>
      </c>
      <c r="G785" s="306">
        <f t="shared" ca="1" si="359"/>
        <v>15.730794060704433</v>
      </c>
      <c r="H785" s="307">
        <f t="shared" ca="1" si="360"/>
        <v>-121.67979124758814</v>
      </c>
      <c r="I785" s="304">
        <f t="shared" ca="1" si="361"/>
        <v>122.6924181839975</v>
      </c>
      <c r="J785" s="306">
        <f t="shared" ca="1" si="362"/>
        <v>839.63949057922719</v>
      </c>
      <c r="K785" s="307">
        <f t="shared" ca="1" si="363"/>
        <v>-3.725020816076146</v>
      </c>
      <c r="L785" s="304">
        <f t="shared" ca="1" si="348"/>
        <v>839.64775347774525</v>
      </c>
      <c r="M785" s="306">
        <f t="shared" ca="1" si="364"/>
        <v>-1.4422291742911919</v>
      </c>
      <c r="N785" s="304">
        <f t="shared" ca="1" si="365"/>
        <v>-82.633644777522903</v>
      </c>
      <c r="P785" s="310">
        <f t="shared" ca="1" si="366"/>
        <v>23</v>
      </c>
      <c r="Q785" s="304">
        <f t="shared" ca="1" si="367"/>
        <v>0</v>
      </c>
      <c r="R785" s="306">
        <f t="shared" ca="1" si="368"/>
        <v>0</v>
      </c>
      <c r="S785" s="307">
        <f t="shared" ca="1" si="369"/>
        <v>9.0729999999999986</v>
      </c>
      <c r="T785" s="304">
        <f t="shared" ca="1" si="349"/>
        <v>89.006129999999985</v>
      </c>
      <c r="U785" s="311">
        <f t="shared" ca="1" si="350"/>
        <v>0</v>
      </c>
      <c r="V785" s="306">
        <f t="shared" ca="1" si="351"/>
        <v>1.2254564000549548</v>
      </c>
      <c r="W785" s="304">
        <f t="shared" ca="1" si="352"/>
        <v>59.373850961059404</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3.1850596928087445</v>
      </c>
      <c r="AH785" s="304">
        <f t="shared" ca="1" si="376"/>
        <v>-6.5439733770896478</v>
      </c>
    </row>
    <row r="786" spans="1:34" x14ac:dyDescent="0.2">
      <c r="A786" s="347">
        <f t="shared" ca="1" si="354"/>
        <v>1E-4</v>
      </c>
      <c r="B786" s="304">
        <f t="shared" ca="1" si="355"/>
        <v>32.909300000000464</v>
      </c>
      <c r="D786" s="306">
        <f t="shared" ca="1" si="356"/>
        <v>-0.83902949169983509</v>
      </c>
      <c r="E786" s="307">
        <f t="shared" ca="1" si="357"/>
        <v>-3.3199949178259054</v>
      </c>
      <c r="F786" s="304">
        <f t="shared" ca="1" si="358"/>
        <v>3.4243739197599208</v>
      </c>
      <c r="G786" s="306">
        <f t="shared" ca="1" si="359"/>
        <v>15.730710157755263</v>
      </c>
      <c r="H786" s="307">
        <f t="shared" ca="1" si="360"/>
        <v>-121.68012324707992</v>
      </c>
      <c r="I786" s="304">
        <f t="shared" ca="1" si="361"/>
        <v>122.69273668596631</v>
      </c>
      <c r="J786" s="306">
        <f t="shared" ca="1" si="362"/>
        <v>839.63949057922719</v>
      </c>
      <c r="K786" s="307">
        <f t="shared" ca="1" si="363"/>
        <v>-3.7371888118008796</v>
      </c>
      <c r="L786" s="304">
        <f t="shared" ca="1" si="348"/>
        <v>839.6478075481167</v>
      </c>
      <c r="M786" s="306">
        <f t="shared" ca="1" si="364"/>
        <v>-1.4422301994309406</v>
      </c>
      <c r="N786" s="304">
        <f t="shared" ca="1" si="365"/>
        <v>-82.633703513703921</v>
      </c>
      <c r="P786" s="310">
        <f t="shared" ca="1" si="366"/>
        <v>23</v>
      </c>
      <c r="Q786" s="304">
        <f t="shared" ca="1" si="367"/>
        <v>0</v>
      </c>
      <c r="R786" s="306">
        <f t="shared" ca="1" si="368"/>
        <v>0</v>
      </c>
      <c r="S786" s="307">
        <f t="shared" ca="1" si="369"/>
        <v>9.0729999999999986</v>
      </c>
      <c r="T786" s="304">
        <f t="shared" ca="1" si="349"/>
        <v>89.006129999999985</v>
      </c>
      <c r="U786" s="311">
        <f t="shared" ca="1" si="350"/>
        <v>0</v>
      </c>
      <c r="V786" s="306">
        <f t="shared" ca="1" si="351"/>
        <v>1.2254578911907372</v>
      </c>
      <c r="W786" s="304">
        <f t="shared" ca="1" si="352"/>
        <v>59.374231469685625</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3.185019043420322</v>
      </c>
      <c r="AH786" s="304">
        <f t="shared" ca="1" si="376"/>
        <v>-6.5440153158888368</v>
      </c>
    </row>
    <row r="787" spans="1:34" x14ac:dyDescent="0.2">
      <c r="A787" s="347">
        <f t="shared" ca="1" si="354"/>
        <v>1E-4</v>
      </c>
      <c r="B787" s="304">
        <f t="shared" ca="1" si="355"/>
        <v>32.909400000000467</v>
      </c>
      <c r="D787" s="306">
        <f t="shared" ca="1" si="356"/>
        <v>-0.83902821557479168</v>
      </c>
      <c r="E787" s="307">
        <f t="shared" ca="1" si="357"/>
        <v>-3.3199524652683214</v>
      </c>
      <c r="F787" s="304">
        <f t="shared" ca="1" si="358"/>
        <v>3.4243324485469899</v>
      </c>
      <c r="G787" s="306">
        <f t="shared" ca="1" si="359"/>
        <v>15.730626254933705</v>
      </c>
      <c r="H787" s="307">
        <f t="shared" ca="1" si="360"/>
        <v>-121.68045524232645</v>
      </c>
      <c r="I787" s="304">
        <f t="shared" ca="1" si="361"/>
        <v>122.6930551838702</v>
      </c>
      <c r="J787" s="306">
        <f t="shared" ca="1" si="362"/>
        <v>839.63949057922719</v>
      </c>
      <c r="K787" s="307">
        <f t="shared" ca="1" si="363"/>
        <v>-3.7493568407253499</v>
      </c>
      <c r="L787" s="304">
        <f t="shared" ca="1" si="348"/>
        <v>839.64786179496889</v>
      </c>
      <c r="M787" s="306">
        <f t="shared" ca="1" si="364"/>
        <v>-1.4422312245598992</v>
      </c>
      <c r="N787" s="304">
        <f t="shared" ca="1" si="365"/>
        <v>-82.633762249266695</v>
      </c>
      <c r="P787" s="310">
        <f t="shared" ca="1" si="366"/>
        <v>23</v>
      </c>
      <c r="Q787" s="304">
        <f t="shared" ca="1" si="367"/>
        <v>0</v>
      </c>
      <c r="R787" s="306">
        <f t="shared" ca="1" si="368"/>
        <v>0</v>
      </c>
      <c r="S787" s="307">
        <f t="shared" ca="1" si="369"/>
        <v>9.0729999999999986</v>
      </c>
      <c r="T787" s="304">
        <f t="shared" ca="1" si="349"/>
        <v>89.006129999999985</v>
      </c>
      <c r="U787" s="311">
        <f t="shared" ca="1" si="350"/>
        <v>0</v>
      </c>
      <c r="V787" s="306">
        <f t="shared" ca="1" si="351"/>
        <v>1.2254593823324036</v>
      </c>
      <c r="W787" s="304">
        <f t="shared" ca="1" si="352"/>
        <v>59.374611976213089</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3.1849783942394332</v>
      </c>
      <c r="AH787" s="304">
        <f t="shared" ca="1" si="376"/>
        <v>-6.5440572544566997</v>
      </c>
    </row>
    <row r="788" spans="1:34" x14ac:dyDescent="0.2">
      <c r="A788" s="347">
        <f t="shared" ca="1" si="354"/>
        <v>1E-4</v>
      </c>
      <c r="B788" s="304">
        <f t="shared" ca="1" si="355"/>
        <v>32.90950000000047</v>
      </c>
      <c r="D788" s="306">
        <f t="shared" ca="1" si="356"/>
        <v>-0.83902693940396111</v>
      </c>
      <c r="E788" s="307">
        <f t="shared" ca="1" si="357"/>
        <v>-3.3199100129449981</v>
      </c>
      <c r="F788" s="304">
        <f t="shared" ca="1" si="358"/>
        <v>3.4242909775744867</v>
      </c>
      <c r="G788" s="306">
        <f t="shared" ca="1" si="359"/>
        <v>15.730542352239764</v>
      </c>
      <c r="H788" s="307">
        <f t="shared" ca="1" si="360"/>
        <v>-121.68078723332773</v>
      </c>
      <c r="I788" s="304">
        <f t="shared" ca="1" si="361"/>
        <v>122.69337367770919</v>
      </c>
      <c r="J788" s="306">
        <f t="shared" ca="1" si="362"/>
        <v>839.63949057922719</v>
      </c>
      <c r="K788" s="307">
        <f t="shared" ca="1" si="363"/>
        <v>-3.7615249028491324</v>
      </c>
      <c r="L788" s="304">
        <f t="shared" ca="1" si="348"/>
        <v>839.64791621830341</v>
      </c>
      <c r="M788" s="306">
        <f t="shared" ca="1" si="364"/>
        <v>-1.442232249678068</v>
      </c>
      <c r="N788" s="304">
        <f t="shared" ca="1" si="365"/>
        <v>-82.633820984211269</v>
      </c>
      <c r="P788" s="310">
        <f t="shared" ca="1" si="366"/>
        <v>23</v>
      </c>
      <c r="Q788" s="304">
        <f t="shared" ca="1" si="367"/>
        <v>0</v>
      </c>
      <c r="R788" s="306">
        <f t="shared" ca="1" si="368"/>
        <v>0</v>
      </c>
      <c r="S788" s="307">
        <f t="shared" ca="1" si="369"/>
        <v>9.0729999999999986</v>
      </c>
      <c r="T788" s="304">
        <f t="shared" ca="1" si="349"/>
        <v>89.006129999999985</v>
      </c>
      <c r="U788" s="311">
        <f t="shared" ca="1" si="350"/>
        <v>0</v>
      </c>
      <c r="V788" s="306">
        <f t="shared" ca="1" si="351"/>
        <v>1.2254608734799526</v>
      </c>
      <c r="W788" s="304">
        <f t="shared" ca="1" si="352"/>
        <v>59.374992480641701</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3.1849377452660637</v>
      </c>
      <c r="AH788" s="304">
        <f t="shared" ca="1" si="376"/>
        <v>-6.5440991927932437</v>
      </c>
    </row>
    <row r="789" spans="1:34" x14ac:dyDescent="0.2">
      <c r="A789" s="347">
        <f t="shared" ca="1" si="354"/>
        <v>1E-4</v>
      </c>
      <c r="B789" s="304">
        <f t="shared" ca="1" si="355"/>
        <v>32.909600000000474</v>
      </c>
      <c r="D789" s="306">
        <f t="shared" ca="1" si="356"/>
        <v>-0.8390256631873424</v>
      </c>
      <c r="E789" s="307">
        <f t="shared" ca="1" si="357"/>
        <v>-3.3198675608559434</v>
      </c>
      <c r="F789" s="304">
        <f t="shared" ca="1" si="358"/>
        <v>3.4242495068424192</v>
      </c>
      <c r="G789" s="306">
        <f t="shared" ca="1" si="359"/>
        <v>15.730458449673446</v>
      </c>
      <c r="H789" s="307">
        <f t="shared" ca="1" si="360"/>
        <v>-121.68111922008381</v>
      </c>
      <c r="I789" s="304">
        <f t="shared" ca="1" si="361"/>
        <v>122.69369216748331</v>
      </c>
      <c r="J789" s="306">
        <f t="shared" ca="1" si="362"/>
        <v>839.63949057922719</v>
      </c>
      <c r="K789" s="307">
        <f t="shared" ca="1" si="363"/>
        <v>-3.773692998171803</v>
      </c>
      <c r="L789" s="304">
        <f t="shared" ca="1" si="348"/>
        <v>839.64797081812128</v>
      </c>
      <c r="M789" s="306">
        <f t="shared" ca="1" si="364"/>
        <v>-1.4422332747854469</v>
      </c>
      <c r="N789" s="304">
        <f t="shared" ca="1" si="365"/>
        <v>-82.633879718537642</v>
      </c>
      <c r="P789" s="310">
        <f t="shared" ca="1" si="366"/>
        <v>23</v>
      </c>
      <c r="Q789" s="304">
        <f t="shared" ca="1" si="367"/>
        <v>0</v>
      </c>
      <c r="R789" s="306">
        <f t="shared" ca="1" si="368"/>
        <v>0</v>
      </c>
      <c r="S789" s="307">
        <f t="shared" ca="1" si="369"/>
        <v>9.0729999999999986</v>
      </c>
      <c r="T789" s="304">
        <f t="shared" ca="1" si="349"/>
        <v>89.006129999999985</v>
      </c>
      <c r="U789" s="311">
        <f t="shared" ca="1" si="350"/>
        <v>0</v>
      </c>
      <c r="V789" s="306">
        <f t="shared" ca="1" si="351"/>
        <v>1.2254623646333853</v>
      </c>
      <c r="W789" s="304">
        <f t="shared" ca="1" si="352"/>
        <v>59.375372982971527</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3.184897096500233</v>
      </c>
      <c r="AH789" s="304">
        <f t="shared" ca="1" si="376"/>
        <v>-6.5441411308984581</v>
      </c>
    </row>
    <row r="790" spans="1:34" x14ac:dyDescent="0.2">
      <c r="A790" s="347">
        <f t="shared" ca="1" si="354"/>
        <v>1E-4</v>
      </c>
      <c r="B790" s="304">
        <f t="shared" ca="1" si="355"/>
        <v>32.909700000000477</v>
      </c>
      <c r="D790" s="306">
        <f t="shared" ca="1" si="356"/>
        <v>-0.83902438692493897</v>
      </c>
      <c r="E790" s="307">
        <f t="shared" ca="1" si="357"/>
        <v>-3.3198251090011501</v>
      </c>
      <c r="F790" s="304">
        <f t="shared" ca="1" si="358"/>
        <v>3.4242080363507807</v>
      </c>
      <c r="G790" s="306">
        <f t="shared" ca="1" si="359"/>
        <v>15.730374547234753</v>
      </c>
      <c r="H790" s="307">
        <f t="shared" ca="1" si="360"/>
        <v>-121.68145120259472</v>
      </c>
      <c r="I790" s="304">
        <f t="shared" ca="1" si="361"/>
        <v>122.69401065319256</v>
      </c>
      <c r="J790" s="306">
        <f t="shared" ca="1" si="362"/>
        <v>839.63949057922719</v>
      </c>
      <c r="K790" s="307">
        <f t="shared" ca="1" si="363"/>
        <v>-3.7858611266929372</v>
      </c>
      <c r="L790" s="304">
        <f t="shared" ca="1" si="348"/>
        <v>839.6480255944241</v>
      </c>
      <c r="M790" s="306">
        <f t="shared" ca="1" si="364"/>
        <v>-1.4422342998820363</v>
      </c>
      <c r="N790" s="304">
        <f t="shared" ca="1" si="365"/>
        <v>-82.6339384522458</v>
      </c>
      <c r="P790" s="310">
        <f t="shared" ca="1" si="366"/>
        <v>23</v>
      </c>
      <c r="Q790" s="304">
        <f t="shared" ca="1" si="367"/>
        <v>0</v>
      </c>
      <c r="R790" s="306">
        <f t="shared" ca="1" si="368"/>
        <v>0</v>
      </c>
      <c r="S790" s="307">
        <f t="shared" ca="1" si="369"/>
        <v>9.0729999999999986</v>
      </c>
      <c r="T790" s="304">
        <f t="shared" ca="1" si="349"/>
        <v>89.006129999999985</v>
      </c>
      <c r="U790" s="311">
        <f t="shared" ca="1" si="350"/>
        <v>0</v>
      </c>
      <c r="V790" s="306">
        <f t="shared" ca="1" si="351"/>
        <v>1.2254638557927007</v>
      </c>
      <c r="W790" s="304">
        <f t="shared" ca="1" si="352"/>
        <v>59.375753483202487</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3.1848564479419279</v>
      </c>
      <c r="AH790" s="304">
        <f t="shared" ca="1" si="376"/>
        <v>-6.5441830687723508</v>
      </c>
    </row>
    <row r="791" spans="1:34" x14ac:dyDescent="0.2">
      <c r="A791" s="347">
        <f t="shared" ca="1" si="354"/>
        <v>1E-4</v>
      </c>
      <c r="B791" s="304">
        <f t="shared" ca="1" si="355"/>
        <v>32.90980000000048</v>
      </c>
      <c r="D791" s="306">
        <f t="shared" ca="1" si="356"/>
        <v>-0.83902311061674995</v>
      </c>
      <c r="E791" s="307">
        <f t="shared" ca="1" si="357"/>
        <v>-3.3197826573806299</v>
      </c>
      <c r="F791" s="304">
        <f t="shared" ca="1" si="358"/>
        <v>3.4241665660995824</v>
      </c>
      <c r="G791" s="306">
        <f t="shared" ca="1" si="359"/>
        <v>15.730290644923691</v>
      </c>
      <c r="H791" s="307">
        <f t="shared" ca="1" si="360"/>
        <v>-121.68178318086045</v>
      </c>
      <c r="I791" s="304">
        <f t="shared" ca="1" si="361"/>
        <v>122.69432913483698</v>
      </c>
      <c r="J791" s="306">
        <f t="shared" ca="1" si="362"/>
        <v>839.63949057922719</v>
      </c>
      <c r="K791" s="307">
        <f t="shared" ca="1" si="363"/>
        <v>-3.7980292884121098</v>
      </c>
      <c r="L791" s="304">
        <f t="shared" ca="1" si="348"/>
        <v>839.64808054721345</v>
      </c>
      <c r="M791" s="306">
        <f t="shared" ca="1" si="364"/>
        <v>-1.4422353249678364</v>
      </c>
      <c r="N791" s="304">
        <f t="shared" ca="1" si="365"/>
        <v>-82.633997185335787</v>
      </c>
      <c r="P791" s="310">
        <f t="shared" ca="1" si="366"/>
        <v>23</v>
      </c>
      <c r="Q791" s="304">
        <f t="shared" ca="1" si="367"/>
        <v>0</v>
      </c>
      <c r="R791" s="306">
        <f t="shared" ca="1" si="368"/>
        <v>0</v>
      </c>
      <c r="S791" s="307">
        <f t="shared" ca="1" si="369"/>
        <v>9.0729999999999986</v>
      </c>
      <c r="T791" s="304">
        <f t="shared" ca="1" si="349"/>
        <v>89.006129999999985</v>
      </c>
      <c r="U791" s="311">
        <f t="shared" ca="1" si="350"/>
        <v>0</v>
      </c>
      <c r="V791" s="306">
        <f t="shared" ca="1" si="351"/>
        <v>1.2254653469578993</v>
      </c>
      <c r="W791" s="304">
        <f t="shared" ca="1" si="352"/>
        <v>59.376133981334583</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3.1848157995911581</v>
      </c>
      <c r="AH791" s="304">
        <f t="shared" ca="1" si="376"/>
        <v>-6.5442250064149121</v>
      </c>
    </row>
    <row r="792" spans="1:34" x14ac:dyDescent="0.2">
      <c r="A792" s="347">
        <f t="shared" ca="1" si="354"/>
        <v>1E-4</v>
      </c>
      <c r="B792" s="304">
        <f t="shared" ca="1" si="355"/>
        <v>32.909900000000484</v>
      </c>
      <c r="D792" s="306">
        <f t="shared" ca="1" si="356"/>
        <v>-0.8390218342627761</v>
      </c>
      <c r="E792" s="307">
        <f t="shared" ca="1" si="357"/>
        <v>-3.3197402059943792</v>
      </c>
      <c r="F792" s="304">
        <f t="shared" ca="1" si="358"/>
        <v>3.424125096088821</v>
      </c>
      <c r="G792" s="306">
        <f t="shared" ca="1" si="359"/>
        <v>15.730206742740265</v>
      </c>
      <c r="H792" s="307">
        <f t="shared" ca="1" si="360"/>
        <v>-121.68211515488105</v>
      </c>
      <c r="I792" s="304">
        <f t="shared" ca="1" si="361"/>
        <v>122.69464761241659</v>
      </c>
      <c r="J792" s="306">
        <f t="shared" ca="1" si="362"/>
        <v>839.63949057922719</v>
      </c>
      <c r="K792" s="307">
        <f t="shared" ca="1" si="363"/>
        <v>-3.810197483328897</v>
      </c>
      <c r="L792" s="304">
        <f t="shared" ca="1" si="348"/>
        <v>839.64813567649048</v>
      </c>
      <c r="M792" s="306">
        <f t="shared" ca="1" si="364"/>
        <v>-1.4422363500428472</v>
      </c>
      <c r="N792" s="304">
        <f t="shared" ca="1" si="365"/>
        <v>-82.634055917807586</v>
      </c>
      <c r="P792" s="310">
        <f t="shared" ca="1" si="366"/>
        <v>23</v>
      </c>
      <c r="Q792" s="304">
        <f t="shared" ca="1" si="367"/>
        <v>0</v>
      </c>
      <c r="R792" s="306">
        <f t="shared" ca="1" si="368"/>
        <v>0</v>
      </c>
      <c r="S792" s="307">
        <f t="shared" ca="1" si="369"/>
        <v>9.0729999999999986</v>
      </c>
      <c r="T792" s="304">
        <f t="shared" ca="1" si="349"/>
        <v>89.006129999999985</v>
      </c>
      <c r="U792" s="311">
        <f t="shared" ca="1" si="350"/>
        <v>0</v>
      </c>
      <c r="V792" s="306">
        <f t="shared" ca="1" si="351"/>
        <v>1.2254668381289813</v>
      </c>
      <c r="W792" s="304">
        <f t="shared" ca="1" si="352"/>
        <v>59.376514477367792</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3.1847751514479299</v>
      </c>
      <c r="AH792" s="304">
        <f t="shared" ca="1" si="376"/>
        <v>-6.5442669438261429</v>
      </c>
    </row>
    <row r="793" spans="1:34" x14ac:dyDescent="0.2">
      <c r="A793" s="347">
        <f t="shared" ca="1" si="354"/>
        <v>1E-4</v>
      </c>
      <c r="B793" s="304">
        <f t="shared" ca="1" si="355"/>
        <v>32.910000000000487</v>
      </c>
      <c r="D793" s="306">
        <f t="shared" ca="1" si="356"/>
        <v>-0.83902055786301788</v>
      </c>
      <c r="E793" s="307">
        <f t="shared" ca="1" si="357"/>
        <v>-3.3196977548424025</v>
      </c>
      <c r="F793" s="304">
        <f t="shared" ca="1" si="358"/>
        <v>3.4240836263185011</v>
      </c>
      <c r="G793" s="306">
        <f t="shared" ca="1" si="359"/>
        <v>15.730122840684478</v>
      </c>
      <c r="H793" s="307">
        <f t="shared" ca="1" si="360"/>
        <v>-121.68244712465653</v>
      </c>
      <c r="I793" s="304">
        <f t="shared" ca="1" si="361"/>
        <v>122.69496608593141</v>
      </c>
      <c r="J793" s="306">
        <f t="shared" ca="1" si="362"/>
        <v>839.63949057922719</v>
      </c>
      <c r="K793" s="307">
        <f t="shared" ca="1" si="363"/>
        <v>-3.822365711442874</v>
      </c>
      <c r="L793" s="304">
        <f t="shared" ca="1" si="348"/>
        <v>839.64819098225666</v>
      </c>
      <c r="M793" s="306">
        <f t="shared" ca="1" si="364"/>
        <v>-1.442237375107069</v>
      </c>
      <c r="N793" s="304">
        <f t="shared" ca="1" si="365"/>
        <v>-82.634114649661228</v>
      </c>
      <c r="P793" s="310">
        <f t="shared" ca="1" si="366"/>
        <v>23</v>
      </c>
      <c r="Q793" s="304">
        <f t="shared" ca="1" si="367"/>
        <v>0</v>
      </c>
      <c r="R793" s="306">
        <f t="shared" ca="1" si="368"/>
        <v>0</v>
      </c>
      <c r="S793" s="307">
        <f t="shared" ca="1" si="369"/>
        <v>9.0729999999999986</v>
      </c>
      <c r="T793" s="304">
        <f t="shared" ca="1" si="349"/>
        <v>89.006129999999985</v>
      </c>
      <c r="U793" s="311">
        <f t="shared" ca="1" si="350"/>
        <v>0</v>
      </c>
      <c r="V793" s="306">
        <f t="shared" ca="1" si="351"/>
        <v>1.2254683293059458</v>
      </c>
      <c r="W793" s="304">
        <f t="shared" ca="1" si="352"/>
        <v>59.3768949713021</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3.1847345035122396</v>
      </c>
      <c r="AH793" s="304">
        <f t="shared" ca="1" si="376"/>
        <v>-6.5443088810060397</v>
      </c>
    </row>
    <row r="794" spans="1:34" x14ac:dyDescent="0.2">
      <c r="A794" s="347">
        <f t="shared" ca="1" si="354"/>
        <v>1E-4</v>
      </c>
      <c r="B794" s="304">
        <f t="shared" ca="1" si="355"/>
        <v>32.91010000000049</v>
      </c>
      <c r="D794" s="306">
        <f t="shared" ca="1" si="356"/>
        <v>-0.83901928141747695</v>
      </c>
      <c r="E794" s="307">
        <f t="shared" ca="1" si="357"/>
        <v>-3.3196553039247005</v>
      </c>
      <c r="F794" s="304">
        <f t="shared" ca="1" si="358"/>
        <v>3.4240421567886243</v>
      </c>
      <c r="G794" s="306">
        <f t="shared" ca="1" si="359"/>
        <v>15.730038938756337</v>
      </c>
      <c r="H794" s="307">
        <f t="shared" ca="1" si="360"/>
        <v>-121.68277909018693</v>
      </c>
      <c r="I794" s="304">
        <f t="shared" ca="1" si="361"/>
        <v>122.69528455538143</v>
      </c>
      <c r="J794" s="306">
        <f t="shared" ca="1" si="362"/>
        <v>839.63949057922719</v>
      </c>
      <c r="K794" s="307">
        <f t="shared" ca="1" si="363"/>
        <v>-3.8345339727536163</v>
      </c>
      <c r="L794" s="304">
        <f t="shared" ca="1" si="348"/>
        <v>839.64824646451348</v>
      </c>
      <c r="M794" s="306">
        <f t="shared" ca="1" si="364"/>
        <v>-1.442238400160502</v>
      </c>
      <c r="N794" s="304">
        <f t="shared" ca="1" si="365"/>
        <v>-82.634173380896712</v>
      </c>
      <c r="P794" s="310">
        <f t="shared" ca="1" si="366"/>
        <v>23</v>
      </c>
      <c r="Q794" s="304">
        <f t="shared" ca="1" si="367"/>
        <v>0</v>
      </c>
      <c r="R794" s="306">
        <f t="shared" ca="1" si="368"/>
        <v>0</v>
      </c>
      <c r="S794" s="307">
        <f t="shared" ca="1" si="369"/>
        <v>9.0729999999999986</v>
      </c>
      <c r="T794" s="304">
        <f t="shared" ca="1" si="349"/>
        <v>89.006129999999985</v>
      </c>
      <c r="U794" s="311">
        <f t="shared" ca="1" si="350"/>
        <v>0</v>
      </c>
      <c r="V794" s="306">
        <f t="shared" ca="1" si="351"/>
        <v>1.2254698204887935</v>
      </c>
      <c r="W794" s="304">
        <f t="shared" ca="1" si="352"/>
        <v>59.377275463137444</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3.1846938557840909</v>
      </c>
      <c r="AH794" s="304">
        <f t="shared" ca="1" si="376"/>
        <v>-6.5443508179546024</v>
      </c>
    </row>
    <row r="795" spans="1:34" x14ac:dyDescent="0.2">
      <c r="A795" s="347">
        <f t="shared" ca="1" si="354"/>
        <v>1E-4</v>
      </c>
      <c r="B795" s="304">
        <f t="shared" ca="1" si="355"/>
        <v>32.910200000000494</v>
      </c>
      <c r="D795" s="306">
        <f t="shared" ca="1" si="356"/>
        <v>-0.83901800492615153</v>
      </c>
      <c r="E795" s="307">
        <f t="shared" ca="1" si="357"/>
        <v>-3.3196128532412805</v>
      </c>
      <c r="F795" s="304">
        <f t="shared" ca="1" si="358"/>
        <v>3.4240006874991975</v>
      </c>
      <c r="G795" s="306">
        <f t="shared" ca="1" si="359"/>
        <v>15.729955036955845</v>
      </c>
      <c r="H795" s="307">
        <f t="shared" ca="1" si="360"/>
        <v>-121.68311105147225</v>
      </c>
      <c r="I795" s="304">
        <f t="shared" ca="1" si="361"/>
        <v>122.69560302076673</v>
      </c>
      <c r="J795" s="306">
        <f t="shared" ca="1" si="362"/>
        <v>839.63949057922719</v>
      </c>
      <c r="K795" s="307">
        <f t="shared" ca="1" si="363"/>
        <v>-3.8467022672606994</v>
      </c>
      <c r="L795" s="304">
        <f t="shared" ca="1" si="348"/>
        <v>839.64830212326228</v>
      </c>
      <c r="M795" s="306">
        <f t="shared" ca="1" si="364"/>
        <v>-1.4422394252031463</v>
      </c>
      <c r="N795" s="304">
        <f t="shared" ca="1" si="365"/>
        <v>-82.634232111514052</v>
      </c>
      <c r="P795" s="310">
        <f t="shared" ca="1" si="366"/>
        <v>23</v>
      </c>
      <c r="Q795" s="304">
        <f t="shared" ca="1" si="367"/>
        <v>0</v>
      </c>
      <c r="R795" s="306">
        <f t="shared" ca="1" si="368"/>
        <v>0</v>
      </c>
      <c r="S795" s="307">
        <f t="shared" ca="1" si="369"/>
        <v>9.0729999999999986</v>
      </c>
      <c r="T795" s="304">
        <f t="shared" ca="1" si="349"/>
        <v>89.006129999999985</v>
      </c>
      <c r="U795" s="311">
        <f t="shared" ca="1" si="350"/>
        <v>0</v>
      </c>
      <c r="V795" s="306">
        <f t="shared" ca="1" si="351"/>
        <v>1.2254713116775242</v>
      </c>
      <c r="W795" s="304">
        <f t="shared" ca="1" si="352"/>
        <v>59.37765595287388</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3.1846532082634935</v>
      </c>
      <c r="AH795" s="304">
        <f t="shared" ca="1" si="376"/>
        <v>-6.544392754671823</v>
      </c>
    </row>
    <row r="796" spans="1:34" x14ac:dyDescent="0.2">
      <c r="A796" s="347">
        <f t="shared" ca="1" si="354"/>
        <v>1E-4</v>
      </c>
      <c r="B796" s="304">
        <f t="shared" ca="1" si="355"/>
        <v>32.910300000000497</v>
      </c>
      <c r="D796" s="306">
        <f t="shared" ca="1" si="356"/>
        <v>-0.83901672838904484</v>
      </c>
      <c r="E796" s="307">
        <f t="shared" ca="1" si="357"/>
        <v>-3.3195704027921362</v>
      </c>
      <c r="F796" s="304">
        <f t="shared" ca="1" si="358"/>
        <v>3.4239592184502139</v>
      </c>
      <c r="G796" s="306">
        <f t="shared" ca="1" si="359"/>
        <v>15.729871135283005</v>
      </c>
      <c r="H796" s="307">
        <f t="shared" ca="1" si="360"/>
        <v>-121.68344300851253</v>
      </c>
      <c r="I796" s="304">
        <f t="shared" ca="1" si="361"/>
        <v>122.69592148208727</v>
      </c>
      <c r="J796" s="306">
        <f t="shared" ca="1" si="362"/>
        <v>839.63949057922719</v>
      </c>
      <c r="K796" s="307">
        <f t="shared" ca="1" si="363"/>
        <v>-3.8588705949636988</v>
      </c>
      <c r="L796" s="304">
        <f t="shared" ca="1" si="348"/>
        <v>839.64835795850445</v>
      </c>
      <c r="M796" s="306">
        <f t="shared" ca="1" si="364"/>
        <v>-1.4422404502350019</v>
      </c>
      <c r="N796" s="304">
        <f t="shared" ca="1" si="365"/>
        <v>-82.634290841513248</v>
      </c>
      <c r="P796" s="310">
        <f t="shared" ca="1" si="366"/>
        <v>23</v>
      </c>
      <c r="Q796" s="304">
        <f t="shared" ca="1" si="367"/>
        <v>0</v>
      </c>
      <c r="R796" s="306">
        <f t="shared" ca="1" si="368"/>
        <v>0</v>
      </c>
      <c r="S796" s="307">
        <f t="shared" ca="1" si="369"/>
        <v>9.0729999999999986</v>
      </c>
      <c r="T796" s="304">
        <f t="shared" ca="1" si="349"/>
        <v>89.006129999999985</v>
      </c>
      <c r="U796" s="311">
        <f t="shared" ca="1" si="350"/>
        <v>0</v>
      </c>
      <c r="V796" s="306">
        <f t="shared" ca="1" si="351"/>
        <v>1.225472802872138</v>
      </c>
      <c r="W796" s="304">
        <f t="shared" ca="1" si="352"/>
        <v>59.378036440511352</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3.1846125609504403</v>
      </c>
      <c r="AH796" s="304">
        <f t="shared" ca="1" si="376"/>
        <v>-6.5444346911577087</v>
      </c>
    </row>
    <row r="797" spans="1:34" x14ac:dyDescent="0.2">
      <c r="A797" s="347">
        <f t="shared" ca="1" si="354"/>
        <v>1E-4</v>
      </c>
      <c r="B797" s="304">
        <f t="shared" ca="1" si="355"/>
        <v>32.9104000000005</v>
      </c>
      <c r="D797" s="306">
        <f t="shared" ca="1" si="356"/>
        <v>-0.83901545180615777</v>
      </c>
      <c r="E797" s="307">
        <f t="shared" ca="1" si="357"/>
        <v>-3.3195279525772747</v>
      </c>
      <c r="F797" s="304">
        <f t="shared" ca="1" si="358"/>
        <v>3.4239177496416828</v>
      </c>
      <c r="G797" s="306">
        <f t="shared" ca="1" si="359"/>
        <v>15.729787233737826</v>
      </c>
      <c r="H797" s="307">
        <f t="shared" ca="1" si="360"/>
        <v>-121.68377496130779</v>
      </c>
      <c r="I797" s="304">
        <f t="shared" ca="1" si="361"/>
        <v>122.69623993934313</v>
      </c>
      <c r="J797" s="306">
        <f t="shared" ca="1" si="362"/>
        <v>839.63949057922719</v>
      </c>
      <c r="K797" s="307">
        <f t="shared" ca="1" si="363"/>
        <v>-3.8710389558621898</v>
      </c>
      <c r="L797" s="304">
        <f t="shared" ca="1" si="348"/>
        <v>839.64841397024145</v>
      </c>
      <c r="M797" s="306">
        <f t="shared" ca="1" si="364"/>
        <v>-1.4422414752560695</v>
      </c>
      <c r="N797" s="304">
        <f t="shared" ca="1" si="365"/>
        <v>-82.634349570894329</v>
      </c>
      <c r="P797" s="310">
        <f t="shared" ca="1" si="366"/>
        <v>23</v>
      </c>
      <c r="Q797" s="304">
        <f t="shared" ca="1" si="367"/>
        <v>0</v>
      </c>
      <c r="R797" s="306">
        <f t="shared" ca="1" si="368"/>
        <v>0</v>
      </c>
      <c r="S797" s="307">
        <f t="shared" ca="1" si="369"/>
        <v>9.0729999999999986</v>
      </c>
      <c r="T797" s="304">
        <f t="shared" ca="1" si="349"/>
        <v>89.006129999999985</v>
      </c>
      <c r="U797" s="311">
        <f t="shared" ca="1" si="350"/>
        <v>0</v>
      </c>
      <c r="V797" s="306">
        <f t="shared" ca="1" si="351"/>
        <v>1.2254742940726349</v>
      </c>
      <c r="W797" s="304">
        <f t="shared" ca="1" si="352"/>
        <v>59.378416926049859</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3.1845719138449375</v>
      </c>
      <c r="AH797" s="304">
        <f t="shared" ca="1" si="376"/>
        <v>-6.5444766274122514</v>
      </c>
    </row>
    <row r="798" spans="1:34" x14ac:dyDescent="0.2">
      <c r="A798" s="347">
        <f t="shared" ca="1" si="354"/>
        <v>1E-4</v>
      </c>
      <c r="B798" s="304">
        <f t="shared" ca="1" si="355"/>
        <v>32.910500000000503</v>
      </c>
      <c r="D798" s="306">
        <f t="shared" ca="1" si="356"/>
        <v>-0.83901417517748844</v>
      </c>
      <c r="E798" s="307">
        <f t="shared" ca="1" si="357"/>
        <v>-3.3194855025966952</v>
      </c>
      <c r="F798" s="304">
        <f t="shared" ca="1" si="358"/>
        <v>3.4238762810736016</v>
      </c>
      <c r="G798" s="306">
        <f t="shared" ca="1" si="359"/>
        <v>15.729703332320307</v>
      </c>
      <c r="H798" s="307">
        <f t="shared" ca="1" si="360"/>
        <v>-121.68410690985804</v>
      </c>
      <c r="I798" s="304">
        <f t="shared" ca="1" si="361"/>
        <v>122.69655839253427</v>
      </c>
      <c r="J798" s="306">
        <f t="shared" ca="1" si="362"/>
        <v>839.63949057922719</v>
      </c>
      <c r="K798" s="307">
        <f t="shared" ca="1" si="363"/>
        <v>-3.883207349955748</v>
      </c>
      <c r="L798" s="304">
        <f t="shared" ca="1" si="348"/>
        <v>839.64847015847465</v>
      </c>
      <c r="M798" s="306">
        <f t="shared" ca="1" si="364"/>
        <v>-1.4422425002663488</v>
      </c>
      <c r="N798" s="304">
        <f t="shared" ca="1" si="365"/>
        <v>-82.634408299657295</v>
      </c>
      <c r="P798" s="310">
        <f t="shared" ca="1" si="366"/>
        <v>23</v>
      </c>
      <c r="Q798" s="304">
        <f t="shared" ca="1" si="367"/>
        <v>0</v>
      </c>
      <c r="R798" s="306">
        <f t="shared" ca="1" si="368"/>
        <v>0</v>
      </c>
      <c r="S798" s="307">
        <f t="shared" ca="1" si="369"/>
        <v>9.0729999999999986</v>
      </c>
      <c r="T798" s="304">
        <f t="shared" ca="1" si="349"/>
        <v>89.006129999999985</v>
      </c>
      <c r="U798" s="311">
        <f t="shared" ca="1" si="350"/>
        <v>0</v>
      </c>
      <c r="V798" s="306">
        <f t="shared" ca="1" si="351"/>
        <v>1.2254757852790141</v>
      </c>
      <c r="W798" s="304">
        <f t="shared" ca="1" si="352"/>
        <v>59.378797409489323</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3.184531266946987</v>
      </c>
      <c r="AH798" s="304">
        <f t="shared" ca="1" si="376"/>
        <v>-6.544518563435453</v>
      </c>
    </row>
    <row r="799" spans="1:34" x14ac:dyDescent="0.2">
      <c r="A799" s="347">
        <f t="shared" ca="1" si="354"/>
        <v>1E-4</v>
      </c>
      <c r="B799" s="304">
        <f t="shared" ca="1" si="355"/>
        <v>32.910600000000507</v>
      </c>
      <c r="D799" s="306">
        <f t="shared" ca="1" si="356"/>
        <v>-0.83901289850303895</v>
      </c>
      <c r="E799" s="307">
        <f t="shared" ca="1" si="357"/>
        <v>-3.3194430528504046</v>
      </c>
      <c r="F799" s="304">
        <f t="shared" ca="1" si="358"/>
        <v>3.4238348127459779</v>
      </c>
      <c r="G799" s="306">
        <f t="shared" ca="1" si="359"/>
        <v>15.729619431030457</v>
      </c>
      <c r="H799" s="307">
        <f t="shared" ca="1" si="360"/>
        <v>-121.68443885416333</v>
      </c>
      <c r="I799" s="304">
        <f t="shared" ca="1" si="361"/>
        <v>122.69687684166075</v>
      </c>
      <c r="J799" s="306">
        <f t="shared" ca="1" si="362"/>
        <v>839.63949057922719</v>
      </c>
      <c r="K799" s="307">
        <f t="shared" ca="1" si="363"/>
        <v>-3.8953757772439492</v>
      </c>
      <c r="L799" s="304">
        <f t="shared" ca="1" si="348"/>
        <v>839.64852652320553</v>
      </c>
      <c r="M799" s="306">
        <f t="shared" ca="1" si="364"/>
        <v>-1.4422435252658401</v>
      </c>
      <c r="N799" s="304">
        <f t="shared" ca="1" si="365"/>
        <v>-82.634467027802145</v>
      </c>
      <c r="P799" s="310">
        <f t="shared" ca="1" si="366"/>
        <v>23</v>
      </c>
      <c r="Q799" s="304">
        <f t="shared" ca="1" si="367"/>
        <v>0</v>
      </c>
      <c r="R799" s="306">
        <f t="shared" ca="1" si="368"/>
        <v>0</v>
      </c>
      <c r="S799" s="307">
        <f t="shared" ca="1" si="369"/>
        <v>9.0729999999999986</v>
      </c>
      <c r="T799" s="304">
        <f t="shared" ca="1" si="349"/>
        <v>89.006129999999985</v>
      </c>
      <c r="U799" s="311">
        <f t="shared" ca="1" si="350"/>
        <v>0</v>
      </c>
      <c r="V799" s="306">
        <f t="shared" ca="1" si="351"/>
        <v>1.2254772764912767</v>
      </c>
      <c r="W799" s="304">
        <f t="shared" ca="1" si="352"/>
        <v>59.379177890829794</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3.1844906202565975</v>
      </c>
      <c r="AH799" s="304">
        <f t="shared" ca="1" si="376"/>
        <v>-6.5445604992273045</v>
      </c>
    </row>
    <row r="800" spans="1:34" x14ac:dyDescent="0.2">
      <c r="A800" s="347">
        <f t="shared" ca="1" si="354"/>
        <v>1E-4</v>
      </c>
      <c r="B800" s="304">
        <f t="shared" ca="1" si="355"/>
        <v>32.91070000000051</v>
      </c>
      <c r="D800" s="306">
        <f t="shared" ca="1" si="356"/>
        <v>-0.83901162178281075</v>
      </c>
      <c r="E800" s="307">
        <f t="shared" ca="1" si="357"/>
        <v>-3.3194006033384014</v>
      </c>
      <c r="F800" s="304">
        <f t="shared" ca="1" si="358"/>
        <v>3.4237933446588107</v>
      </c>
      <c r="G800" s="306">
        <f t="shared" ca="1" si="359"/>
        <v>15.729535529868279</v>
      </c>
      <c r="H800" s="307">
        <f t="shared" ca="1" si="360"/>
        <v>-121.68477079422367</v>
      </c>
      <c r="I800" s="304">
        <f t="shared" ca="1" si="361"/>
        <v>122.69719528672259</v>
      </c>
      <c r="J800" s="306">
        <f t="shared" ca="1" si="362"/>
        <v>839.63949057922719</v>
      </c>
      <c r="K800" s="307">
        <f t="shared" ca="1" si="363"/>
        <v>-3.9075442377263685</v>
      </c>
      <c r="L800" s="304">
        <f t="shared" ca="1" si="348"/>
        <v>839.64858306443534</v>
      </c>
      <c r="M800" s="306">
        <f t="shared" ca="1" si="364"/>
        <v>-1.4422445502545436</v>
      </c>
      <c r="N800" s="304">
        <f t="shared" ca="1" si="365"/>
        <v>-82.634525755328909</v>
      </c>
      <c r="P800" s="310">
        <f t="shared" ca="1" si="366"/>
        <v>23</v>
      </c>
      <c r="Q800" s="304">
        <f t="shared" ca="1" si="367"/>
        <v>0</v>
      </c>
      <c r="R800" s="306">
        <f t="shared" ca="1" si="368"/>
        <v>0</v>
      </c>
      <c r="S800" s="307">
        <f t="shared" ca="1" si="369"/>
        <v>9.0729999999999986</v>
      </c>
      <c r="T800" s="304">
        <f t="shared" ca="1" si="349"/>
        <v>89.006129999999985</v>
      </c>
      <c r="U800" s="311">
        <f t="shared" ca="1" si="350"/>
        <v>0</v>
      </c>
      <c r="V800" s="306">
        <f t="shared" ca="1" si="351"/>
        <v>1.2254787677094217</v>
      </c>
      <c r="W800" s="304">
        <f t="shared" ca="1" si="352"/>
        <v>59.379558370071209</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3.1844499737737628</v>
      </c>
      <c r="AH800" s="304">
        <f t="shared" ca="1" si="376"/>
        <v>-6.5446024347878105</v>
      </c>
    </row>
    <row r="801" spans="1:34" x14ac:dyDescent="0.2">
      <c r="A801" s="347">
        <f t="shared" ca="1" si="354"/>
        <v>1E-4</v>
      </c>
      <c r="B801" s="304">
        <f t="shared" ca="1" si="355"/>
        <v>32.910800000000513</v>
      </c>
      <c r="D801" s="306">
        <f t="shared" ca="1" si="356"/>
        <v>-0.8390103450168036</v>
      </c>
      <c r="E801" s="307">
        <f t="shared" ca="1" si="357"/>
        <v>-3.3193581540606898</v>
      </c>
      <c r="F801" s="304">
        <f t="shared" ca="1" si="358"/>
        <v>3.423751876812104</v>
      </c>
      <c r="G801" s="306">
        <f t="shared" ca="1" si="359"/>
        <v>15.729451628833777</v>
      </c>
      <c r="H801" s="307">
        <f t="shared" ca="1" si="360"/>
        <v>-121.68510273003908</v>
      </c>
      <c r="I801" s="304">
        <f t="shared" ca="1" si="361"/>
        <v>122.69751372771978</v>
      </c>
      <c r="J801" s="306">
        <f t="shared" ca="1" si="362"/>
        <v>839.63949057922719</v>
      </c>
      <c r="K801" s="307">
        <f t="shared" ca="1" si="363"/>
        <v>-3.9197127314025817</v>
      </c>
      <c r="L801" s="304">
        <f t="shared" ca="1" si="348"/>
        <v>839.64863978216567</v>
      </c>
      <c r="M801" s="306">
        <f t="shared" ca="1" si="364"/>
        <v>-1.4422455752324594</v>
      </c>
      <c r="N801" s="304">
        <f t="shared" ca="1" si="365"/>
        <v>-82.634584482237585</v>
      </c>
      <c r="P801" s="310">
        <f t="shared" ca="1" si="366"/>
        <v>23</v>
      </c>
      <c r="Q801" s="304">
        <f t="shared" ca="1" si="367"/>
        <v>0</v>
      </c>
      <c r="R801" s="306">
        <f t="shared" ca="1" si="368"/>
        <v>0</v>
      </c>
      <c r="S801" s="307">
        <f t="shared" ca="1" si="369"/>
        <v>9.0729999999999986</v>
      </c>
      <c r="T801" s="304">
        <f t="shared" ca="1" si="349"/>
        <v>89.006129999999985</v>
      </c>
      <c r="U801" s="311">
        <f t="shared" ca="1" si="350"/>
        <v>0</v>
      </c>
      <c r="V801" s="306">
        <f t="shared" ca="1" si="351"/>
        <v>1.2254802589334497</v>
      </c>
      <c r="W801" s="304">
        <f t="shared" ca="1" si="352"/>
        <v>59.379938847213559</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3.1844093274984928</v>
      </c>
      <c r="AH801" s="304">
        <f t="shared" ca="1" si="376"/>
        <v>-6.5446443701169645</v>
      </c>
    </row>
    <row r="802" spans="1:34" x14ac:dyDescent="0.2">
      <c r="A802" s="347">
        <f t="shared" ca="1" si="354"/>
        <v>1E-4</v>
      </c>
      <c r="B802" s="304">
        <f t="shared" ca="1" si="355"/>
        <v>32.910900000000517</v>
      </c>
      <c r="D802" s="306">
        <f t="shared" ca="1" si="356"/>
        <v>-0.83900906820501797</v>
      </c>
      <c r="E802" s="307">
        <f t="shared" ca="1" si="357"/>
        <v>-3.3193157050172717</v>
      </c>
      <c r="F802" s="304">
        <f t="shared" ca="1" si="358"/>
        <v>3.4237104092058601</v>
      </c>
      <c r="G802" s="306">
        <f t="shared" ca="1" si="359"/>
        <v>15.729367727926956</v>
      </c>
      <c r="H802" s="307">
        <f t="shared" ca="1" si="360"/>
        <v>-121.68543466160958</v>
      </c>
      <c r="I802" s="304">
        <f t="shared" ca="1" si="361"/>
        <v>122.69783216465238</v>
      </c>
      <c r="J802" s="306">
        <f t="shared" ca="1" si="362"/>
        <v>839.63949057922719</v>
      </c>
      <c r="K802" s="307">
        <f t="shared" ca="1" si="363"/>
        <v>-3.9318812582721643</v>
      </c>
      <c r="L802" s="304">
        <f t="shared" ca="1" si="348"/>
        <v>839.64869667639766</v>
      </c>
      <c r="M802" s="306">
        <f t="shared" ca="1" si="364"/>
        <v>-1.4422466001995879</v>
      </c>
      <c r="N802" s="304">
        <f t="shared" ca="1" si="365"/>
        <v>-82.634643208528189</v>
      </c>
      <c r="P802" s="310">
        <f t="shared" ca="1" si="366"/>
        <v>23</v>
      </c>
      <c r="Q802" s="304">
        <f t="shared" ca="1" si="367"/>
        <v>0</v>
      </c>
      <c r="R802" s="306">
        <f t="shared" ca="1" si="368"/>
        <v>0</v>
      </c>
      <c r="S802" s="307">
        <f t="shared" ca="1" si="369"/>
        <v>9.0729999999999986</v>
      </c>
      <c r="T802" s="304">
        <f t="shared" ca="1" si="349"/>
        <v>89.006129999999985</v>
      </c>
      <c r="U802" s="311">
        <f t="shared" ca="1" si="350"/>
        <v>0</v>
      </c>
      <c r="V802" s="306">
        <f t="shared" ca="1" si="351"/>
        <v>1.2254817501633601</v>
      </c>
      <c r="W802" s="304">
        <f t="shared" ca="1" si="352"/>
        <v>59.380319322256852</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3.1843686814307866</v>
      </c>
      <c r="AH802" s="304">
        <f t="shared" ca="1" si="376"/>
        <v>-6.5446863052147659</v>
      </c>
    </row>
    <row r="803" spans="1:34" x14ac:dyDescent="0.2">
      <c r="A803" s="347">
        <f t="shared" ca="1" si="354"/>
        <v>1E-4</v>
      </c>
      <c r="B803" s="304">
        <f t="shared" ca="1" si="355"/>
        <v>32.91100000000052</v>
      </c>
      <c r="D803" s="306">
        <f t="shared" ca="1" si="356"/>
        <v>-0.83900779134745451</v>
      </c>
      <c r="E803" s="307">
        <f t="shared" ca="1" si="357"/>
        <v>-3.3192732562081453</v>
      </c>
      <c r="F803" s="304">
        <f t="shared" ca="1" si="358"/>
        <v>3.4236689418400776</v>
      </c>
      <c r="G803" s="306">
        <f t="shared" ca="1" si="359"/>
        <v>15.729283827147821</v>
      </c>
      <c r="H803" s="307">
        <f t="shared" ca="1" si="360"/>
        <v>-121.68576658893519</v>
      </c>
      <c r="I803" s="304">
        <f t="shared" ca="1" si="361"/>
        <v>122.69815059752038</v>
      </c>
      <c r="J803" s="306">
        <f t="shared" ca="1" si="362"/>
        <v>839.63949057922719</v>
      </c>
      <c r="K803" s="307">
        <f t="shared" ca="1" si="363"/>
        <v>-3.9440498183346917</v>
      </c>
      <c r="L803" s="304">
        <f t="shared" ca="1" si="348"/>
        <v>839.64875374713301</v>
      </c>
      <c r="M803" s="306">
        <f t="shared" ca="1" si="364"/>
        <v>-1.4422476251559291</v>
      </c>
      <c r="N803" s="304">
        <f t="shared" ca="1" si="365"/>
        <v>-82.63470193420072</v>
      </c>
      <c r="P803" s="310">
        <f t="shared" ca="1" si="366"/>
        <v>23</v>
      </c>
      <c r="Q803" s="304">
        <f t="shared" ca="1" si="367"/>
        <v>0</v>
      </c>
      <c r="R803" s="306">
        <f t="shared" ca="1" si="368"/>
        <v>0</v>
      </c>
      <c r="S803" s="307">
        <f t="shared" ca="1" si="369"/>
        <v>9.0729999999999986</v>
      </c>
      <c r="T803" s="304">
        <f t="shared" ca="1" si="349"/>
        <v>89.006129999999985</v>
      </c>
      <c r="U803" s="311">
        <f t="shared" ca="1" si="350"/>
        <v>0</v>
      </c>
      <c r="V803" s="306">
        <f t="shared" ca="1" si="351"/>
        <v>1.2254832413991539</v>
      </c>
      <c r="W803" s="304">
        <f t="shared" ca="1" si="352"/>
        <v>59.380699795201039</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3.1843280355706458</v>
      </c>
      <c r="AH803" s="304">
        <f t="shared" ca="1" si="376"/>
        <v>-6.5447282400812146</v>
      </c>
    </row>
    <row r="804" spans="1:34" x14ac:dyDescent="0.2">
      <c r="A804" s="347">
        <f t="shared" ca="1" si="354"/>
        <v>1E-4</v>
      </c>
      <c r="B804" s="304">
        <f t="shared" ca="1" si="355"/>
        <v>32.911100000000523</v>
      </c>
      <c r="D804" s="306">
        <f t="shared" ca="1" si="356"/>
        <v>-0.83900651444411456</v>
      </c>
      <c r="E804" s="307">
        <f t="shared" ca="1" si="357"/>
        <v>-3.3192308076333168</v>
      </c>
      <c r="F804" s="304">
        <f t="shared" ca="1" si="358"/>
        <v>3.4236274747147624</v>
      </c>
      <c r="G804" s="306">
        <f t="shared" ca="1" si="359"/>
        <v>15.729199926496376</v>
      </c>
      <c r="H804" s="307">
        <f t="shared" ca="1" si="360"/>
        <v>-121.68609851201596</v>
      </c>
      <c r="I804" s="304">
        <f t="shared" ca="1" si="361"/>
        <v>122.69846902632382</v>
      </c>
      <c r="J804" s="306">
        <f t="shared" ca="1" si="362"/>
        <v>839.63949057922719</v>
      </c>
      <c r="K804" s="307">
        <f t="shared" ca="1" si="363"/>
        <v>-3.9562184115897394</v>
      </c>
      <c r="L804" s="304">
        <f t="shared" ca="1" si="348"/>
        <v>839.64881099437298</v>
      </c>
      <c r="M804" s="306">
        <f t="shared" ca="1" si="364"/>
        <v>-1.4422486501014831</v>
      </c>
      <c r="N804" s="304">
        <f t="shared" ca="1" si="365"/>
        <v>-82.634760659255193</v>
      </c>
      <c r="P804" s="310">
        <f t="shared" ca="1" si="366"/>
        <v>23</v>
      </c>
      <c r="Q804" s="304">
        <f t="shared" ca="1" si="367"/>
        <v>0</v>
      </c>
      <c r="R804" s="306">
        <f t="shared" ca="1" si="368"/>
        <v>0</v>
      </c>
      <c r="S804" s="307">
        <f t="shared" ca="1" si="369"/>
        <v>9.0729999999999986</v>
      </c>
      <c r="T804" s="304">
        <f t="shared" ca="1" si="349"/>
        <v>89.006129999999985</v>
      </c>
      <c r="U804" s="311">
        <f t="shared" ca="1" si="350"/>
        <v>0</v>
      </c>
      <c r="V804" s="306">
        <f t="shared" ca="1" si="351"/>
        <v>1.2254847326408296</v>
      </c>
      <c r="W804" s="304">
        <f t="shared" ca="1" si="352"/>
        <v>59.381080266046098</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3.184287389918075</v>
      </c>
      <c r="AH804" s="304">
        <f t="shared" ca="1" si="376"/>
        <v>-6.5447701747163061</v>
      </c>
    </row>
    <row r="805" spans="1:34" x14ac:dyDescent="0.2">
      <c r="A805" s="347">
        <f t="shared" ca="1" si="354"/>
        <v>1E-4</v>
      </c>
      <c r="B805" s="304">
        <f t="shared" ca="1" si="355"/>
        <v>32.911200000000527</v>
      </c>
      <c r="D805" s="306">
        <f t="shared" ca="1" si="356"/>
        <v>-0.83900523749499889</v>
      </c>
      <c r="E805" s="307">
        <f t="shared" ca="1" si="357"/>
        <v>-3.319188359292788</v>
      </c>
      <c r="F805" s="304">
        <f t="shared" ca="1" si="358"/>
        <v>3.423586007829917</v>
      </c>
      <c r="G805" s="306">
        <f t="shared" ca="1" si="359"/>
        <v>15.729116025972626</v>
      </c>
      <c r="H805" s="307">
        <f t="shared" ca="1" si="360"/>
        <v>-121.68643043085189</v>
      </c>
      <c r="I805" s="304">
        <f t="shared" ca="1" si="361"/>
        <v>122.69878745106271</v>
      </c>
      <c r="J805" s="306">
        <f t="shared" ca="1" si="362"/>
        <v>839.63949057922719</v>
      </c>
      <c r="K805" s="307">
        <f t="shared" ca="1" si="363"/>
        <v>-3.9683870380368829</v>
      </c>
      <c r="L805" s="304">
        <f t="shared" ca="1" si="348"/>
        <v>839.64886841811904</v>
      </c>
      <c r="M805" s="306">
        <f t="shared" ca="1" si="364"/>
        <v>-1.4422496750362503</v>
      </c>
      <c r="N805" s="304">
        <f t="shared" ca="1" si="365"/>
        <v>-82.634819383691635</v>
      </c>
      <c r="P805" s="310">
        <f t="shared" ca="1" si="366"/>
        <v>23</v>
      </c>
      <c r="Q805" s="304">
        <f t="shared" ca="1" si="367"/>
        <v>0</v>
      </c>
      <c r="R805" s="306">
        <f t="shared" ca="1" si="368"/>
        <v>0</v>
      </c>
      <c r="S805" s="307">
        <f t="shared" ca="1" si="369"/>
        <v>9.0729999999999986</v>
      </c>
      <c r="T805" s="304">
        <f t="shared" ca="1" si="349"/>
        <v>89.006129999999985</v>
      </c>
      <c r="U805" s="311">
        <f t="shared" ca="1" si="350"/>
        <v>0</v>
      </c>
      <c r="V805" s="306">
        <f t="shared" ca="1" si="351"/>
        <v>1.2254862238883883</v>
      </c>
      <c r="W805" s="304">
        <f t="shared" ca="1" si="352"/>
        <v>59.381460734792022</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3.1842467444730778</v>
      </c>
      <c r="AH805" s="304">
        <f t="shared" ca="1" si="376"/>
        <v>-6.5448121091200386</v>
      </c>
    </row>
    <row r="806" spans="1:34" x14ac:dyDescent="0.2">
      <c r="A806" s="347">
        <f t="shared" ca="1" si="354"/>
        <v>1E-4</v>
      </c>
      <c r="B806" s="304">
        <f t="shared" ca="1" si="355"/>
        <v>32.91130000000053</v>
      </c>
      <c r="D806" s="306">
        <f t="shared" ca="1" si="356"/>
        <v>-0.83900396050010595</v>
      </c>
      <c r="E806" s="307">
        <f t="shared" ca="1" si="357"/>
        <v>-3.3191459111865615</v>
      </c>
      <c r="F806" s="304">
        <f t="shared" ca="1" si="358"/>
        <v>3.4235445411855432</v>
      </c>
      <c r="G806" s="306">
        <f t="shared" ca="1" si="359"/>
        <v>15.729032125576577</v>
      </c>
      <c r="H806" s="307">
        <f t="shared" ca="1" si="360"/>
        <v>-121.686762345443</v>
      </c>
      <c r="I806" s="304">
        <f t="shared" ca="1" si="361"/>
        <v>122.69910587173707</v>
      </c>
      <c r="J806" s="306">
        <f t="shared" ca="1" si="362"/>
        <v>839.63949057922719</v>
      </c>
      <c r="K806" s="307">
        <f t="shared" ca="1" si="363"/>
        <v>-3.9805556976756975</v>
      </c>
      <c r="L806" s="304">
        <f t="shared" ca="1" si="348"/>
        <v>839.64892601837255</v>
      </c>
      <c r="M806" s="306">
        <f t="shared" ca="1" si="364"/>
        <v>-1.4422506999602307</v>
      </c>
      <c r="N806" s="304">
        <f t="shared" ca="1" si="365"/>
        <v>-82.634878107510019</v>
      </c>
      <c r="P806" s="310">
        <f t="shared" ca="1" si="366"/>
        <v>23</v>
      </c>
      <c r="Q806" s="304">
        <f t="shared" ca="1" si="367"/>
        <v>0</v>
      </c>
      <c r="R806" s="306">
        <f t="shared" ca="1" si="368"/>
        <v>0</v>
      </c>
      <c r="S806" s="307">
        <f t="shared" ca="1" si="369"/>
        <v>9.0729999999999986</v>
      </c>
      <c r="T806" s="304">
        <f t="shared" ca="1" si="349"/>
        <v>89.006129999999985</v>
      </c>
      <c r="U806" s="311">
        <f t="shared" ca="1" si="350"/>
        <v>0</v>
      </c>
      <c r="V806" s="306">
        <f t="shared" ca="1" si="351"/>
        <v>1.2254877151418297</v>
      </c>
      <c r="W806" s="304">
        <f t="shared" ca="1" si="352"/>
        <v>59.381841201438789</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3.1842060992356549</v>
      </c>
      <c r="AH806" s="304">
        <f t="shared" ca="1" si="376"/>
        <v>-6.5448540432924096</v>
      </c>
    </row>
    <row r="807" spans="1:34" x14ac:dyDescent="0.2">
      <c r="A807" s="347">
        <f t="shared" ca="1" si="354"/>
        <v>1E-4</v>
      </c>
      <c r="B807" s="304">
        <f t="shared" ca="1" si="355"/>
        <v>32.911400000000533</v>
      </c>
      <c r="D807" s="306">
        <f t="shared" ca="1" si="356"/>
        <v>-0.83900268345943929</v>
      </c>
      <c r="E807" s="307">
        <f t="shared" ca="1" si="357"/>
        <v>-3.3191034633146383</v>
      </c>
      <c r="F807" s="304">
        <f t="shared" ca="1" si="358"/>
        <v>3.4235030747816433</v>
      </c>
      <c r="G807" s="306">
        <f t="shared" ca="1" si="359"/>
        <v>15.728948225308232</v>
      </c>
      <c r="H807" s="307">
        <f t="shared" ca="1" si="360"/>
        <v>-121.68709425578933</v>
      </c>
      <c r="I807" s="304">
        <f t="shared" ca="1" si="361"/>
        <v>122.69942428834695</v>
      </c>
      <c r="J807" s="306">
        <f t="shared" ca="1" si="362"/>
        <v>839.63949057922719</v>
      </c>
      <c r="K807" s="307">
        <f t="shared" ca="1" si="363"/>
        <v>-3.9927243905057592</v>
      </c>
      <c r="L807" s="304">
        <f t="shared" ca="1" si="348"/>
        <v>839.64898379513488</v>
      </c>
      <c r="M807" s="306">
        <f t="shared" ca="1" si="364"/>
        <v>-1.4422517248734243</v>
      </c>
      <c r="N807" s="304">
        <f t="shared" ca="1" si="365"/>
        <v>-82.634936830710387</v>
      </c>
      <c r="P807" s="310">
        <f t="shared" ca="1" si="366"/>
        <v>23</v>
      </c>
      <c r="Q807" s="304">
        <f t="shared" ca="1" si="367"/>
        <v>0</v>
      </c>
      <c r="R807" s="306">
        <f t="shared" ca="1" si="368"/>
        <v>0</v>
      </c>
      <c r="S807" s="307">
        <f t="shared" ca="1" si="369"/>
        <v>9.0729999999999986</v>
      </c>
      <c r="T807" s="304">
        <f t="shared" ca="1" si="349"/>
        <v>89.006129999999985</v>
      </c>
      <c r="U807" s="311">
        <f t="shared" ca="1" si="350"/>
        <v>0</v>
      </c>
      <c r="V807" s="306">
        <f t="shared" ca="1" si="351"/>
        <v>1.2254892064011533</v>
      </c>
      <c r="W807" s="304">
        <f t="shared" ca="1" si="352"/>
        <v>59.382221665986393</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3.18416545420581</v>
      </c>
      <c r="AH807" s="304">
        <f t="shared" ca="1" si="376"/>
        <v>-6.5448959772334172</v>
      </c>
    </row>
    <row r="808" spans="1:34" x14ac:dyDescent="0.2">
      <c r="A808" s="347">
        <f t="shared" ca="1" si="354"/>
        <v>1E-4</v>
      </c>
      <c r="B808" s="304">
        <f t="shared" ca="1" si="355"/>
        <v>32.911500000000537</v>
      </c>
      <c r="D808" s="306">
        <f t="shared" ca="1" si="356"/>
        <v>-0.83900140637299958</v>
      </c>
      <c r="E808" s="307">
        <f t="shared" ca="1" si="357"/>
        <v>-3.3190610156770184</v>
      </c>
      <c r="F808" s="304">
        <f t="shared" ca="1" si="358"/>
        <v>3.4234616086182172</v>
      </c>
      <c r="G808" s="306">
        <f t="shared" ca="1" si="359"/>
        <v>15.728864325167594</v>
      </c>
      <c r="H808" s="307">
        <f t="shared" ca="1" si="360"/>
        <v>-121.6874261618909</v>
      </c>
      <c r="I808" s="304">
        <f t="shared" ca="1" si="361"/>
        <v>122.69974270089233</v>
      </c>
      <c r="J808" s="306">
        <f t="shared" ca="1" si="362"/>
        <v>839.63949057922719</v>
      </c>
      <c r="K808" s="307">
        <f t="shared" ca="1" si="363"/>
        <v>-4.0048931165266435</v>
      </c>
      <c r="L808" s="304">
        <f t="shared" ca="1" si="348"/>
        <v>839.64904174840751</v>
      </c>
      <c r="M808" s="306">
        <f t="shared" ca="1" si="364"/>
        <v>-1.4422527497758317</v>
      </c>
      <c r="N808" s="304">
        <f t="shared" ca="1" si="365"/>
        <v>-82.63499555329274</v>
      </c>
      <c r="P808" s="310">
        <f t="shared" ca="1" si="366"/>
        <v>23</v>
      </c>
      <c r="Q808" s="304">
        <f t="shared" ca="1" si="367"/>
        <v>0</v>
      </c>
      <c r="R808" s="306">
        <f t="shared" ca="1" si="368"/>
        <v>0</v>
      </c>
      <c r="S808" s="307">
        <f t="shared" ca="1" si="369"/>
        <v>9.0729999999999986</v>
      </c>
      <c r="T808" s="304">
        <f t="shared" ca="1" si="349"/>
        <v>89.006129999999985</v>
      </c>
      <c r="U808" s="311">
        <f t="shared" ca="1" si="350"/>
        <v>0</v>
      </c>
      <c r="V808" s="306">
        <f t="shared" ca="1" si="351"/>
        <v>1.2254906976663598</v>
      </c>
      <c r="W808" s="304">
        <f t="shared" ca="1" si="352"/>
        <v>59.382602128434804</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3.1841248093835457</v>
      </c>
      <c r="AH808" s="304">
        <f t="shared" ca="1" si="376"/>
        <v>-6.5449379109430623</v>
      </c>
    </row>
    <row r="809" spans="1:34" x14ac:dyDescent="0.2">
      <c r="A809" s="347">
        <f t="shared" ca="1" si="354"/>
        <v>1E-4</v>
      </c>
      <c r="B809" s="304">
        <f t="shared" ca="1" si="355"/>
        <v>32.91160000000054</v>
      </c>
      <c r="D809" s="306">
        <f t="shared" ca="1" si="356"/>
        <v>-0.83900012924078538</v>
      </c>
      <c r="E809" s="307">
        <f t="shared" ca="1" si="357"/>
        <v>-3.319018568273707</v>
      </c>
      <c r="F809" s="304">
        <f t="shared" ca="1" si="358"/>
        <v>3.42342014269527</v>
      </c>
      <c r="G809" s="306">
        <f t="shared" ca="1" si="359"/>
        <v>15.728780425154669</v>
      </c>
      <c r="H809" s="307">
        <f t="shared" ca="1" si="360"/>
        <v>-121.68775806374772</v>
      </c>
      <c r="I809" s="304">
        <f t="shared" ca="1" si="361"/>
        <v>122.70006110937325</v>
      </c>
      <c r="J809" s="306">
        <f t="shared" ca="1" si="362"/>
        <v>839.63949057922719</v>
      </c>
      <c r="K809" s="307">
        <f t="shared" ca="1" si="363"/>
        <v>-4.0170618757379257</v>
      </c>
      <c r="L809" s="304">
        <f t="shared" ca="1" si="348"/>
        <v>839.64909987819181</v>
      </c>
      <c r="M809" s="306">
        <f t="shared" ca="1" si="364"/>
        <v>-1.4422537746674529</v>
      </c>
      <c r="N809" s="304">
        <f t="shared" ca="1" si="365"/>
        <v>-82.63505427525709</v>
      </c>
      <c r="P809" s="310">
        <f t="shared" ca="1" si="366"/>
        <v>23</v>
      </c>
      <c r="Q809" s="304">
        <f t="shared" ca="1" si="367"/>
        <v>0</v>
      </c>
      <c r="R809" s="306">
        <f t="shared" ca="1" si="368"/>
        <v>0</v>
      </c>
      <c r="S809" s="307">
        <f t="shared" ca="1" si="369"/>
        <v>9.0729999999999986</v>
      </c>
      <c r="T809" s="304">
        <f t="shared" ca="1" si="349"/>
        <v>89.006129999999985</v>
      </c>
      <c r="U809" s="311">
        <f t="shared" ca="1" si="350"/>
        <v>0</v>
      </c>
      <c r="V809" s="306">
        <f t="shared" ca="1" si="351"/>
        <v>1.2254921889374486</v>
      </c>
      <c r="W809" s="304">
        <f t="shared" ca="1" si="352"/>
        <v>59.382982588783996</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3.184084164768862</v>
      </c>
      <c r="AH809" s="304">
        <f t="shared" ca="1" si="376"/>
        <v>-6.5449798444213396</v>
      </c>
    </row>
    <row r="810" spans="1:34" x14ac:dyDescent="0.2">
      <c r="A810" s="347">
        <f t="shared" ca="1" si="354"/>
        <v>1E-4</v>
      </c>
      <c r="B810" s="304">
        <f t="shared" ca="1" si="355"/>
        <v>32.911700000000543</v>
      </c>
      <c r="D810" s="306">
        <f t="shared" ca="1" si="356"/>
        <v>-0.83899885206279845</v>
      </c>
      <c r="E810" s="307">
        <f t="shared" ca="1" si="357"/>
        <v>-3.3189761211047042</v>
      </c>
      <c r="F810" s="304">
        <f t="shared" ca="1" si="358"/>
        <v>3.4233786770128019</v>
      </c>
      <c r="G810" s="306">
        <f t="shared" ca="1" si="359"/>
        <v>15.728696525269463</v>
      </c>
      <c r="H810" s="307">
        <f t="shared" ca="1" si="360"/>
        <v>-121.68808996135984</v>
      </c>
      <c r="I810" s="304">
        <f t="shared" ca="1" si="361"/>
        <v>122.70037951378973</v>
      </c>
      <c r="J810" s="306">
        <f t="shared" ca="1" si="362"/>
        <v>839.63949057922719</v>
      </c>
      <c r="K810" s="307">
        <f t="shared" ca="1" si="363"/>
        <v>-4.0292306681391814</v>
      </c>
      <c r="L810" s="304">
        <f t="shared" ca="1" si="348"/>
        <v>839.64915818448912</v>
      </c>
      <c r="M810" s="306">
        <f t="shared" ca="1" si="364"/>
        <v>-1.4422547995482879</v>
      </c>
      <c r="N810" s="304">
        <f t="shared" ca="1" si="365"/>
        <v>-82.635112996603453</v>
      </c>
      <c r="P810" s="310">
        <f t="shared" ca="1" si="366"/>
        <v>23</v>
      </c>
      <c r="Q810" s="304">
        <f t="shared" ca="1" si="367"/>
        <v>0</v>
      </c>
      <c r="R810" s="306">
        <f t="shared" ca="1" si="368"/>
        <v>0</v>
      </c>
      <c r="S810" s="307">
        <f t="shared" ca="1" si="369"/>
        <v>9.0729999999999986</v>
      </c>
      <c r="T810" s="304">
        <f t="shared" ca="1" si="349"/>
        <v>89.006129999999985</v>
      </c>
      <c r="U810" s="311">
        <f t="shared" ca="1" si="350"/>
        <v>0</v>
      </c>
      <c r="V810" s="306">
        <f t="shared" ca="1" si="351"/>
        <v>1.2254936802144203</v>
      </c>
      <c r="W810" s="304">
        <f t="shared" ca="1" si="352"/>
        <v>59.383363047033974</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3.1840435203617661</v>
      </c>
      <c r="AH810" s="304">
        <f t="shared" ca="1" si="376"/>
        <v>-6.5450217776682473</v>
      </c>
    </row>
    <row r="811" spans="1:34" x14ac:dyDescent="0.2">
      <c r="A811" s="347">
        <f t="shared" ca="1" si="354"/>
        <v>1E-4</v>
      </c>
      <c r="B811" s="304">
        <f t="shared" ca="1" si="355"/>
        <v>32.911800000000547</v>
      </c>
      <c r="D811" s="306">
        <f t="shared" ca="1" si="356"/>
        <v>-0.83899757483903936</v>
      </c>
      <c r="E811" s="307">
        <f t="shared" ca="1" si="357"/>
        <v>-3.3189336741700135</v>
      </c>
      <c r="F811" s="304">
        <f t="shared" ca="1" si="358"/>
        <v>3.4233372115708169</v>
      </c>
      <c r="G811" s="306">
        <f t="shared" ca="1" si="359"/>
        <v>15.728612625511978</v>
      </c>
      <c r="H811" s="307">
        <f t="shared" ca="1" si="360"/>
        <v>-121.68842185472725</v>
      </c>
      <c r="I811" s="304">
        <f t="shared" ca="1" si="361"/>
        <v>122.70069791414178</v>
      </c>
      <c r="J811" s="306">
        <f t="shared" ca="1" si="362"/>
        <v>839.63949057922719</v>
      </c>
      <c r="K811" s="307">
        <f t="shared" ca="1" si="363"/>
        <v>-4.041399493729986</v>
      </c>
      <c r="L811" s="304">
        <f t="shared" ca="1" si="348"/>
        <v>839.64921666730095</v>
      </c>
      <c r="M811" s="306">
        <f t="shared" ca="1" si="364"/>
        <v>-1.4422558244183372</v>
      </c>
      <c r="N811" s="304">
        <f t="shared" ca="1" si="365"/>
        <v>-82.635171717331815</v>
      </c>
      <c r="P811" s="310">
        <f t="shared" ca="1" si="366"/>
        <v>23</v>
      </c>
      <c r="Q811" s="304">
        <f t="shared" ca="1" si="367"/>
        <v>0</v>
      </c>
      <c r="R811" s="306">
        <f t="shared" ca="1" si="368"/>
        <v>0</v>
      </c>
      <c r="S811" s="307">
        <f t="shared" ca="1" si="369"/>
        <v>9.0729999999999986</v>
      </c>
      <c r="T811" s="304">
        <f t="shared" ca="1" si="349"/>
        <v>89.006129999999985</v>
      </c>
      <c r="U811" s="311">
        <f t="shared" ca="1" si="350"/>
        <v>0</v>
      </c>
      <c r="V811" s="306">
        <f t="shared" ca="1" si="351"/>
        <v>1.2254951714972739</v>
      </c>
      <c r="W811" s="304">
        <f t="shared" ca="1" si="352"/>
        <v>59.383743503184682</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3.1840028761622543</v>
      </c>
      <c r="AH811" s="304">
        <f t="shared" ca="1" si="376"/>
        <v>-6.5450637106837855</v>
      </c>
    </row>
    <row r="812" spans="1:34" x14ac:dyDescent="0.2">
      <c r="A812" s="347">
        <f t="shared" ca="1" si="354"/>
        <v>1E-4</v>
      </c>
      <c r="B812" s="304">
        <f t="shared" ca="1" si="355"/>
        <v>32.91190000000055</v>
      </c>
      <c r="D812" s="306">
        <f t="shared" ca="1" si="356"/>
        <v>-0.838996297569508</v>
      </c>
      <c r="E812" s="307">
        <f t="shared" ca="1" si="357"/>
        <v>-3.3188912274696367</v>
      </c>
      <c r="F812" s="304">
        <f t="shared" ca="1" si="358"/>
        <v>3.4232957463693166</v>
      </c>
      <c r="G812" s="306">
        <f t="shared" ca="1" si="359"/>
        <v>15.728528725882221</v>
      </c>
      <c r="H812" s="307">
        <f t="shared" ca="1" si="360"/>
        <v>-121.68875374385</v>
      </c>
      <c r="I812" s="304">
        <f t="shared" ca="1" si="361"/>
        <v>122.70101631042942</v>
      </c>
      <c r="J812" s="306">
        <f t="shared" ca="1" si="362"/>
        <v>839.63949057922719</v>
      </c>
      <c r="K812" s="307">
        <f t="shared" ca="1" si="363"/>
        <v>-4.0535683525099149</v>
      </c>
      <c r="L812" s="304">
        <f t="shared" ca="1" si="348"/>
        <v>839.64927532662864</v>
      </c>
      <c r="M812" s="306">
        <f t="shared" ca="1" si="364"/>
        <v>-1.4422568492776007</v>
      </c>
      <c r="N812" s="304">
        <f t="shared" ca="1" si="365"/>
        <v>-82.635230437442218</v>
      </c>
      <c r="P812" s="310">
        <f t="shared" ca="1" si="366"/>
        <v>23</v>
      </c>
      <c r="Q812" s="304">
        <f t="shared" ca="1" si="367"/>
        <v>0</v>
      </c>
      <c r="R812" s="306">
        <f t="shared" ca="1" si="368"/>
        <v>0</v>
      </c>
      <c r="S812" s="307">
        <f t="shared" ca="1" si="369"/>
        <v>9.0729999999999986</v>
      </c>
      <c r="T812" s="304">
        <f t="shared" ca="1" si="349"/>
        <v>89.006129999999985</v>
      </c>
      <c r="U812" s="311">
        <f t="shared" ca="1" si="350"/>
        <v>0</v>
      </c>
      <c r="V812" s="306">
        <f t="shared" ca="1" si="351"/>
        <v>1.22549666278601</v>
      </c>
      <c r="W812" s="304">
        <f t="shared" ca="1" si="352"/>
        <v>59.384123957236085</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3.1839622321703382</v>
      </c>
      <c r="AH812" s="304">
        <f t="shared" ca="1" si="376"/>
        <v>-6.5451056434679478</v>
      </c>
    </row>
    <row r="813" spans="1:34" x14ac:dyDescent="0.2">
      <c r="A813" s="347">
        <f t="shared" ca="1" si="354"/>
        <v>1E-4</v>
      </c>
      <c r="B813" s="304">
        <f t="shared" ca="1" si="355"/>
        <v>32.912000000000553</v>
      </c>
      <c r="D813" s="306">
        <f t="shared" ca="1" si="356"/>
        <v>-0.83899502025420625</v>
      </c>
      <c r="E813" s="307">
        <f t="shared" ca="1" si="357"/>
        <v>-3.3188487810035809</v>
      </c>
      <c r="F813" s="304">
        <f t="shared" ca="1" si="358"/>
        <v>3.4232542814083078</v>
      </c>
      <c r="G813" s="306">
        <f t="shared" ca="1" si="359"/>
        <v>15.728444826380196</v>
      </c>
      <c r="H813" s="307">
        <f t="shared" ca="1" si="360"/>
        <v>-121.68908562872809</v>
      </c>
      <c r="I813" s="304">
        <f t="shared" ca="1" si="361"/>
        <v>122.7013347026527</v>
      </c>
      <c r="J813" s="306">
        <f t="shared" ca="1" si="362"/>
        <v>839.63949057922719</v>
      </c>
      <c r="K813" s="307">
        <f t="shared" ca="1" si="363"/>
        <v>-4.0657372444785436</v>
      </c>
      <c r="L813" s="304">
        <f t="shared" ca="1" si="348"/>
        <v>839.64933416247368</v>
      </c>
      <c r="M813" s="306">
        <f t="shared" ca="1" si="364"/>
        <v>-1.4422578741260785</v>
      </c>
      <c r="N813" s="304">
        <f t="shared" ca="1" si="365"/>
        <v>-82.635289156934633</v>
      </c>
      <c r="P813" s="310">
        <f t="shared" ca="1" si="366"/>
        <v>23</v>
      </c>
      <c r="Q813" s="304">
        <f t="shared" ca="1" si="367"/>
        <v>0</v>
      </c>
      <c r="R813" s="306">
        <f t="shared" ca="1" si="368"/>
        <v>0</v>
      </c>
      <c r="S813" s="307">
        <f t="shared" ca="1" si="369"/>
        <v>9.0729999999999986</v>
      </c>
      <c r="T813" s="304">
        <f t="shared" ca="1" si="349"/>
        <v>89.006129999999985</v>
      </c>
      <c r="U813" s="311">
        <f t="shared" ca="1" si="350"/>
        <v>0</v>
      </c>
      <c r="V813" s="306">
        <f t="shared" ca="1" si="351"/>
        <v>1.2254981540806289</v>
      </c>
      <c r="W813" s="304">
        <f t="shared" ca="1" si="352"/>
        <v>59.384504409188253</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3.183921588386017</v>
      </c>
      <c r="AH813" s="304">
        <f t="shared" ca="1" si="376"/>
        <v>-6.5451475760207316</v>
      </c>
    </row>
    <row r="814" spans="1:34" x14ac:dyDescent="0.2">
      <c r="A814" s="347">
        <f t="shared" ca="1" si="354"/>
        <v>1E-4</v>
      </c>
      <c r="B814" s="304">
        <f t="shared" ca="1" si="355"/>
        <v>32.912100000000557</v>
      </c>
      <c r="D814" s="306">
        <f t="shared" ca="1" si="356"/>
        <v>-0.83899374289313522</v>
      </c>
      <c r="E814" s="307">
        <f t="shared" ca="1" si="357"/>
        <v>-3.3188063347718373</v>
      </c>
      <c r="F814" s="304">
        <f t="shared" ca="1" si="358"/>
        <v>3.4232128166877835</v>
      </c>
      <c r="G814" s="306">
        <f t="shared" ca="1" si="359"/>
        <v>15.728360927005907</v>
      </c>
      <c r="H814" s="307">
        <f t="shared" ca="1" si="360"/>
        <v>-121.68941750936158</v>
      </c>
      <c r="I814" s="304">
        <f t="shared" ca="1" si="361"/>
        <v>122.70165309081162</v>
      </c>
      <c r="J814" s="306">
        <f t="shared" ca="1" si="362"/>
        <v>839.63949057922719</v>
      </c>
      <c r="K814" s="307">
        <f t="shared" ca="1" si="363"/>
        <v>-4.0779061696354484</v>
      </c>
      <c r="L814" s="304">
        <f t="shared" ca="1" si="348"/>
        <v>839.64939317483731</v>
      </c>
      <c r="M814" s="306">
        <f t="shared" ca="1" si="364"/>
        <v>-1.4422588989637712</v>
      </c>
      <c r="N814" s="304">
        <f t="shared" ca="1" si="365"/>
        <v>-82.635347875809117</v>
      </c>
      <c r="P814" s="310">
        <f t="shared" ca="1" si="366"/>
        <v>23</v>
      </c>
      <c r="Q814" s="304">
        <f t="shared" ca="1" si="367"/>
        <v>0</v>
      </c>
      <c r="R814" s="306">
        <f t="shared" ca="1" si="368"/>
        <v>0</v>
      </c>
      <c r="S814" s="307">
        <f t="shared" ca="1" si="369"/>
        <v>9.0729999999999986</v>
      </c>
      <c r="T814" s="304">
        <f t="shared" ca="1" si="349"/>
        <v>89.006129999999985</v>
      </c>
      <c r="U814" s="311">
        <f t="shared" ca="1" si="350"/>
        <v>0</v>
      </c>
      <c r="V814" s="306">
        <f t="shared" ca="1" si="351"/>
        <v>1.2254996453811293</v>
      </c>
      <c r="W814" s="304">
        <f t="shared" ca="1" si="352"/>
        <v>59.384884859041073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3.183880944809288</v>
      </c>
      <c r="AH814" s="304">
        <f t="shared" ca="1" si="376"/>
        <v>-6.5451895083421432</v>
      </c>
    </row>
    <row r="815" spans="1:34" x14ac:dyDescent="0.2">
      <c r="A815" s="347">
        <f t="shared" ca="1" si="354"/>
        <v>1E-4</v>
      </c>
      <c r="B815" s="304">
        <f t="shared" ca="1" si="355"/>
        <v>32.91220000000056</v>
      </c>
      <c r="D815" s="306">
        <f t="shared" ca="1" si="356"/>
        <v>-0.83899246548629292</v>
      </c>
      <c r="E815" s="307">
        <f t="shared" ca="1" si="357"/>
        <v>-3.3187638887744182</v>
      </c>
      <c r="F815" s="304">
        <f t="shared" ca="1" si="358"/>
        <v>3.4231713522077549</v>
      </c>
      <c r="G815" s="306">
        <f t="shared" ca="1" si="359"/>
        <v>15.728277027759358</v>
      </c>
      <c r="H815" s="307">
        <f t="shared" ca="1" si="360"/>
        <v>-121.68974938575046</v>
      </c>
      <c r="I815" s="304">
        <f t="shared" ca="1" si="361"/>
        <v>122.70197147490622</v>
      </c>
      <c r="J815" s="306">
        <f t="shared" ca="1" si="362"/>
        <v>839.63949057922719</v>
      </c>
      <c r="K815" s="307">
        <f t="shared" ca="1" si="363"/>
        <v>-4.0900751279802039</v>
      </c>
      <c r="L815" s="304">
        <f t="shared" ca="1" si="348"/>
        <v>839.64945236372102</v>
      </c>
      <c r="M815" s="306">
        <f t="shared" ca="1" si="364"/>
        <v>-1.4422599237906786</v>
      </c>
      <c r="N815" s="304">
        <f t="shared" ca="1" si="365"/>
        <v>-82.635406594065628</v>
      </c>
      <c r="P815" s="310">
        <f t="shared" ca="1" si="366"/>
        <v>23</v>
      </c>
      <c r="Q815" s="304">
        <f t="shared" ca="1" si="367"/>
        <v>0</v>
      </c>
      <c r="R815" s="306">
        <f t="shared" ca="1" si="368"/>
        <v>0</v>
      </c>
      <c r="S815" s="307">
        <f t="shared" ca="1" si="369"/>
        <v>9.0729999999999986</v>
      </c>
      <c r="T815" s="304">
        <f t="shared" ca="1" si="349"/>
        <v>89.006129999999985</v>
      </c>
      <c r="U815" s="311">
        <f t="shared" ca="1" si="350"/>
        <v>0</v>
      </c>
      <c r="V815" s="306">
        <f t="shared" ca="1" si="351"/>
        <v>1.2255011366875128</v>
      </c>
      <c r="W815" s="304">
        <f t="shared" ca="1" si="352"/>
        <v>59.385265306794622</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3.1838403014401599</v>
      </c>
      <c r="AH815" s="304">
        <f t="shared" ca="1" si="376"/>
        <v>-6.5452314404321701</v>
      </c>
    </row>
    <row r="816" spans="1:34" x14ac:dyDescent="0.2">
      <c r="A816" s="347">
        <f t="shared" ca="1" si="354"/>
        <v>1E-4</v>
      </c>
      <c r="B816" s="304">
        <f t="shared" ca="1" si="355"/>
        <v>32.912300000000563</v>
      </c>
      <c r="D816" s="306">
        <f t="shared" ca="1" si="356"/>
        <v>-0.83899118803368367</v>
      </c>
      <c r="E816" s="307">
        <f t="shared" ca="1" si="357"/>
        <v>-3.3187214430113166</v>
      </c>
      <c r="F816" s="304">
        <f t="shared" ca="1" si="358"/>
        <v>3.4231298879682153</v>
      </c>
      <c r="G816" s="306">
        <f t="shared" ca="1" si="359"/>
        <v>15.728193128640555</v>
      </c>
      <c r="H816" s="307">
        <f t="shared" ca="1" si="360"/>
        <v>-121.69008125789476</v>
      </c>
      <c r="I816" s="304">
        <f t="shared" ca="1" si="361"/>
        <v>122.70228985493647</v>
      </c>
      <c r="J816" s="306">
        <f t="shared" ca="1" si="362"/>
        <v>839.63949057922719</v>
      </c>
      <c r="K816" s="307">
        <f t="shared" ca="1" si="363"/>
        <v>-4.1022441195123864</v>
      </c>
      <c r="L816" s="304">
        <f t="shared" ca="1" si="348"/>
        <v>839.6495117291264</v>
      </c>
      <c r="M816" s="306">
        <f t="shared" ca="1" si="364"/>
        <v>-1.442260948606801</v>
      </c>
      <c r="N816" s="304">
        <f t="shared" ca="1" si="365"/>
        <v>-82.635465311704223</v>
      </c>
      <c r="P816" s="310">
        <f t="shared" ca="1" si="366"/>
        <v>23</v>
      </c>
      <c r="Q816" s="304">
        <f t="shared" ca="1" si="367"/>
        <v>0</v>
      </c>
      <c r="R816" s="306">
        <f t="shared" ca="1" si="368"/>
        <v>0</v>
      </c>
      <c r="S816" s="307">
        <f t="shared" ca="1" si="369"/>
        <v>9.0729999999999986</v>
      </c>
      <c r="T816" s="304">
        <f t="shared" ca="1" si="349"/>
        <v>89.006129999999985</v>
      </c>
      <c r="U816" s="311">
        <f t="shared" ca="1" si="350"/>
        <v>0</v>
      </c>
      <c r="V816" s="306">
        <f t="shared" ca="1" si="351"/>
        <v>1.2255026279997783</v>
      </c>
      <c r="W816" s="304">
        <f t="shared" ca="1" si="352"/>
        <v>59.385645752448774</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3.1837996582786285</v>
      </c>
      <c r="AH816" s="304">
        <f t="shared" ca="1" si="376"/>
        <v>-6.5452733722908221</v>
      </c>
    </row>
    <row r="817" spans="1:34" x14ac:dyDescent="0.2">
      <c r="A817" s="347">
        <f t="shared" ca="1" si="354"/>
        <v>1E-4</v>
      </c>
      <c r="B817" s="304">
        <f t="shared" ca="1" si="355"/>
        <v>32.912400000000567</v>
      </c>
      <c r="D817" s="306">
        <f t="shared" ca="1" si="356"/>
        <v>-0.83898991053530503</v>
      </c>
      <c r="E817" s="307">
        <f t="shared" ca="1" si="357"/>
        <v>-3.318678997482543</v>
      </c>
      <c r="F817" s="304">
        <f t="shared" ca="1" si="358"/>
        <v>3.4230884239691757</v>
      </c>
      <c r="G817" s="306">
        <f t="shared" ca="1" si="359"/>
        <v>15.728109229649501</v>
      </c>
      <c r="H817" s="307">
        <f t="shared" ca="1" si="360"/>
        <v>-121.69041312579451</v>
      </c>
      <c r="I817" s="304">
        <f t="shared" ca="1" si="361"/>
        <v>122.70260823090243</v>
      </c>
      <c r="J817" s="306">
        <f t="shared" ca="1" si="362"/>
        <v>839.63949057922719</v>
      </c>
      <c r="K817" s="307">
        <f t="shared" ca="1" si="363"/>
        <v>-4.1144131442315706</v>
      </c>
      <c r="L817" s="304">
        <f t="shared" ca="1" si="348"/>
        <v>839.64957127105447</v>
      </c>
      <c r="M817" s="306">
        <f t="shared" ca="1" si="364"/>
        <v>-1.4422619734121385</v>
      </c>
      <c r="N817" s="304">
        <f t="shared" ca="1" si="365"/>
        <v>-82.635524028724888</v>
      </c>
      <c r="P817" s="310">
        <f t="shared" ca="1" si="366"/>
        <v>23</v>
      </c>
      <c r="Q817" s="304">
        <f t="shared" ca="1" si="367"/>
        <v>0</v>
      </c>
      <c r="R817" s="306">
        <f t="shared" ca="1" si="368"/>
        <v>0</v>
      </c>
      <c r="S817" s="307">
        <f t="shared" ca="1" si="369"/>
        <v>9.0729999999999986</v>
      </c>
      <c r="T817" s="304">
        <f t="shared" ca="1" si="349"/>
        <v>89.006129999999985</v>
      </c>
      <c r="U817" s="311">
        <f t="shared" ca="1" si="350"/>
        <v>0</v>
      </c>
      <c r="V817" s="306">
        <f t="shared" ca="1" si="351"/>
        <v>1.2255041193179257</v>
      </c>
      <c r="W817" s="304">
        <f t="shared" ca="1" si="352"/>
        <v>59.386026196003549</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3.1837590153247044</v>
      </c>
      <c r="AH817" s="304">
        <f t="shared" ca="1" si="376"/>
        <v>-6.5453153039180849</v>
      </c>
    </row>
    <row r="818" spans="1:34" x14ac:dyDescent="0.2">
      <c r="A818" s="347">
        <f t="shared" ca="1" si="354"/>
        <v>1E-4</v>
      </c>
      <c r="B818" s="304">
        <f t="shared" ca="1" si="355"/>
        <v>32.91250000000057</v>
      </c>
      <c r="D818" s="306">
        <f t="shared" ca="1" si="356"/>
        <v>-0.83898863299115922</v>
      </c>
      <c r="E818" s="307">
        <f t="shared" ca="1" si="357"/>
        <v>-3.3186365521880985</v>
      </c>
      <c r="F818" s="304">
        <f t="shared" ca="1" si="358"/>
        <v>3.4230469602106375</v>
      </c>
      <c r="G818" s="306">
        <f t="shared" ca="1" si="359"/>
        <v>15.728025330786203</v>
      </c>
      <c r="H818" s="307">
        <f t="shared" ca="1" si="360"/>
        <v>-121.69074498944973</v>
      </c>
      <c r="I818" s="304">
        <f t="shared" ca="1" si="361"/>
        <v>122.70292660280413</v>
      </c>
      <c r="J818" s="306">
        <f t="shared" ca="1" si="362"/>
        <v>839.63949057922719</v>
      </c>
      <c r="K818" s="307">
        <f t="shared" ca="1" si="363"/>
        <v>-4.1265822021373326</v>
      </c>
      <c r="L818" s="304">
        <f t="shared" ca="1" si="348"/>
        <v>839.64963098950693</v>
      </c>
      <c r="M818" s="306">
        <f t="shared" ca="1" si="364"/>
        <v>-1.4422629982066912</v>
      </c>
      <c r="N818" s="304">
        <f t="shared" ca="1" si="365"/>
        <v>-82.635582745127621</v>
      </c>
      <c r="P818" s="310">
        <f t="shared" ca="1" si="366"/>
        <v>23</v>
      </c>
      <c r="Q818" s="304">
        <f t="shared" ca="1" si="367"/>
        <v>0</v>
      </c>
      <c r="R818" s="306">
        <f t="shared" ca="1" si="368"/>
        <v>0</v>
      </c>
      <c r="S818" s="307">
        <f t="shared" ca="1" si="369"/>
        <v>9.0729999999999986</v>
      </c>
      <c r="T818" s="304">
        <f t="shared" ca="1" si="349"/>
        <v>89.006129999999985</v>
      </c>
      <c r="U818" s="311">
        <f t="shared" ca="1" si="350"/>
        <v>0</v>
      </c>
      <c r="V818" s="306">
        <f t="shared" ca="1" si="351"/>
        <v>1.225505610641956</v>
      </c>
      <c r="W818" s="304">
        <f t="shared" ca="1" si="352"/>
        <v>59.386406637458997</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3.183718372578392</v>
      </c>
      <c r="AH818" s="304">
        <f t="shared" ca="1" si="376"/>
        <v>-6.5453572353139595</v>
      </c>
    </row>
    <row r="819" spans="1:34" x14ac:dyDescent="0.2">
      <c r="A819" s="347">
        <f t="shared" ca="1" si="354"/>
        <v>1E-4</v>
      </c>
      <c r="B819" s="304">
        <f t="shared" ca="1" si="355"/>
        <v>32.912600000000573</v>
      </c>
      <c r="D819" s="306">
        <f t="shared" ca="1" si="356"/>
        <v>-0.83898735540124769</v>
      </c>
      <c r="E819" s="307">
        <f t="shared" ca="1" si="357"/>
        <v>-3.3185941071279759</v>
      </c>
      <c r="F819" s="304">
        <f t="shared" ca="1" si="358"/>
        <v>3.4230054966925931</v>
      </c>
      <c r="G819" s="306">
        <f t="shared" ca="1" si="359"/>
        <v>15.727941432050663</v>
      </c>
      <c r="H819" s="307">
        <f t="shared" ca="1" si="360"/>
        <v>-121.69107684886043</v>
      </c>
      <c r="I819" s="304">
        <f t="shared" ca="1" si="361"/>
        <v>122.70324497064155</v>
      </c>
      <c r="J819" s="306">
        <f t="shared" ca="1" si="362"/>
        <v>839.63949057922719</v>
      </c>
      <c r="K819" s="307">
        <f t="shared" ca="1" si="363"/>
        <v>-4.1387512932292481</v>
      </c>
      <c r="L819" s="304">
        <f t="shared" ca="1" si="348"/>
        <v>839.64969088448515</v>
      </c>
      <c r="M819" s="306">
        <f t="shared" ca="1" si="364"/>
        <v>-1.4422640229904597</v>
      </c>
      <c r="N819" s="304">
        <f t="shared" ca="1" si="365"/>
        <v>-82.635641460912481</v>
      </c>
      <c r="P819" s="310">
        <f t="shared" ca="1" si="366"/>
        <v>23</v>
      </c>
      <c r="Q819" s="304">
        <f t="shared" ca="1" si="367"/>
        <v>0</v>
      </c>
      <c r="R819" s="306">
        <f t="shared" ca="1" si="368"/>
        <v>0</v>
      </c>
      <c r="S819" s="307">
        <f t="shared" ca="1" si="369"/>
        <v>9.0729999999999986</v>
      </c>
      <c r="T819" s="304">
        <f t="shared" ca="1" si="349"/>
        <v>89.006129999999985</v>
      </c>
      <c r="U819" s="311">
        <f t="shared" ca="1" si="350"/>
        <v>0</v>
      </c>
      <c r="V819" s="306">
        <f t="shared" ca="1" si="351"/>
        <v>1.225507101971868</v>
      </c>
      <c r="W819" s="304">
        <f t="shared" ca="1" si="352"/>
        <v>59.38678707681499</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3.1836777300396806</v>
      </c>
      <c r="AH819" s="304">
        <f t="shared" ca="1" si="376"/>
        <v>-6.545399166478453</v>
      </c>
    </row>
    <row r="820" spans="1:34" x14ac:dyDescent="0.2">
      <c r="A820" s="347">
        <f t="shared" ca="1" si="354"/>
        <v>1E-4</v>
      </c>
      <c r="B820" s="304">
        <f t="shared" ca="1" si="355"/>
        <v>32.912700000000576</v>
      </c>
      <c r="D820" s="306">
        <f t="shared" ca="1" si="356"/>
        <v>-0.83898607776556777</v>
      </c>
      <c r="E820" s="307">
        <f t="shared" ca="1" si="357"/>
        <v>-3.3185516623021902</v>
      </c>
      <c r="F820" s="304">
        <f t="shared" ca="1" si="358"/>
        <v>3.4229640334150577</v>
      </c>
      <c r="G820" s="306">
        <f t="shared" ca="1" si="359"/>
        <v>15.727857533442887</v>
      </c>
      <c r="H820" s="307">
        <f t="shared" ca="1" si="360"/>
        <v>-121.69140870402666</v>
      </c>
      <c r="I820" s="304">
        <f t="shared" ca="1" si="361"/>
        <v>122.70356333441475</v>
      </c>
      <c r="J820" s="306">
        <f t="shared" ca="1" si="362"/>
        <v>839.63949057922719</v>
      </c>
      <c r="K820" s="307">
        <f t="shared" ca="1" si="363"/>
        <v>-4.1509204175068923</v>
      </c>
      <c r="L820" s="304">
        <f t="shared" ca="1" si="348"/>
        <v>839.64975095599038</v>
      </c>
      <c r="M820" s="306">
        <f t="shared" ca="1" si="364"/>
        <v>-1.4422650477634438</v>
      </c>
      <c r="N820" s="304">
        <f t="shared" ca="1" si="365"/>
        <v>-82.635700176079425</v>
      </c>
      <c r="P820" s="310">
        <f t="shared" ca="1" si="366"/>
        <v>23</v>
      </c>
      <c r="Q820" s="304">
        <f t="shared" ca="1" si="367"/>
        <v>0</v>
      </c>
      <c r="R820" s="306">
        <f t="shared" ca="1" si="368"/>
        <v>0</v>
      </c>
      <c r="S820" s="307">
        <f t="shared" ca="1" si="369"/>
        <v>9.0729999999999986</v>
      </c>
      <c r="T820" s="304">
        <f t="shared" ca="1" si="349"/>
        <v>89.006129999999985</v>
      </c>
      <c r="U820" s="311">
        <f t="shared" ca="1" si="350"/>
        <v>0</v>
      </c>
      <c r="V820" s="306">
        <f t="shared" ca="1" si="351"/>
        <v>1.2255085933076617</v>
      </c>
      <c r="W820" s="304">
        <f t="shared" ca="1" si="352"/>
        <v>59.387167514071557</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3.1836370877085871</v>
      </c>
      <c r="AH820" s="304">
        <f t="shared" ca="1" si="376"/>
        <v>-6.5454410974115502</v>
      </c>
    </row>
    <row r="821" spans="1:34" x14ac:dyDescent="0.2">
      <c r="A821" s="347">
        <f t="shared" ca="1" si="354"/>
        <v>1E-4</v>
      </c>
      <c r="B821" s="304">
        <f t="shared" ca="1" si="355"/>
        <v>32.91280000000058</v>
      </c>
      <c r="D821" s="306">
        <f t="shared" ca="1" si="356"/>
        <v>-0.83898480008412368</v>
      </c>
      <c r="E821" s="307">
        <f t="shared" ca="1" si="357"/>
        <v>-3.3185092177107363</v>
      </c>
      <c r="F821" s="304">
        <f t="shared" ca="1" si="358"/>
        <v>3.4229225703780273</v>
      </c>
      <c r="G821" s="306">
        <f t="shared" ca="1" si="359"/>
        <v>15.727773634962878</v>
      </c>
      <c r="H821" s="307">
        <f t="shared" ca="1" si="360"/>
        <v>-121.69174055494842</v>
      </c>
      <c r="I821" s="304">
        <f t="shared" ca="1" si="361"/>
        <v>122.70388169412374</v>
      </c>
      <c r="J821" s="306">
        <f t="shared" ca="1" si="362"/>
        <v>839.63949057922719</v>
      </c>
      <c r="K821" s="307">
        <f t="shared" ca="1" si="363"/>
        <v>-4.1630895749698409</v>
      </c>
      <c r="L821" s="304">
        <f t="shared" ca="1" si="348"/>
        <v>839.64981120402422</v>
      </c>
      <c r="M821" s="306">
        <f t="shared" ca="1" si="364"/>
        <v>-1.4422660725256435</v>
      </c>
      <c r="N821" s="304">
        <f t="shared" ca="1" si="365"/>
        <v>-82.635758890628466</v>
      </c>
      <c r="P821" s="310">
        <f t="shared" ca="1" si="366"/>
        <v>23</v>
      </c>
      <c r="Q821" s="304">
        <f t="shared" ca="1" si="367"/>
        <v>0</v>
      </c>
      <c r="R821" s="306">
        <f t="shared" ca="1" si="368"/>
        <v>0</v>
      </c>
      <c r="S821" s="307">
        <f t="shared" ca="1" si="369"/>
        <v>9.0729999999999986</v>
      </c>
      <c r="T821" s="304">
        <f t="shared" ca="1" si="349"/>
        <v>89.006129999999985</v>
      </c>
      <c r="U821" s="311">
        <f t="shared" ca="1" si="350"/>
        <v>0</v>
      </c>
      <c r="V821" s="306">
        <f t="shared" ca="1" si="351"/>
        <v>1.2255100846493381</v>
      </c>
      <c r="W821" s="304">
        <f t="shared" ca="1" si="352"/>
        <v>59.387547949228697</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3.1835964455851071</v>
      </c>
      <c r="AH821" s="304">
        <f t="shared" ca="1" si="376"/>
        <v>-6.5454830281132557</v>
      </c>
    </row>
    <row r="822" spans="1:34" x14ac:dyDescent="0.2">
      <c r="A822" s="347">
        <f t="shared" ca="1" si="354"/>
        <v>1E-4</v>
      </c>
      <c r="B822" s="304">
        <f t="shared" ca="1" si="355"/>
        <v>32.912900000000583</v>
      </c>
      <c r="D822" s="306">
        <f t="shared" ca="1" si="356"/>
        <v>-0.83898352235691542</v>
      </c>
      <c r="E822" s="307">
        <f t="shared" ca="1" si="357"/>
        <v>-3.3184667733536175</v>
      </c>
      <c r="F822" s="304">
        <f t="shared" ca="1" si="358"/>
        <v>3.4228811075815044</v>
      </c>
      <c r="G822" s="306">
        <f t="shared" ca="1" si="359"/>
        <v>15.727689736610643</v>
      </c>
      <c r="H822" s="307">
        <f t="shared" ca="1" si="360"/>
        <v>-121.69207240162577</v>
      </c>
      <c r="I822" s="304">
        <f t="shared" ca="1" si="361"/>
        <v>122.70420004976853</v>
      </c>
      <c r="J822" s="306">
        <f t="shared" ca="1" si="362"/>
        <v>839.63949057922719</v>
      </c>
      <c r="K822" s="307">
        <f t="shared" ca="1" si="363"/>
        <v>-4.1752587656176692</v>
      </c>
      <c r="L822" s="304">
        <f t="shared" ca="1" si="348"/>
        <v>839.6498716285879</v>
      </c>
      <c r="M822" s="306">
        <f t="shared" ca="1" si="364"/>
        <v>-1.4422670972770595</v>
      </c>
      <c r="N822" s="304">
        <f t="shared" ca="1" si="365"/>
        <v>-82.635817604559648</v>
      </c>
      <c r="P822" s="310">
        <f t="shared" ca="1" si="366"/>
        <v>23</v>
      </c>
      <c r="Q822" s="304">
        <f t="shared" ca="1" si="367"/>
        <v>0</v>
      </c>
      <c r="R822" s="306">
        <f t="shared" ca="1" si="368"/>
        <v>0</v>
      </c>
      <c r="S822" s="307">
        <f t="shared" ca="1" si="369"/>
        <v>9.0729999999999986</v>
      </c>
      <c r="T822" s="304">
        <f t="shared" ca="1" si="349"/>
        <v>89.006129999999985</v>
      </c>
      <c r="U822" s="311">
        <f t="shared" ca="1" si="350"/>
        <v>0</v>
      </c>
      <c r="V822" s="306">
        <f t="shared" ca="1" si="351"/>
        <v>1.2255115759968966</v>
      </c>
      <c r="W822" s="304">
        <f t="shared" ca="1" si="352"/>
        <v>59.387928382286383</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3.1835558036692442</v>
      </c>
      <c r="AH822" s="304">
        <f t="shared" ca="1" si="376"/>
        <v>-6.5455249585835675</v>
      </c>
    </row>
    <row r="823" spans="1:34" x14ac:dyDescent="0.2">
      <c r="A823" s="347">
        <f t="shared" ca="1" si="354"/>
        <v>1E-4</v>
      </c>
      <c r="B823" s="304">
        <f t="shared" ca="1" si="355"/>
        <v>32.913000000000586</v>
      </c>
      <c r="D823" s="306">
        <f t="shared" ca="1" si="356"/>
        <v>-0.83898224458394222</v>
      </c>
      <c r="E823" s="307">
        <f t="shared" ca="1" si="357"/>
        <v>-3.3184243292308357</v>
      </c>
      <c r="F823" s="304">
        <f t="shared" ca="1" si="358"/>
        <v>3.4228396450254914</v>
      </c>
      <c r="G823" s="306">
        <f t="shared" ca="1" si="359"/>
        <v>15.727605838386184</v>
      </c>
      <c r="H823" s="307">
        <f t="shared" ca="1" si="360"/>
        <v>-121.69240424405869</v>
      </c>
      <c r="I823" s="304">
        <f t="shared" ca="1" si="361"/>
        <v>122.70451840134915</v>
      </c>
      <c r="J823" s="306">
        <f t="shared" ca="1" si="362"/>
        <v>839.63949057922719</v>
      </c>
      <c r="K823" s="307">
        <f t="shared" ca="1" si="363"/>
        <v>-4.1874279894499535</v>
      </c>
      <c r="L823" s="304">
        <f t="shared" ca="1" si="348"/>
        <v>839.6499322296828</v>
      </c>
      <c r="M823" s="306">
        <f t="shared" ca="1" si="364"/>
        <v>-1.4422681220176916</v>
      </c>
      <c r="N823" s="304">
        <f t="shared" ca="1" si="365"/>
        <v>-82.63587631787297</v>
      </c>
      <c r="P823" s="310">
        <f t="shared" ca="1" si="366"/>
        <v>23</v>
      </c>
      <c r="Q823" s="304">
        <f t="shared" ca="1" si="367"/>
        <v>0</v>
      </c>
      <c r="R823" s="306">
        <f t="shared" ca="1" si="368"/>
        <v>0</v>
      </c>
      <c r="S823" s="307">
        <f t="shared" ca="1" si="369"/>
        <v>9.0729999999999986</v>
      </c>
      <c r="T823" s="304">
        <f t="shared" ca="1" si="349"/>
        <v>89.006129999999985</v>
      </c>
      <c r="U823" s="311">
        <f t="shared" ca="1" si="350"/>
        <v>0</v>
      </c>
      <c r="V823" s="306">
        <f t="shared" ca="1" si="351"/>
        <v>1.2255130673503369</v>
      </c>
      <c r="W823" s="304">
        <f t="shared" ca="1" si="352"/>
        <v>59.388308813244571</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3.1835151619609992</v>
      </c>
      <c r="AH823" s="304">
        <f t="shared" ca="1" si="376"/>
        <v>-6.5455668888224832</v>
      </c>
    </row>
    <row r="824" spans="1:34" x14ac:dyDescent="0.2">
      <c r="A824" s="347">
        <f t="shared" ca="1" si="354"/>
        <v>1E-4</v>
      </c>
      <c r="B824" s="304">
        <f t="shared" ca="1" si="355"/>
        <v>32.91310000000059</v>
      </c>
      <c r="D824" s="306">
        <f t="shared" ca="1" si="356"/>
        <v>-0.8389809667652055</v>
      </c>
      <c r="E824" s="307">
        <f t="shared" ca="1" si="357"/>
        <v>-3.3183818853423936</v>
      </c>
      <c r="F824" s="304">
        <f t="shared" ca="1" si="358"/>
        <v>3.4227981827099909</v>
      </c>
      <c r="G824" s="306">
        <f t="shared" ca="1" si="359"/>
        <v>15.727521940289508</v>
      </c>
      <c r="H824" s="307">
        <f t="shared" ca="1" si="360"/>
        <v>-121.69273608224722</v>
      </c>
      <c r="I824" s="304">
        <f t="shared" ca="1" si="361"/>
        <v>122.70483674886562</v>
      </c>
      <c r="J824" s="306">
        <f t="shared" ca="1" si="362"/>
        <v>839.63949057922719</v>
      </c>
      <c r="K824" s="307">
        <f t="shared" ca="1" si="363"/>
        <v>-4.1995972464662685</v>
      </c>
      <c r="L824" s="304">
        <f t="shared" ca="1" si="348"/>
        <v>839.64999300731063</v>
      </c>
      <c r="M824" s="306">
        <f t="shared" ca="1" si="364"/>
        <v>-1.4422691467475401</v>
      </c>
      <c r="N824" s="304">
        <f t="shared" ca="1" si="365"/>
        <v>-82.635935030568433</v>
      </c>
      <c r="P824" s="310">
        <f t="shared" ca="1" si="366"/>
        <v>23</v>
      </c>
      <c r="Q824" s="304">
        <f t="shared" ca="1" si="367"/>
        <v>0</v>
      </c>
      <c r="R824" s="306">
        <f t="shared" ca="1" si="368"/>
        <v>0</v>
      </c>
      <c r="S824" s="307">
        <f t="shared" ca="1" si="369"/>
        <v>9.0729999999999986</v>
      </c>
      <c r="T824" s="304">
        <f t="shared" ca="1" si="349"/>
        <v>89.006129999999985</v>
      </c>
      <c r="U824" s="311">
        <f t="shared" ca="1" si="350"/>
        <v>0</v>
      </c>
      <c r="V824" s="306">
        <f t="shared" ca="1" si="351"/>
        <v>1.2255145587096592</v>
      </c>
      <c r="W824" s="304">
        <f t="shared" ca="1" si="352"/>
        <v>59.388689242103261</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3.1834745204603792</v>
      </c>
      <c r="AH824" s="304">
        <f t="shared" ca="1" si="376"/>
        <v>-6.545608818829999</v>
      </c>
    </row>
    <row r="825" spans="1:34" x14ac:dyDescent="0.2">
      <c r="A825" s="347">
        <f t="shared" ca="1" si="354"/>
        <v>1E-4</v>
      </c>
      <c r="B825" s="304">
        <f t="shared" ca="1" si="355"/>
        <v>32.913200000000593</v>
      </c>
      <c r="D825" s="306">
        <f t="shared" ca="1" si="356"/>
        <v>-0.83897968890070596</v>
      </c>
      <c r="E825" s="307">
        <f t="shared" ca="1" si="357"/>
        <v>-3.3183394416882939</v>
      </c>
      <c r="F825" s="304">
        <f t="shared" ca="1" si="358"/>
        <v>3.422756720635006</v>
      </c>
      <c r="G825" s="306">
        <f t="shared" ca="1" si="359"/>
        <v>15.727438042320617</v>
      </c>
      <c r="H825" s="307">
        <f t="shared" ca="1" si="360"/>
        <v>-121.6930679161914</v>
      </c>
      <c r="I825" s="304">
        <f t="shared" ca="1" si="361"/>
        <v>122.70515509231797</v>
      </c>
      <c r="J825" s="306">
        <f t="shared" ca="1" si="362"/>
        <v>839.63949057922719</v>
      </c>
      <c r="K825" s="307">
        <f t="shared" ca="1" si="363"/>
        <v>-4.2117665366661905</v>
      </c>
      <c r="L825" s="304">
        <f t="shared" ca="1" si="348"/>
        <v>839.65005396147239</v>
      </c>
      <c r="M825" s="306">
        <f t="shared" ca="1" si="364"/>
        <v>-1.4422701714666053</v>
      </c>
      <c r="N825" s="304">
        <f t="shared" ca="1" si="365"/>
        <v>-82.63599374264605</v>
      </c>
      <c r="P825" s="310">
        <f t="shared" ca="1" si="366"/>
        <v>23</v>
      </c>
      <c r="Q825" s="304">
        <f t="shared" ca="1" si="367"/>
        <v>0</v>
      </c>
      <c r="R825" s="306">
        <f t="shared" ca="1" si="368"/>
        <v>0</v>
      </c>
      <c r="S825" s="307">
        <f t="shared" ca="1" si="369"/>
        <v>9.0729999999999986</v>
      </c>
      <c r="T825" s="304">
        <f t="shared" ca="1" si="349"/>
        <v>89.006129999999985</v>
      </c>
      <c r="U825" s="311">
        <f t="shared" ca="1" si="350"/>
        <v>0</v>
      </c>
      <c r="V825" s="306">
        <f t="shared" ca="1" si="351"/>
        <v>1.2255160500748636</v>
      </c>
      <c r="W825" s="304">
        <f t="shared" ca="1" si="352"/>
        <v>59.389069668862454</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3.1834338791673851</v>
      </c>
      <c r="AH825" s="304">
        <f t="shared" ca="1" si="376"/>
        <v>-6.5456507486061142</v>
      </c>
    </row>
    <row r="826" spans="1:34" x14ac:dyDescent="0.2">
      <c r="A826" s="347">
        <f t="shared" ca="1" si="354"/>
        <v>1E-4</v>
      </c>
      <c r="B826" s="304">
        <f t="shared" ca="1" si="355"/>
        <v>32.913300000000596</v>
      </c>
      <c r="D826" s="306">
        <f t="shared" ca="1" si="356"/>
        <v>-0.83897841099044368</v>
      </c>
      <c r="E826" s="307">
        <f t="shared" ca="1" si="357"/>
        <v>-3.3182969982685355</v>
      </c>
      <c r="F826" s="304">
        <f t="shared" ca="1" si="358"/>
        <v>3.4227152588005363</v>
      </c>
      <c r="G826" s="306">
        <f t="shared" ca="1" si="359"/>
        <v>15.727354144479518</v>
      </c>
      <c r="H826" s="307">
        <f t="shared" ca="1" si="360"/>
        <v>-121.69339974589123</v>
      </c>
      <c r="I826" s="304">
        <f t="shared" ca="1" si="361"/>
        <v>122.7054734317062</v>
      </c>
      <c r="J826" s="306">
        <f t="shared" ca="1" si="362"/>
        <v>839.63949057922719</v>
      </c>
      <c r="K826" s="307">
        <f t="shared" ca="1" si="363"/>
        <v>-4.2239358600492949</v>
      </c>
      <c r="L826" s="304">
        <f t="shared" ca="1" si="348"/>
        <v>839.65011509216981</v>
      </c>
      <c r="M826" s="306">
        <f t="shared" ca="1" si="364"/>
        <v>-1.4422711961748871</v>
      </c>
      <c r="N826" s="304">
        <f t="shared" ca="1" si="365"/>
        <v>-82.636052454105837</v>
      </c>
      <c r="P826" s="310">
        <f t="shared" ca="1" si="366"/>
        <v>23</v>
      </c>
      <c r="Q826" s="304">
        <f t="shared" ca="1" si="367"/>
        <v>0</v>
      </c>
      <c r="R826" s="306">
        <f t="shared" ca="1" si="368"/>
        <v>0</v>
      </c>
      <c r="S826" s="307">
        <f t="shared" ca="1" si="369"/>
        <v>9.0729999999999986</v>
      </c>
      <c r="T826" s="304">
        <f t="shared" ca="1" si="349"/>
        <v>89.006129999999985</v>
      </c>
      <c r="U826" s="311">
        <f t="shared" ca="1" si="350"/>
        <v>0</v>
      </c>
      <c r="V826" s="306">
        <f t="shared" ca="1" si="351"/>
        <v>1.2255175414459498</v>
      </c>
      <c r="W826" s="304">
        <f t="shared" ca="1" si="352"/>
        <v>59.389450093522079</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3.183393238082016</v>
      </c>
      <c r="AH826" s="304">
        <f t="shared" ca="1" si="376"/>
        <v>-6.5456926781508278</v>
      </c>
    </row>
    <row r="827" spans="1:34" x14ac:dyDescent="0.2">
      <c r="A827" s="347">
        <f t="shared" ca="1" si="354"/>
        <v>1E-4</v>
      </c>
      <c r="B827" s="304">
        <f t="shared" ca="1" si="355"/>
        <v>32.9134000000006</v>
      </c>
      <c r="D827" s="306">
        <f t="shared" ca="1" si="356"/>
        <v>-0.83897713303442045</v>
      </c>
      <c r="E827" s="307">
        <f t="shared" ca="1" si="357"/>
        <v>-3.3182545550831266</v>
      </c>
      <c r="F827" s="304">
        <f t="shared" ca="1" si="358"/>
        <v>3.4226737972065897</v>
      </c>
      <c r="G827" s="306">
        <f t="shared" ca="1" si="359"/>
        <v>15.727270246766215</v>
      </c>
      <c r="H827" s="307">
        <f t="shared" ca="1" si="360"/>
        <v>-121.69373157134673</v>
      </c>
      <c r="I827" s="304">
        <f t="shared" ca="1" si="361"/>
        <v>122.70579176703033</v>
      </c>
      <c r="J827" s="306">
        <f t="shared" ca="1" si="362"/>
        <v>839.63949057922719</v>
      </c>
      <c r="K827" s="307">
        <f t="shared" ca="1" si="363"/>
        <v>-4.2361052166151572</v>
      </c>
      <c r="L827" s="304">
        <f t="shared" ca="1" si="348"/>
        <v>839.65017639940413</v>
      </c>
      <c r="M827" s="306">
        <f t="shared" ca="1" si="364"/>
        <v>-1.4422722208723859</v>
      </c>
      <c r="N827" s="304">
        <f t="shared" ca="1" si="365"/>
        <v>-82.636111164947792</v>
      </c>
      <c r="P827" s="310">
        <f t="shared" ca="1" si="366"/>
        <v>23</v>
      </c>
      <c r="Q827" s="304">
        <f t="shared" ca="1" si="367"/>
        <v>0</v>
      </c>
      <c r="R827" s="306">
        <f t="shared" ca="1" si="368"/>
        <v>0</v>
      </c>
      <c r="S827" s="307">
        <f t="shared" ca="1" si="369"/>
        <v>9.0729999999999986</v>
      </c>
      <c r="T827" s="304">
        <f t="shared" ca="1" si="349"/>
        <v>89.006129999999985</v>
      </c>
      <c r="U827" s="311">
        <f t="shared" ca="1" si="350"/>
        <v>0</v>
      </c>
      <c r="V827" s="306">
        <f t="shared" ca="1" si="351"/>
        <v>1.2255190328229182</v>
      </c>
      <c r="W827" s="304">
        <f t="shared" ca="1" si="352"/>
        <v>59.389830516082156</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3.1833525972042818</v>
      </c>
      <c r="AH827" s="304">
        <f t="shared" ca="1" si="376"/>
        <v>-6.5457346074641336</v>
      </c>
    </row>
    <row r="828" spans="1:34" x14ac:dyDescent="0.2">
      <c r="A828" s="347">
        <f t="shared" ca="1" si="354"/>
        <v>1E-4</v>
      </c>
      <c r="B828" s="304">
        <f t="shared" ca="1" si="355"/>
        <v>32.913500000000603</v>
      </c>
      <c r="D828" s="306">
        <f t="shared" ca="1" si="356"/>
        <v>-0.8389758550326355</v>
      </c>
      <c r="E828" s="307">
        <f t="shared" ca="1" si="357"/>
        <v>-3.3182121121320627</v>
      </c>
      <c r="F828" s="304">
        <f t="shared" ca="1" si="358"/>
        <v>3.422632335853161</v>
      </c>
      <c r="G828" s="306">
        <f t="shared" ca="1" si="359"/>
        <v>15.727186349180712</v>
      </c>
      <c r="H828" s="307">
        <f t="shared" ca="1" si="360"/>
        <v>-121.69406339255795</v>
      </c>
      <c r="I828" s="304">
        <f t="shared" ca="1" si="361"/>
        <v>122.70611009829041</v>
      </c>
      <c r="J828" s="306">
        <f t="shared" ca="1" si="362"/>
        <v>839.63949057922719</v>
      </c>
      <c r="K828" s="307">
        <f t="shared" ca="1" si="363"/>
        <v>-4.2482746063633527</v>
      </c>
      <c r="L828" s="304">
        <f t="shared" ca="1" si="348"/>
        <v>839.65023788317671</v>
      </c>
      <c r="M828" s="306">
        <f t="shared" ca="1" si="364"/>
        <v>-1.4422732455591016</v>
      </c>
      <c r="N828" s="304">
        <f t="shared" ca="1" si="365"/>
        <v>-82.63616987517193</v>
      </c>
      <c r="P828" s="310">
        <f t="shared" ca="1" si="366"/>
        <v>23</v>
      </c>
      <c r="Q828" s="304">
        <f t="shared" ca="1" si="367"/>
        <v>0</v>
      </c>
      <c r="R828" s="306">
        <f t="shared" ca="1" si="368"/>
        <v>0</v>
      </c>
      <c r="S828" s="307">
        <f t="shared" ca="1" si="369"/>
        <v>9.0729999999999986</v>
      </c>
      <c r="T828" s="304">
        <f t="shared" ca="1" si="349"/>
        <v>89.006129999999985</v>
      </c>
      <c r="U828" s="311">
        <f t="shared" ca="1" si="350"/>
        <v>0</v>
      </c>
      <c r="V828" s="306">
        <f t="shared" ca="1" si="351"/>
        <v>1.2255205242057681</v>
      </c>
      <c r="W828" s="304">
        <f t="shared" ca="1" si="352"/>
        <v>59.390210936542658</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3.1833119565341779</v>
      </c>
      <c r="AH828" s="304">
        <f t="shared" ca="1" si="376"/>
        <v>-6.5457765365460343</v>
      </c>
    </row>
    <row r="829" spans="1:34" x14ac:dyDescent="0.2">
      <c r="A829" s="347">
        <f t="shared" ca="1" si="354"/>
        <v>1E-4</v>
      </c>
      <c r="B829" s="304">
        <f t="shared" ca="1" si="355"/>
        <v>32.913600000000606</v>
      </c>
      <c r="D829" s="306">
        <f t="shared" ca="1" si="356"/>
        <v>-0.8389745769850917</v>
      </c>
      <c r="E829" s="307">
        <f t="shared" ca="1" si="357"/>
        <v>-3.3181696694153517</v>
      </c>
      <c r="F829" s="304">
        <f t="shared" ca="1" si="358"/>
        <v>3.4225908747402602</v>
      </c>
      <c r="G829" s="306">
        <f t="shared" ca="1" si="359"/>
        <v>15.727102451723013</v>
      </c>
      <c r="H829" s="307">
        <f t="shared" ca="1" si="360"/>
        <v>-121.6943952095249</v>
      </c>
      <c r="I829" s="304">
        <f t="shared" ca="1" si="361"/>
        <v>122.70642842548645</v>
      </c>
      <c r="J829" s="306">
        <f t="shared" ca="1" si="362"/>
        <v>839.63949057922719</v>
      </c>
      <c r="K829" s="307">
        <f t="shared" ca="1" si="363"/>
        <v>-4.2604440292934571</v>
      </c>
      <c r="L829" s="304">
        <f t="shared" ca="1" si="348"/>
        <v>839.65029954348904</v>
      </c>
      <c r="M829" s="306">
        <f t="shared" ca="1" si="364"/>
        <v>-1.4422742702350346</v>
      </c>
      <c r="N829" s="304">
        <f t="shared" ca="1" si="365"/>
        <v>-82.636228584778252</v>
      </c>
      <c r="P829" s="310">
        <f t="shared" ca="1" si="366"/>
        <v>23</v>
      </c>
      <c r="Q829" s="304">
        <f t="shared" ca="1" si="367"/>
        <v>0</v>
      </c>
      <c r="R829" s="306">
        <f t="shared" ca="1" si="368"/>
        <v>0</v>
      </c>
      <c r="S829" s="307">
        <f t="shared" ca="1" si="369"/>
        <v>9.0729999999999986</v>
      </c>
      <c r="T829" s="304">
        <f t="shared" ca="1" si="349"/>
        <v>89.006129999999985</v>
      </c>
      <c r="U829" s="311">
        <f t="shared" ca="1" si="350"/>
        <v>0</v>
      </c>
      <c r="V829" s="306">
        <f t="shared" ca="1" si="351"/>
        <v>1.2255220155944997</v>
      </c>
      <c r="W829" s="304">
        <f t="shared" ca="1" si="352"/>
        <v>59.39059135490357</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3.1832713160717097</v>
      </c>
      <c r="AH829" s="304">
        <f t="shared" ca="1" si="376"/>
        <v>-6.5458184653965246</v>
      </c>
    </row>
    <row r="830" spans="1:34" x14ac:dyDescent="0.2">
      <c r="A830" s="347">
        <f t="shared" ca="1" si="354"/>
        <v>1E-4</v>
      </c>
      <c r="B830" s="304">
        <f t="shared" ca="1" si="355"/>
        <v>32.91370000000061</v>
      </c>
      <c r="D830" s="306">
        <f t="shared" ca="1" si="356"/>
        <v>-0.83897329889178829</v>
      </c>
      <c r="E830" s="307">
        <f t="shared" ca="1" si="357"/>
        <v>-3.3181272269329902</v>
      </c>
      <c r="F830" s="304">
        <f t="shared" ca="1" si="358"/>
        <v>3.4225494138678823</v>
      </c>
      <c r="G830" s="306">
        <f t="shared" ca="1" si="359"/>
        <v>15.727018554393124</v>
      </c>
      <c r="H830" s="307">
        <f t="shared" ca="1" si="360"/>
        <v>-121.69472702224759</v>
      </c>
      <c r="I830" s="304">
        <f t="shared" ca="1" si="361"/>
        <v>122.70674674861844</v>
      </c>
      <c r="J830" s="306">
        <f t="shared" ca="1" si="362"/>
        <v>839.63949057922719</v>
      </c>
      <c r="K830" s="307">
        <f t="shared" ca="1" si="363"/>
        <v>-4.2726134854050457</v>
      </c>
      <c r="L830" s="304">
        <f t="shared" ca="1" si="348"/>
        <v>839.65036138034259</v>
      </c>
      <c r="M830" s="306">
        <f t="shared" ca="1" si="364"/>
        <v>-1.4422752949001851</v>
      </c>
      <c r="N830" s="304">
        <f t="shared" ca="1" si="365"/>
        <v>-82.636287293766799</v>
      </c>
      <c r="P830" s="310">
        <f t="shared" ca="1" si="366"/>
        <v>23</v>
      </c>
      <c r="Q830" s="304">
        <f t="shared" ca="1" si="367"/>
        <v>0</v>
      </c>
      <c r="R830" s="306">
        <f t="shared" ca="1" si="368"/>
        <v>0</v>
      </c>
      <c r="S830" s="307">
        <f t="shared" ca="1" si="369"/>
        <v>9.0729999999999986</v>
      </c>
      <c r="T830" s="304">
        <f t="shared" ca="1" si="349"/>
        <v>89.006129999999985</v>
      </c>
      <c r="U830" s="311">
        <f t="shared" ca="1" si="350"/>
        <v>0</v>
      </c>
      <c r="V830" s="306">
        <f t="shared" ca="1" si="351"/>
        <v>1.2255235069891135</v>
      </c>
      <c r="W830" s="304">
        <f t="shared" ca="1" si="352"/>
        <v>59.390971771164871</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3.1832306758168807</v>
      </c>
      <c r="AH830" s="304">
        <f t="shared" ca="1" si="376"/>
        <v>-6.5458603940156044</v>
      </c>
    </row>
    <row r="831" spans="1:34" x14ac:dyDescent="0.2">
      <c r="A831" s="347">
        <f t="shared" ca="1" si="354"/>
        <v>1E-4</v>
      </c>
      <c r="B831" s="304">
        <f t="shared" ca="1" si="355"/>
        <v>32.913800000000613</v>
      </c>
      <c r="D831" s="306">
        <f t="shared" ca="1" si="356"/>
        <v>-0.83897202075272537</v>
      </c>
      <c r="E831" s="307">
        <f t="shared" ca="1" si="357"/>
        <v>-3.3180847846849835</v>
      </c>
      <c r="F831" s="304">
        <f t="shared" ca="1" si="358"/>
        <v>3.4225079532360336</v>
      </c>
      <c r="G831" s="306">
        <f t="shared" ca="1" si="359"/>
        <v>15.72693465719105</v>
      </c>
      <c r="H831" s="307">
        <f t="shared" ca="1" si="360"/>
        <v>-121.69505883072605</v>
      </c>
      <c r="I831" s="304">
        <f t="shared" ca="1" si="361"/>
        <v>122.70706506768643</v>
      </c>
      <c r="J831" s="306">
        <f t="shared" ca="1" si="362"/>
        <v>839.63949057922719</v>
      </c>
      <c r="K831" s="307">
        <f t="shared" ca="1" si="363"/>
        <v>-4.284782974697694</v>
      </c>
      <c r="L831" s="304">
        <f t="shared" ca="1" si="348"/>
        <v>839.65042339373849</v>
      </c>
      <c r="M831" s="306">
        <f t="shared" ca="1" si="364"/>
        <v>-1.4422763195545534</v>
      </c>
      <c r="N831" s="304">
        <f t="shared" ca="1" si="365"/>
        <v>-82.636346002137557</v>
      </c>
      <c r="P831" s="310">
        <f t="shared" ca="1" si="366"/>
        <v>23</v>
      </c>
      <c r="Q831" s="304">
        <f t="shared" ca="1" si="367"/>
        <v>0</v>
      </c>
      <c r="R831" s="306">
        <f t="shared" ca="1" si="368"/>
        <v>0</v>
      </c>
      <c r="S831" s="307">
        <f t="shared" ca="1" si="369"/>
        <v>9.0729999999999986</v>
      </c>
      <c r="T831" s="304">
        <f t="shared" ca="1" si="349"/>
        <v>89.006129999999985</v>
      </c>
      <c r="U831" s="311">
        <f t="shared" ca="1" si="350"/>
        <v>0</v>
      </c>
      <c r="V831" s="306">
        <f t="shared" ca="1" si="351"/>
        <v>1.2255249983896086</v>
      </c>
      <c r="W831" s="304">
        <f t="shared" ca="1" si="352"/>
        <v>59.391352185326497</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3.1831900357696918</v>
      </c>
      <c r="AH831" s="304">
        <f t="shared" ca="1" si="376"/>
        <v>-6.5459023224032711</v>
      </c>
    </row>
    <row r="832" spans="1:34" x14ac:dyDescent="0.2">
      <c r="A832" s="347">
        <f t="shared" ca="1" si="354"/>
        <v>1E-4</v>
      </c>
      <c r="B832" s="304">
        <f t="shared" ca="1" si="355"/>
        <v>32.913900000000616</v>
      </c>
      <c r="D832" s="306">
        <f t="shared" ca="1" si="356"/>
        <v>-0.83897074256790305</v>
      </c>
      <c r="E832" s="307">
        <f t="shared" ca="1" si="357"/>
        <v>-3.3180423426713377</v>
      </c>
      <c r="F832" s="304">
        <f t="shared" ca="1" si="358"/>
        <v>3.4224664928447197</v>
      </c>
      <c r="G832" s="306">
        <f t="shared" ca="1" si="359"/>
        <v>15.726850760116793</v>
      </c>
      <c r="H832" s="307">
        <f t="shared" ca="1" si="360"/>
        <v>-121.69539063496032</v>
      </c>
      <c r="I832" s="304">
        <f t="shared" ca="1" si="361"/>
        <v>122.70738338269044</v>
      </c>
      <c r="J832" s="306">
        <f t="shared" ca="1" si="362"/>
        <v>839.63949057922719</v>
      </c>
      <c r="K832" s="307">
        <f t="shared" ca="1" si="363"/>
        <v>-4.2969524971709783</v>
      </c>
      <c r="L832" s="304">
        <f t="shared" ca="1" si="348"/>
        <v>839.65048558367846</v>
      </c>
      <c r="M832" s="306">
        <f t="shared" ca="1" si="364"/>
        <v>-1.4422773441981391</v>
      </c>
      <c r="N832" s="304">
        <f t="shared" ca="1" si="365"/>
        <v>-82.636404709890527</v>
      </c>
      <c r="P832" s="310">
        <f t="shared" ca="1" si="366"/>
        <v>23</v>
      </c>
      <c r="Q832" s="304">
        <f t="shared" ca="1" si="367"/>
        <v>0</v>
      </c>
      <c r="R832" s="306">
        <f t="shared" ca="1" si="368"/>
        <v>0</v>
      </c>
      <c r="S832" s="307">
        <f t="shared" ca="1" si="369"/>
        <v>9.0729999999999986</v>
      </c>
      <c r="T832" s="304">
        <f t="shared" ca="1" si="349"/>
        <v>89.006129999999985</v>
      </c>
      <c r="U832" s="311">
        <f t="shared" ca="1" si="350"/>
        <v>0</v>
      </c>
      <c r="V832" s="306">
        <f t="shared" ca="1" si="351"/>
        <v>1.2255264897959857</v>
      </c>
      <c r="W832" s="304">
        <f t="shared" ca="1" si="352"/>
        <v>59.391732597388497</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3.1831493959301502</v>
      </c>
      <c r="AH832" s="304">
        <f t="shared" ca="1" si="376"/>
        <v>-6.5459442505595176</v>
      </c>
    </row>
    <row r="833" spans="1:34" x14ac:dyDescent="0.2">
      <c r="A833" s="347">
        <f t="shared" ca="1" si="354"/>
        <v>1E-4</v>
      </c>
      <c r="B833" s="304">
        <f t="shared" ca="1" si="355"/>
        <v>32.91400000000062</v>
      </c>
      <c r="D833" s="306">
        <f t="shared" ca="1" si="356"/>
        <v>-0.83896946433732522</v>
      </c>
      <c r="E833" s="307">
        <f t="shared" ca="1" si="357"/>
        <v>-3.3179999008920467</v>
      </c>
      <c r="F833" s="304">
        <f t="shared" ca="1" si="358"/>
        <v>3.4224250326939361</v>
      </c>
      <c r="G833" s="306">
        <f t="shared" ca="1" si="359"/>
        <v>15.72676686317036</v>
      </c>
      <c r="H833" s="307">
        <f t="shared" ca="1" si="360"/>
        <v>-121.69572243495041</v>
      </c>
      <c r="I833" s="304">
        <f t="shared" ca="1" si="361"/>
        <v>122.70770169363048</v>
      </c>
      <c r="J833" s="306">
        <f t="shared" ca="1" si="362"/>
        <v>839.63949057922719</v>
      </c>
      <c r="K833" s="307">
        <f t="shared" ca="1" si="363"/>
        <v>-4.309122052824474</v>
      </c>
      <c r="L833" s="304">
        <f t="shared" ca="1" si="348"/>
        <v>839.65054795016385</v>
      </c>
      <c r="M833" s="306">
        <f t="shared" ca="1" si="364"/>
        <v>-1.4422783688309428</v>
      </c>
      <c r="N833" s="304">
        <f t="shared" ca="1" si="365"/>
        <v>-82.636463417025723</v>
      </c>
      <c r="P833" s="310">
        <f t="shared" ca="1" si="366"/>
        <v>23</v>
      </c>
      <c r="Q833" s="304">
        <f t="shared" ca="1" si="367"/>
        <v>0</v>
      </c>
      <c r="R833" s="306">
        <f t="shared" ca="1" si="368"/>
        <v>0</v>
      </c>
      <c r="S833" s="307">
        <f t="shared" ca="1" si="369"/>
        <v>9.0729999999999986</v>
      </c>
      <c r="T833" s="304">
        <f t="shared" ca="1" si="349"/>
        <v>89.006129999999985</v>
      </c>
      <c r="U833" s="311">
        <f t="shared" ca="1" si="350"/>
        <v>0</v>
      </c>
      <c r="V833" s="306">
        <f t="shared" ca="1" si="351"/>
        <v>1.2255279812082447</v>
      </c>
      <c r="W833" s="304">
        <f t="shared" ca="1" si="352"/>
        <v>59.392113007350829</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3.183108756298255</v>
      </c>
      <c r="AH833" s="304">
        <f t="shared" ca="1" si="376"/>
        <v>-6.54598617848435</v>
      </c>
    </row>
    <row r="834" spans="1:34" x14ac:dyDescent="0.2">
      <c r="A834" s="347">
        <f t="shared" ca="1" si="354"/>
        <v>1E-4</v>
      </c>
      <c r="B834" s="304">
        <f t="shared" ca="1" si="355"/>
        <v>32.914100000000623</v>
      </c>
      <c r="D834" s="306">
        <f t="shared" ca="1" si="356"/>
        <v>-0.83896818606099055</v>
      </c>
      <c r="E834" s="307">
        <f t="shared" ca="1" si="357"/>
        <v>-3.3179574593471166</v>
      </c>
      <c r="F834" s="304">
        <f t="shared" ca="1" si="358"/>
        <v>3.4223835727836884</v>
      </c>
      <c r="G834" s="306">
        <f t="shared" ca="1" si="359"/>
        <v>15.726682966351754</v>
      </c>
      <c r="H834" s="307">
        <f t="shared" ca="1" si="360"/>
        <v>-121.69605423069635</v>
      </c>
      <c r="I834" s="304">
        <f t="shared" ca="1" si="361"/>
        <v>122.70802000050659</v>
      </c>
      <c r="J834" s="306">
        <f t="shared" ca="1" si="362"/>
        <v>839.63949057922719</v>
      </c>
      <c r="K834" s="307">
        <f t="shared" ca="1" si="363"/>
        <v>-4.3212916416577567</v>
      </c>
      <c r="L834" s="304">
        <f t="shared" ca="1" si="348"/>
        <v>839.65061049319581</v>
      </c>
      <c r="M834" s="306">
        <f t="shared" ca="1" si="364"/>
        <v>-1.4422793934529647</v>
      </c>
      <c r="N834" s="304">
        <f t="shared" ca="1" si="365"/>
        <v>-82.636522123543173</v>
      </c>
      <c r="P834" s="310">
        <f t="shared" ca="1" si="366"/>
        <v>23</v>
      </c>
      <c r="Q834" s="304">
        <f t="shared" ca="1" si="367"/>
        <v>0</v>
      </c>
      <c r="R834" s="306">
        <f t="shared" ca="1" si="368"/>
        <v>0</v>
      </c>
      <c r="S834" s="307">
        <f t="shared" ca="1" si="369"/>
        <v>9.0729999999999986</v>
      </c>
      <c r="T834" s="304">
        <f t="shared" ca="1" si="349"/>
        <v>89.006129999999985</v>
      </c>
      <c r="U834" s="311">
        <f t="shared" ca="1" si="350"/>
        <v>0</v>
      </c>
      <c r="V834" s="306">
        <f t="shared" ca="1" si="351"/>
        <v>1.2255294726263848</v>
      </c>
      <c r="W834" s="304">
        <f t="shared" ca="1" si="352"/>
        <v>59.392493415213465</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3.1830681168740069</v>
      </c>
      <c r="AH834" s="304">
        <f t="shared" ca="1" si="376"/>
        <v>-6.5460281061777623</v>
      </c>
    </row>
    <row r="835" spans="1:34" x14ac:dyDescent="0.2">
      <c r="A835" s="347">
        <f t="shared" ca="1" si="354"/>
        <v>1E-4</v>
      </c>
      <c r="B835" s="304">
        <f t="shared" ca="1" si="355"/>
        <v>32.914200000000626</v>
      </c>
      <c r="D835" s="306">
        <f t="shared" ca="1" si="356"/>
        <v>-0.83896690773889937</v>
      </c>
      <c r="E835" s="307">
        <f t="shared" ca="1" si="357"/>
        <v>-3.3179150180365493</v>
      </c>
      <c r="F835" s="304">
        <f t="shared" ca="1" si="358"/>
        <v>3.4223421131139777</v>
      </c>
      <c r="G835" s="306">
        <f t="shared" ca="1" si="359"/>
        <v>15.726599069660981</v>
      </c>
      <c r="H835" s="307">
        <f t="shared" ca="1" si="360"/>
        <v>-121.69638602219815</v>
      </c>
      <c r="I835" s="304">
        <f t="shared" ca="1" si="361"/>
        <v>122.70833830331877</v>
      </c>
      <c r="J835" s="306">
        <f t="shared" ca="1" si="362"/>
        <v>839.63949057922719</v>
      </c>
      <c r="K835" s="307">
        <f t="shared" ca="1" si="363"/>
        <v>-4.3334612636704017</v>
      </c>
      <c r="L835" s="304">
        <f t="shared" ca="1" si="348"/>
        <v>839.65067321277593</v>
      </c>
      <c r="M835" s="306">
        <f t="shared" ca="1" si="364"/>
        <v>-1.442280418064205</v>
      </c>
      <c r="N835" s="304">
        <f t="shared" ca="1" si="365"/>
        <v>-82.636580829442892</v>
      </c>
      <c r="P835" s="310">
        <f t="shared" ca="1" si="366"/>
        <v>23</v>
      </c>
      <c r="Q835" s="304">
        <f t="shared" ca="1" si="367"/>
        <v>0</v>
      </c>
      <c r="R835" s="306">
        <f t="shared" ca="1" si="368"/>
        <v>0</v>
      </c>
      <c r="S835" s="307">
        <f t="shared" ca="1" si="369"/>
        <v>9.0729999999999986</v>
      </c>
      <c r="T835" s="304">
        <f t="shared" ca="1" si="349"/>
        <v>89.006129999999985</v>
      </c>
      <c r="U835" s="311">
        <f t="shared" ca="1" si="350"/>
        <v>0</v>
      </c>
      <c r="V835" s="306">
        <f t="shared" ca="1" si="351"/>
        <v>1.2255309640504071</v>
      </c>
      <c r="W835" s="304">
        <f t="shared" ca="1" si="352"/>
        <v>59.392873820976398</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3.1830274776574097</v>
      </c>
      <c r="AH835" s="304">
        <f t="shared" ca="1" si="376"/>
        <v>-6.5460700336397526</v>
      </c>
    </row>
    <row r="836" spans="1:34" x14ac:dyDescent="0.2">
      <c r="A836" s="347">
        <f t="shared" ca="1" si="354"/>
        <v>1E-4</v>
      </c>
      <c r="B836" s="304">
        <f t="shared" ca="1" si="355"/>
        <v>32.91430000000063</v>
      </c>
      <c r="D836" s="306">
        <f t="shared" ca="1" si="356"/>
        <v>-0.8389656293710519</v>
      </c>
      <c r="E836" s="307">
        <f t="shared" ca="1" si="357"/>
        <v>-3.3178725769603474</v>
      </c>
      <c r="F836" s="304">
        <f t="shared" ca="1" si="358"/>
        <v>3.422300653684808</v>
      </c>
      <c r="G836" s="306">
        <f t="shared" ca="1" si="359"/>
        <v>15.726515173098043</v>
      </c>
      <c r="H836" s="307">
        <f t="shared" ca="1" si="360"/>
        <v>-121.69671780945585</v>
      </c>
      <c r="I836" s="304">
        <f t="shared" ca="1" si="361"/>
        <v>122.70865660206704</v>
      </c>
      <c r="J836" s="306">
        <f t="shared" ca="1" si="362"/>
        <v>839.63949057922719</v>
      </c>
      <c r="K836" s="307">
        <f t="shared" ca="1" si="363"/>
        <v>-4.3456309188619846</v>
      </c>
      <c r="L836" s="304">
        <f t="shared" ref="L836:L899" ca="1" si="377">SQRT(pos_x^2+pos_z^2)</f>
        <v>839.65073610890568</v>
      </c>
      <c r="M836" s="306">
        <f t="shared" ca="1" si="364"/>
        <v>-1.4422814426646637</v>
      </c>
      <c r="N836" s="304">
        <f t="shared" ca="1" si="365"/>
        <v>-82.636639534724864</v>
      </c>
      <c r="P836" s="310">
        <f t="shared" ca="1" si="366"/>
        <v>23</v>
      </c>
      <c r="Q836" s="304">
        <f t="shared" ca="1" si="367"/>
        <v>0</v>
      </c>
      <c r="R836" s="306">
        <f t="shared" ca="1" si="368"/>
        <v>0</v>
      </c>
      <c r="S836" s="307">
        <f t="shared" ca="1" si="369"/>
        <v>9.0729999999999986</v>
      </c>
      <c r="T836" s="304">
        <f t="shared" ref="T836:T899" ca="1" si="378">m*g</f>
        <v>89.006129999999985</v>
      </c>
      <c r="U836" s="311">
        <f t="shared" ref="U836:U899" ca="1" si="379">IF(pos_xz&lt;L_rampe,Poids*COS(Beta),0)</f>
        <v>0</v>
      </c>
      <c r="V836" s="306">
        <f t="shared" ref="V836:V899" ca="1" si="380">Rho_moyen*(20000-Alt_rampe-pos_z)/(20000+Alt_rampe+pos_z)</f>
        <v>1.2255324554803106</v>
      </c>
      <c r="W836" s="304">
        <f t="shared" ref="W836:W899" ca="1" si="381">1/2*Rho*Sref*Cx*vit_xz^2</f>
        <v>59.393254224639577</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3.1829868386484685</v>
      </c>
      <c r="AH836" s="304">
        <f t="shared" ca="1" si="376"/>
        <v>-6.5461119608703191</v>
      </c>
    </row>
    <row r="837" spans="1:34" x14ac:dyDescent="0.2">
      <c r="A837" s="347">
        <f t="shared" ref="A837:A900" ca="1" si="383">IF(B836+0.01&lt;=T_ini+ROUNDUP(Temps_fin_propu,0), 0.01, IF(K836&gt;0, 0.1, 0.0001))</f>
        <v>1E-4</v>
      </c>
      <c r="B837" s="304">
        <f t="shared" ref="B837:B900" ca="1" si="384">B836+pas</f>
        <v>32.914400000000633</v>
      </c>
      <c r="D837" s="306">
        <f t="shared" ref="D837:D900" ca="1" si="385">IF(AND(L836&lt;L_rampe,Poussee&lt;Poids*SIN(M836)),0,(-W836+Poussee)/m*COS(M836)-U836/m*SIN(M836))</f>
        <v>-0.83896435095744992</v>
      </c>
      <c r="E837" s="307">
        <f t="shared" ref="E837:E900" ca="1" si="386">IF(AND(L836&lt;L_rampe,Poussee&lt;Poids*SIN(M836)),0,(-W836+Poussee)/m*SIN(M836)+U836/m*COS(M836)-Poids/m)</f>
        <v>-3.3178301361185145</v>
      </c>
      <c r="F837" s="304">
        <f t="shared" ref="F837:F900" ca="1" si="387">SQRT(acc_x^2+acc_z^2)</f>
        <v>3.4222591944961818</v>
      </c>
      <c r="G837" s="306">
        <f t="shared" ref="G837:G900" ca="1" si="388">G836+acc_x*pas</f>
        <v>15.726431276662948</v>
      </c>
      <c r="H837" s="307">
        <f t="shared" ref="H837:H900" ca="1" si="389">H836+acc_z*pas</f>
        <v>-121.69704959246945</v>
      </c>
      <c r="I837" s="304">
        <f t="shared" ref="I837:I900" ca="1" si="390">SQRT(vit_x^2+vit_z^2)</f>
        <v>122.70897489675143</v>
      </c>
      <c r="J837" s="306">
        <f t="shared" ref="J837:J900" ca="1" si="391">J836+0.5*(vit_x+G836)*pas*(K836&gt;=0)</f>
        <v>839.63949057922719</v>
      </c>
      <c r="K837" s="307">
        <f t="shared" ref="K837:K900" ca="1" si="392">K836+0.5*(vit_z+H836)*pas</f>
        <v>-4.3578006072320807</v>
      </c>
      <c r="L837" s="304">
        <f t="shared" ca="1" si="377"/>
        <v>839.65079918158631</v>
      </c>
      <c r="M837" s="306">
        <f t="shared" ref="M837:M900" ca="1" si="393">IF(AND(L836&gt;L_rampe,G837&gt;0),ATAN2(G837,H837),$M$4)</f>
        <v>-1.4422824672543411</v>
      </c>
      <c r="N837" s="304">
        <f t="shared" ref="N837:N900" ca="1" si="394">DEGREES(Beta)</f>
        <v>-82.636698239389105</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9.0729999999999986</v>
      </c>
      <c r="T837" s="304">
        <f t="shared" ca="1" si="378"/>
        <v>89.006129999999985</v>
      </c>
      <c r="U837" s="311">
        <f t="shared" ca="1" si="379"/>
        <v>0</v>
      </c>
      <c r="V837" s="306">
        <f t="shared" ca="1" si="380"/>
        <v>1.2255339469160955</v>
      </c>
      <c r="W837" s="304">
        <f t="shared" ca="1" si="381"/>
        <v>59.393634626202996</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3.1829461998471844</v>
      </c>
      <c r="AH837" s="304">
        <f t="shared" ref="AH837:AH900" ca="1" si="405">IF(AND(L836&lt;L_rampe,Poussee&lt;Poids*SIN(M836)), g*SIN(M836), (-W836+Poussee)/m)</f>
        <v>-6.5461538878694574</v>
      </c>
    </row>
    <row r="838" spans="1:34" x14ac:dyDescent="0.2">
      <c r="A838" s="347">
        <f t="shared" ca="1" si="383"/>
        <v>1E-4</v>
      </c>
      <c r="B838" s="304">
        <f t="shared" ca="1" si="384"/>
        <v>32.914500000000636</v>
      </c>
      <c r="D838" s="306">
        <f t="shared" ca="1" si="385"/>
        <v>-0.83896307249809365</v>
      </c>
      <c r="E838" s="307">
        <f t="shared" ca="1" si="386"/>
        <v>-3.3177876955110523</v>
      </c>
      <c r="F838" s="304">
        <f t="shared" ca="1" si="387"/>
        <v>3.4222177355481023</v>
      </c>
      <c r="G838" s="306">
        <f t="shared" ca="1" si="388"/>
        <v>15.726347380355698</v>
      </c>
      <c r="H838" s="307">
        <f t="shared" ca="1" si="389"/>
        <v>-121.697381371239</v>
      </c>
      <c r="I838" s="304">
        <f t="shared" ca="1" si="390"/>
        <v>122.70929318737196</v>
      </c>
      <c r="J838" s="306">
        <f t="shared" ca="1" si="391"/>
        <v>839.63949057922719</v>
      </c>
      <c r="K838" s="307">
        <f t="shared" ca="1" si="392"/>
        <v>-4.3699703287802665</v>
      </c>
      <c r="L838" s="304">
        <f t="shared" ca="1" si="377"/>
        <v>839.6508624308193</v>
      </c>
      <c r="M838" s="306">
        <f t="shared" ca="1" si="393"/>
        <v>-1.4422834918332372</v>
      </c>
      <c r="N838" s="304">
        <f t="shared" ca="1" si="394"/>
        <v>-82.636756943435628</v>
      </c>
      <c r="P838" s="310">
        <f t="shared" ca="1" si="395"/>
        <v>23</v>
      </c>
      <c r="Q838" s="304">
        <f t="shared" ca="1" si="396"/>
        <v>0</v>
      </c>
      <c r="R838" s="306">
        <f t="shared" ca="1" si="397"/>
        <v>0</v>
      </c>
      <c r="S838" s="307">
        <f t="shared" ca="1" si="398"/>
        <v>9.0729999999999986</v>
      </c>
      <c r="T838" s="304">
        <f t="shared" ca="1" si="378"/>
        <v>89.006129999999985</v>
      </c>
      <c r="U838" s="311">
        <f t="shared" ca="1" si="379"/>
        <v>0</v>
      </c>
      <c r="V838" s="306">
        <f t="shared" ca="1" si="380"/>
        <v>1.2255354383577628</v>
      </c>
      <c r="W838" s="304">
        <f t="shared" ca="1" si="381"/>
        <v>59.39401502566669</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3.1829055612535644</v>
      </c>
      <c r="AH838" s="304">
        <f t="shared" ca="1" si="405"/>
        <v>-6.5461958146371657</v>
      </c>
    </row>
    <row r="839" spans="1:34" x14ac:dyDescent="0.2">
      <c r="A839" s="347">
        <f t="shared" ca="1" si="383"/>
        <v>1E-4</v>
      </c>
      <c r="B839" s="304">
        <f t="shared" ca="1" si="384"/>
        <v>32.91460000000064</v>
      </c>
      <c r="D839" s="306">
        <f t="shared" ca="1" si="385"/>
        <v>-0.83896179399298432</v>
      </c>
      <c r="E839" s="307">
        <f t="shared" ca="1" si="386"/>
        <v>-3.3177452551379565</v>
      </c>
      <c r="F839" s="304">
        <f t="shared" ca="1" si="387"/>
        <v>3.422176276840565</v>
      </c>
      <c r="G839" s="306">
        <f t="shared" ca="1" si="388"/>
        <v>15.726263484176298</v>
      </c>
      <c r="H839" s="307">
        <f t="shared" ca="1" si="389"/>
        <v>-121.69771314576452</v>
      </c>
      <c r="I839" s="304">
        <f t="shared" ca="1" si="390"/>
        <v>122.70961147392866</v>
      </c>
      <c r="J839" s="306">
        <f t="shared" ca="1" si="391"/>
        <v>839.63949057922719</v>
      </c>
      <c r="K839" s="307">
        <f t="shared" ca="1" si="392"/>
        <v>-4.3821400835061164</v>
      </c>
      <c r="L839" s="304">
        <f t="shared" ca="1" si="377"/>
        <v>839.65092585660602</v>
      </c>
      <c r="M839" s="306">
        <f t="shared" ca="1" si="393"/>
        <v>-1.4422845164013525</v>
      </c>
      <c r="N839" s="304">
        <f t="shared" ca="1" si="394"/>
        <v>-82.636815646864463</v>
      </c>
      <c r="P839" s="310">
        <f t="shared" ca="1" si="395"/>
        <v>23</v>
      </c>
      <c r="Q839" s="304">
        <f t="shared" ca="1" si="396"/>
        <v>0</v>
      </c>
      <c r="R839" s="306">
        <f t="shared" ca="1" si="397"/>
        <v>0</v>
      </c>
      <c r="S839" s="307">
        <f t="shared" ca="1" si="398"/>
        <v>9.0729999999999986</v>
      </c>
      <c r="T839" s="304">
        <f t="shared" ca="1" si="378"/>
        <v>89.006129999999985</v>
      </c>
      <c r="U839" s="311">
        <f t="shared" ca="1" si="379"/>
        <v>0</v>
      </c>
      <c r="V839" s="306">
        <f t="shared" ca="1" si="380"/>
        <v>1.2255369298053109</v>
      </c>
      <c r="W839" s="304">
        <f t="shared" ca="1" si="381"/>
        <v>59.394395423030574</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3.1828649228675987</v>
      </c>
      <c r="AH839" s="304">
        <f t="shared" ca="1" si="405"/>
        <v>-6.5462377411734485</v>
      </c>
    </row>
    <row r="840" spans="1:34" x14ac:dyDescent="0.2">
      <c r="A840" s="347">
        <f t="shared" ca="1" si="383"/>
        <v>1E-4</v>
      </c>
      <c r="B840" s="304">
        <f t="shared" ca="1" si="384"/>
        <v>32.914700000000643</v>
      </c>
      <c r="D840" s="306">
        <f t="shared" ca="1" si="385"/>
        <v>-0.83896051544212125</v>
      </c>
      <c r="E840" s="307">
        <f t="shared" ca="1" si="386"/>
        <v>-3.3177028149992367</v>
      </c>
      <c r="F840" s="304">
        <f t="shared" ca="1" si="387"/>
        <v>3.4221348183735789</v>
      </c>
      <c r="G840" s="306">
        <f t="shared" ca="1" si="388"/>
        <v>15.726179588124754</v>
      </c>
      <c r="H840" s="307">
        <f t="shared" ca="1" si="389"/>
        <v>-121.69804491604603</v>
      </c>
      <c r="I840" s="304">
        <f t="shared" ca="1" si="390"/>
        <v>122.70992975642154</v>
      </c>
      <c r="J840" s="306">
        <f t="shared" ca="1" si="391"/>
        <v>839.63949057922719</v>
      </c>
      <c r="K840" s="307">
        <f t="shared" ca="1" si="392"/>
        <v>-4.3943098714092068</v>
      </c>
      <c r="L840" s="304">
        <f t="shared" ca="1" si="377"/>
        <v>839.65098945894783</v>
      </c>
      <c r="M840" s="306">
        <f t="shared" ca="1" si="393"/>
        <v>-1.4422855409586868</v>
      </c>
      <c r="N840" s="304">
        <f t="shared" ca="1" si="394"/>
        <v>-82.63687434967558</v>
      </c>
      <c r="P840" s="310">
        <f t="shared" ca="1" si="395"/>
        <v>23</v>
      </c>
      <c r="Q840" s="304">
        <f t="shared" ca="1" si="396"/>
        <v>0</v>
      </c>
      <c r="R840" s="306">
        <f t="shared" ca="1" si="397"/>
        <v>0</v>
      </c>
      <c r="S840" s="307">
        <f t="shared" ca="1" si="398"/>
        <v>9.0729999999999986</v>
      </c>
      <c r="T840" s="304">
        <f t="shared" ca="1" si="378"/>
        <v>89.006129999999985</v>
      </c>
      <c r="U840" s="311">
        <f t="shared" ca="1" si="379"/>
        <v>0</v>
      </c>
      <c r="V840" s="306">
        <f t="shared" ca="1" si="380"/>
        <v>1.2255384212587404</v>
      </c>
      <c r="W840" s="304">
        <f t="shared" ca="1" si="381"/>
        <v>59.394775818294654</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3.1828242846893042</v>
      </c>
      <c r="AH840" s="304">
        <f t="shared" ca="1" si="405"/>
        <v>-6.5462796674782959</v>
      </c>
    </row>
    <row r="841" spans="1:34" x14ac:dyDescent="0.2">
      <c r="A841" s="347">
        <f t="shared" ca="1" si="383"/>
        <v>1E-4</v>
      </c>
      <c r="B841" s="304">
        <f t="shared" ca="1" si="384"/>
        <v>32.914800000000646</v>
      </c>
      <c r="D841" s="306">
        <f t="shared" ca="1" si="385"/>
        <v>-0.83895923684550699</v>
      </c>
      <c r="E841" s="307">
        <f t="shared" ca="1" si="386"/>
        <v>-3.3176603750948921</v>
      </c>
      <c r="F841" s="304">
        <f t="shared" ca="1" si="387"/>
        <v>3.4220933601471448</v>
      </c>
      <c r="G841" s="306">
        <f t="shared" ca="1" si="388"/>
        <v>15.726095692201071</v>
      </c>
      <c r="H841" s="307">
        <f t="shared" ca="1" si="389"/>
        <v>-121.69837668208353</v>
      </c>
      <c r="I841" s="304">
        <f t="shared" ca="1" si="390"/>
        <v>122.71024803485061</v>
      </c>
      <c r="J841" s="306">
        <f t="shared" ca="1" si="391"/>
        <v>839.63949057922719</v>
      </c>
      <c r="K841" s="307">
        <f t="shared" ca="1" si="392"/>
        <v>-4.4064796924891132</v>
      </c>
      <c r="L841" s="304">
        <f t="shared" ca="1" si="377"/>
        <v>839.65105323784621</v>
      </c>
      <c r="M841" s="306">
        <f t="shared" ca="1" si="393"/>
        <v>-1.4422865655052404</v>
      </c>
      <c r="N841" s="304">
        <f t="shared" ca="1" si="394"/>
        <v>-82.636933051869022</v>
      </c>
      <c r="P841" s="310">
        <f t="shared" ca="1" si="395"/>
        <v>23</v>
      </c>
      <c r="Q841" s="304">
        <f t="shared" ca="1" si="396"/>
        <v>0</v>
      </c>
      <c r="R841" s="306">
        <f t="shared" ca="1" si="397"/>
        <v>0</v>
      </c>
      <c r="S841" s="307">
        <f t="shared" ca="1" si="398"/>
        <v>9.0729999999999986</v>
      </c>
      <c r="T841" s="304">
        <f t="shared" ca="1" si="378"/>
        <v>89.006129999999985</v>
      </c>
      <c r="U841" s="311">
        <f t="shared" ca="1" si="379"/>
        <v>0</v>
      </c>
      <c r="V841" s="306">
        <f t="shared" ca="1" si="380"/>
        <v>1.2255399127180515</v>
      </c>
      <c r="W841" s="304">
        <f t="shared" ca="1" si="381"/>
        <v>59.395156211458904</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3.1827836467186756</v>
      </c>
      <c r="AH841" s="304">
        <f t="shared" ca="1" si="405"/>
        <v>-6.5463215935517098</v>
      </c>
    </row>
    <row r="842" spans="1:34" x14ac:dyDescent="0.2">
      <c r="A842" s="347">
        <f t="shared" ca="1" si="383"/>
        <v>1E-4</v>
      </c>
      <c r="B842" s="304">
        <f t="shared" ca="1" si="384"/>
        <v>32.91490000000065</v>
      </c>
      <c r="D842" s="306">
        <f t="shared" ca="1" si="385"/>
        <v>-0.83895795820314123</v>
      </c>
      <c r="E842" s="307">
        <f t="shared" ca="1" si="386"/>
        <v>-3.3176179354249271</v>
      </c>
      <c r="F842" s="304">
        <f t="shared" ca="1" si="387"/>
        <v>3.4220519021612663</v>
      </c>
      <c r="G842" s="306">
        <f t="shared" ca="1" si="388"/>
        <v>15.726011796405251</v>
      </c>
      <c r="H842" s="307">
        <f t="shared" ca="1" si="389"/>
        <v>-121.69870844387708</v>
      </c>
      <c r="I842" s="304">
        <f t="shared" ca="1" si="390"/>
        <v>122.71056630921592</v>
      </c>
      <c r="J842" s="306">
        <f t="shared" ca="1" si="391"/>
        <v>839.63949057922719</v>
      </c>
      <c r="K842" s="307">
        <f t="shared" ca="1" si="392"/>
        <v>-4.418649546745411</v>
      </c>
      <c r="L842" s="304">
        <f t="shared" ca="1" si="377"/>
        <v>839.65111719330264</v>
      </c>
      <c r="M842" s="306">
        <f t="shared" ca="1" si="393"/>
        <v>-1.4422875900410135</v>
      </c>
      <c r="N842" s="304">
        <f t="shared" ca="1" si="394"/>
        <v>-82.636991753444775</v>
      </c>
      <c r="P842" s="310">
        <f t="shared" ca="1" si="395"/>
        <v>23</v>
      </c>
      <c r="Q842" s="304">
        <f t="shared" ca="1" si="396"/>
        <v>0</v>
      </c>
      <c r="R842" s="306">
        <f t="shared" ca="1" si="397"/>
        <v>0</v>
      </c>
      <c r="S842" s="307">
        <f t="shared" ca="1" si="398"/>
        <v>9.0729999999999986</v>
      </c>
      <c r="T842" s="304">
        <f t="shared" ca="1" si="378"/>
        <v>89.006129999999985</v>
      </c>
      <c r="U842" s="311">
        <f t="shared" ca="1" si="379"/>
        <v>0</v>
      </c>
      <c r="V842" s="306">
        <f t="shared" ca="1" si="380"/>
        <v>1.2255414041832435</v>
      </c>
      <c r="W842" s="304">
        <f t="shared" ca="1" si="381"/>
        <v>59.3955366025233</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3.1827430089557156</v>
      </c>
      <c r="AH842" s="304">
        <f t="shared" ca="1" si="405"/>
        <v>-6.5463635193936858</v>
      </c>
    </row>
    <row r="843" spans="1:34" x14ac:dyDescent="0.2">
      <c r="A843" s="347">
        <f t="shared" ca="1" si="383"/>
        <v>1E-4</v>
      </c>
      <c r="B843" s="304">
        <f t="shared" ca="1" si="384"/>
        <v>32.915000000000653</v>
      </c>
      <c r="D843" s="306">
        <f t="shared" ca="1" si="385"/>
        <v>-0.83895667951502462</v>
      </c>
      <c r="E843" s="307">
        <f t="shared" ca="1" si="386"/>
        <v>-3.3175754959893418</v>
      </c>
      <c r="F843" s="304">
        <f t="shared" ca="1" si="387"/>
        <v>3.4220104444159434</v>
      </c>
      <c r="G843" s="306">
        <f t="shared" ca="1" si="388"/>
        <v>15.725927900737299</v>
      </c>
      <c r="H843" s="307">
        <f t="shared" ca="1" si="389"/>
        <v>-121.69904020142668</v>
      </c>
      <c r="I843" s="304">
        <f t="shared" ca="1" si="390"/>
        <v>122.71088457951745</v>
      </c>
      <c r="J843" s="306">
        <f t="shared" ca="1" si="391"/>
        <v>839.63949057922719</v>
      </c>
      <c r="K843" s="307">
        <f t="shared" ca="1" si="392"/>
        <v>-4.4308194341776765</v>
      </c>
      <c r="L843" s="304">
        <f t="shared" ca="1" si="377"/>
        <v>839.65118132531825</v>
      </c>
      <c r="M843" s="306">
        <f t="shared" ca="1" si="393"/>
        <v>-1.4422886145660065</v>
      </c>
      <c r="N843" s="304">
        <f t="shared" ca="1" si="394"/>
        <v>-82.637050454402882</v>
      </c>
      <c r="P843" s="310">
        <f t="shared" ca="1" si="395"/>
        <v>23</v>
      </c>
      <c r="Q843" s="304">
        <f t="shared" ca="1" si="396"/>
        <v>0</v>
      </c>
      <c r="R843" s="306">
        <f t="shared" ca="1" si="397"/>
        <v>0</v>
      </c>
      <c r="S843" s="307">
        <f t="shared" ca="1" si="398"/>
        <v>9.0729999999999986</v>
      </c>
      <c r="T843" s="304">
        <f t="shared" ca="1" si="378"/>
        <v>89.006129999999985</v>
      </c>
      <c r="U843" s="311">
        <f t="shared" ca="1" si="379"/>
        <v>0</v>
      </c>
      <c r="V843" s="306">
        <f t="shared" ca="1" si="380"/>
        <v>1.2255428956543177</v>
      </c>
      <c r="W843" s="304">
        <f t="shared" ca="1" si="381"/>
        <v>59.395916991487844</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3.1827023714004312</v>
      </c>
      <c r="AH843" s="304">
        <f t="shared" ca="1" si="405"/>
        <v>-6.5464054450042219</v>
      </c>
    </row>
    <row r="844" spans="1:34" x14ac:dyDescent="0.2">
      <c r="A844" s="347">
        <f t="shared" ca="1" si="383"/>
        <v>1E-4</v>
      </c>
      <c r="B844" s="304">
        <f t="shared" ca="1" si="384"/>
        <v>32.915100000000656</v>
      </c>
      <c r="D844" s="306">
        <f t="shared" ca="1" si="385"/>
        <v>-0.83895540078115638</v>
      </c>
      <c r="E844" s="307">
        <f t="shared" ca="1" si="386"/>
        <v>-3.3175330567881369</v>
      </c>
      <c r="F844" s="304">
        <f t="shared" ca="1" si="387"/>
        <v>3.4219689869111773</v>
      </c>
      <c r="G844" s="306">
        <f t="shared" ca="1" si="388"/>
        <v>15.725844005197221</v>
      </c>
      <c r="H844" s="307">
        <f t="shared" ca="1" si="389"/>
        <v>-121.69937195473236</v>
      </c>
      <c r="I844" s="304">
        <f t="shared" ca="1" si="390"/>
        <v>122.71120284575527</v>
      </c>
      <c r="J844" s="306">
        <f t="shared" ca="1" si="391"/>
        <v>839.63949057922719</v>
      </c>
      <c r="K844" s="307">
        <f t="shared" ca="1" si="392"/>
        <v>-4.4429893547854844</v>
      </c>
      <c r="L844" s="304">
        <f t="shared" ca="1" si="377"/>
        <v>839.65124563389463</v>
      </c>
      <c r="M844" s="306">
        <f t="shared" ca="1" si="393"/>
        <v>-1.4422896390802191</v>
      </c>
      <c r="N844" s="304">
        <f t="shared" ca="1" si="394"/>
        <v>-82.637109154743314</v>
      </c>
      <c r="P844" s="310">
        <f t="shared" ca="1" si="395"/>
        <v>23</v>
      </c>
      <c r="Q844" s="304">
        <f t="shared" ca="1" si="396"/>
        <v>0</v>
      </c>
      <c r="R844" s="306">
        <f t="shared" ca="1" si="397"/>
        <v>0</v>
      </c>
      <c r="S844" s="307">
        <f t="shared" ca="1" si="398"/>
        <v>9.0729999999999986</v>
      </c>
      <c r="T844" s="304">
        <f t="shared" ca="1" si="378"/>
        <v>89.006129999999985</v>
      </c>
      <c r="U844" s="311">
        <f t="shared" ca="1" si="379"/>
        <v>0</v>
      </c>
      <c r="V844" s="306">
        <f t="shared" ca="1" si="380"/>
        <v>1.2255443871312728</v>
      </c>
      <c r="W844" s="304">
        <f t="shared" ca="1" si="381"/>
        <v>59.396297378352514</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3.1826617340528216</v>
      </c>
      <c r="AH844" s="304">
        <f t="shared" ca="1" si="405"/>
        <v>-6.5464473703833193</v>
      </c>
    </row>
    <row r="845" spans="1:34" x14ac:dyDescent="0.2">
      <c r="A845" s="347">
        <f t="shared" ca="1" si="383"/>
        <v>1E-4</v>
      </c>
      <c r="B845" s="304">
        <f t="shared" ca="1" si="384"/>
        <v>32.915200000000659</v>
      </c>
      <c r="D845" s="306">
        <f t="shared" ca="1" si="385"/>
        <v>-0.83895412200154096</v>
      </c>
      <c r="E845" s="307">
        <f t="shared" ca="1" si="386"/>
        <v>-3.3174906178213162</v>
      </c>
      <c r="F845" s="304">
        <f t="shared" ca="1" si="387"/>
        <v>3.4219275296469727</v>
      </c>
      <c r="G845" s="306">
        <f t="shared" ca="1" si="388"/>
        <v>15.725760109785021</v>
      </c>
      <c r="H845" s="307">
        <f t="shared" ca="1" si="389"/>
        <v>-121.69970370379414</v>
      </c>
      <c r="I845" s="304">
        <f t="shared" ca="1" si="390"/>
        <v>122.71152110792934</v>
      </c>
      <c r="J845" s="306">
        <f t="shared" ca="1" si="391"/>
        <v>839.63949057922719</v>
      </c>
      <c r="K845" s="307">
        <f t="shared" ca="1" si="392"/>
        <v>-4.4551593085684109</v>
      </c>
      <c r="L845" s="304">
        <f t="shared" ca="1" si="377"/>
        <v>839.65131011903327</v>
      </c>
      <c r="M845" s="306">
        <f t="shared" ca="1" si="393"/>
        <v>-1.4422906635836521</v>
      </c>
      <c r="N845" s="304">
        <f t="shared" ca="1" si="394"/>
        <v>-82.637167854466128</v>
      </c>
      <c r="P845" s="310">
        <f t="shared" ca="1" si="395"/>
        <v>23</v>
      </c>
      <c r="Q845" s="304">
        <f t="shared" ca="1" si="396"/>
        <v>0</v>
      </c>
      <c r="R845" s="306">
        <f t="shared" ca="1" si="397"/>
        <v>0</v>
      </c>
      <c r="S845" s="307">
        <f t="shared" ca="1" si="398"/>
        <v>9.0729999999999986</v>
      </c>
      <c r="T845" s="304">
        <f t="shared" ca="1" si="378"/>
        <v>89.006129999999985</v>
      </c>
      <c r="U845" s="311">
        <f t="shared" ca="1" si="379"/>
        <v>0</v>
      </c>
      <c r="V845" s="306">
        <f t="shared" ca="1" si="380"/>
        <v>1.2255458786141091</v>
      </c>
      <c r="W845" s="304">
        <f t="shared" ca="1" si="381"/>
        <v>59.396677763117246</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3.1826210969128894</v>
      </c>
      <c r="AH845" s="304">
        <f t="shared" ca="1" si="405"/>
        <v>-6.5464892955309733</v>
      </c>
    </row>
    <row r="846" spans="1:34" x14ac:dyDescent="0.2">
      <c r="A846" s="347">
        <f t="shared" ca="1" si="383"/>
        <v>1E-4</v>
      </c>
      <c r="B846" s="304">
        <f t="shared" ca="1" si="384"/>
        <v>32.915300000000663</v>
      </c>
      <c r="D846" s="306">
        <f t="shared" ca="1" si="385"/>
        <v>-0.83895284317617391</v>
      </c>
      <c r="E846" s="307">
        <f t="shared" ca="1" si="386"/>
        <v>-3.3174481790888857</v>
      </c>
      <c r="F846" s="304">
        <f t="shared" ca="1" si="387"/>
        <v>3.4218860726233347</v>
      </c>
      <c r="G846" s="306">
        <f t="shared" ca="1" si="388"/>
        <v>15.725676214500703</v>
      </c>
      <c r="H846" s="307">
        <f t="shared" ca="1" si="389"/>
        <v>-121.70003544861206</v>
      </c>
      <c r="I846" s="304">
        <f t="shared" ca="1" si="390"/>
        <v>122.71183936603975</v>
      </c>
      <c r="J846" s="306">
        <f t="shared" ca="1" si="391"/>
        <v>839.63949057922719</v>
      </c>
      <c r="K846" s="307">
        <f t="shared" ca="1" si="392"/>
        <v>-4.4673292955260315</v>
      </c>
      <c r="L846" s="304">
        <f t="shared" ca="1" si="377"/>
        <v>839.6513747807353</v>
      </c>
      <c r="M846" s="306">
        <f t="shared" ca="1" si="393"/>
        <v>-1.442291688076305</v>
      </c>
      <c r="N846" s="304">
        <f t="shared" ca="1" si="394"/>
        <v>-82.637226553571281</v>
      </c>
      <c r="P846" s="310">
        <f t="shared" ca="1" si="395"/>
        <v>23</v>
      </c>
      <c r="Q846" s="304">
        <f t="shared" ca="1" si="396"/>
        <v>0</v>
      </c>
      <c r="R846" s="306">
        <f t="shared" ca="1" si="397"/>
        <v>0</v>
      </c>
      <c r="S846" s="307">
        <f t="shared" ca="1" si="398"/>
        <v>9.0729999999999986</v>
      </c>
      <c r="T846" s="304">
        <f t="shared" ca="1" si="378"/>
        <v>89.006129999999985</v>
      </c>
      <c r="U846" s="311">
        <f t="shared" ca="1" si="379"/>
        <v>0</v>
      </c>
      <c r="V846" s="306">
        <f t="shared" ca="1" si="380"/>
        <v>1.225547370102827</v>
      </c>
      <c r="W846" s="304">
        <f t="shared" ca="1" si="381"/>
        <v>59.397058145782097</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3.1825804599806418</v>
      </c>
      <c r="AH846" s="304">
        <f t="shared" ca="1" si="405"/>
        <v>-6.5465312204471786</v>
      </c>
    </row>
    <row r="847" spans="1:34" x14ac:dyDescent="0.2">
      <c r="A847" s="347">
        <f t="shared" ca="1" si="383"/>
        <v>1E-4</v>
      </c>
      <c r="B847" s="304">
        <f t="shared" ca="1" si="384"/>
        <v>32.915400000000666</v>
      </c>
      <c r="D847" s="306">
        <f t="shared" ca="1" si="385"/>
        <v>-0.8389515643050609</v>
      </c>
      <c r="E847" s="307">
        <f t="shared" ca="1" si="386"/>
        <v>-3.3174057405908384</v>
      </c>
      <c r="F847" s="304">
        <f t="shared" ca="1" si="387"/>
        <v>3.4218446158402571</v>
      </c>
      <c r="G847" s="306">
        <f t="shared" ca="1" si="388"/>
        <v>15.725592319344273</v>
      </c>
      <c r="H847" s="307">
        <f t="shared" ca="1" si="389"/>
        <v>-121.70036718918611</v>
      </c>
      <c r="I847" s="304">
        <f t="shared" ca="1" si="390"/>
        <v>122.71215762008647</v>
      </c>
      <c r="J847" s="306">
        <f t="shared" ca="1" si="391"/>
        <v>839.63949057922719</v>
      </c>
      <c r="K847" s="307">
        <f t="shared" ca="1" si="392"/>
        <v>-4.4794993156579217</v>
      </c>
      <c r="L847" s="304">
        <f t="shared" ca="1" si="377"/>
        <v>839.65143961900242</v>
      </c>
      <c r="M847" s="306">
        <f t="shared" ca="1" si="393"/>
        <v>-1.4422927125581784</v>
      </c>
      <c r="N847" s="304">
        <f t="shared" ca="1" si="394"/>
        <v>-82.637285252058803</v>
      </c>
      <c r="P847" s="310">
        <f t="shared" ca="1" si="395"/>
        <v>23</v>
      </c>
      <c r="Q847" s="304">
        <f t="shared" ca="1" si="396"/>
        <v>0</v>
      </c>
      <c r="R847" s="306">
        <f t="shared" ca="1" si="397"/>
        <v>0</v>
      </c>
      <c r="S847" s="307">
        <f t="shared" ca="1" si="398"/>
        <v>9.0729999999999986</v>
      </c>
      <c r="T847" s="304">
        <f t="shared" ca="1" si="378"/>
        <v>89.006129999999985</v>
      </c>
      <c r="U847" s="311">
        <f t="shared" ca="1" si="379"/>
        <v>0</v>
      </c>
      <c r="V847" s="306">
        <f t="shared" ca="1" si="380"/>
        <v>1.2255488615974257</v>
      </c>
      <c r="W847" s="304">
        <f t="shared" ca="1" si="381"/>
        <v>59.397438526346974</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3.1825398232560724</v>
      </c>
      <c r="AH847" s="304">
        <f t="shared" ca="1" si="405"/>
        <v>-6.5465731451319416</v>
      </c>
    </row>
    <row r="848" spans="1:34" x14ac:dyDescent="0.2">
      <c r="A848" s="347">
        <f t="shared" ca="1" si="383"/>
        <v>1E-4</v>
      </c>
      <c r="B848" s="304">
        <f t="shared" ca="1" si="384"/>
        <v>32.915500000000669</v>
      </c>
      <c r="D848" s="306">
        <f t="shared" ca="1" si="385"/>
        <v>-0.83895028538819982</v>
      </c>
      <c r="E848" s="307">
        <f t="shared" ca="1" si="386"/>
        <v>-3.3173633023271849</v>
      </c>
      <c r="F848" s="304">
        <f t="shared" ca="1" si="387"/>
        <v>3.4218031592977507</v>
      </c>
      <c r="G848" s="306">
        <f t="shared" ca="1" si="388"/>
        <v>15.725508424315734</v>
      </c>
      <c r="H848" s="307">
        <f t="shared" ca="1" si="389"/>
        <v>-121.70069892551635</v>
      </c>
      <c r="I848" s="304">
        <f t="shared" ca="1" si="390"/>
        <v>122.71247587006955</v>
      </c>
      <c r="J848" s="306">
        <f t="shared" ca="1" si="391"/>
        <v>839.63949057922719</v>
      </c>
      <c r="K848" s="307">
        <f t="shared" ca="1" si="392"/>
        <v>-4.4916693689636569</v>
      </c>
      <c r="L848" s="304">
        <f t="shared" ca="1" si="377"/>
        <v>839.65150463383577</v>
      </c>
      <c r="M848" s="306">
        <f t="shared" ca="1" si="393"/>
        <v>-1.4422937370292723</v>
      </c>
      <c r="N848" s="304">
        <f t="shared" ca="1" si="394"/>
        <v>-82.63734394992872</v>
      </c>
      <c r="P848" s="310">
        <f t="shared" ca="1" si="395"/>
        <v>23</v>
      </c>
      <c r="Q848" s="304">
        <f t="shared" ca="1" si="396"/>
        <v>0</v>
      </c>
      <c r="R848" s="306">
        <f t="shared" ca="1" si="397"/>
        <v>0</v>
      </c>
      <c r="S848" s="307">
        <f t="shared" ca="1" si="398"/>
        <v>9.0729999999999986</v>
      </c>
      <c r="T848" s="304">
        <f t="shared" ca="1" si="378"/>
        <v>89.006129999999985</v>
      </c>
      <c r="U848" s="311">
        <f t="shared" ca="1" si="379"/>
        <v>0</v>
      </c>
      <c r="V848" s="306">
        <f t="shared" ca="1" si="380"/>
        <v>1.2255503530979057</v>
      </c>
      <c r="W848" s="304">
        <f t="shared" ca="1" si="381"/>
        <v>59.397818904811913</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3.1824991867391939</v>
      </c>
      <c r="AH848" s="304">
        <f t="shared" ca="1" si="405"/>
        <v>-6.5466150695852514</v>
      </c>
    </row>
    <row r="849" spans="1:34" x14ac:dyDescent="0.2">
      <c r="A849" s="347">
        <f t="shared" ca="1" si="383"/>
        <v>1E-4</v>
      </c>
      <c r="B849" s="304">
        <f t="shared" ca="1" si="384"/>
        <v>32.915600000000673</v>
      </c>
      <c r="D849" s="306">
        <f t="shared" ca="1" si="385"/>
        <v>-0.83894900642559189</v>
      </c>
      <c r="E849" s="307">
        <f t="shared" ca="1" si="386"/>
        <v>-3.3173208642979226</v>
      </c>
      <c r="F849" s="304">
        <f t="shared" ca="1" si="387"/>
        <v>3.4217617029958127</v>
      </c>
      <c r="G849" s="306">
        <f t="shared" ca="1" si="388"/>
        <v>15.725424529415092</v>
      </c>
      <c r="H849" s="307">
        <f t="shared" ca="1" si="389"/>
        <v>-121.70103065760279</v>
      </c>
      <c r="I849" s="304">
        <f t="shared" ca="1" si="390"/>
        <v>122.712794115989</v>
      </c>
      <c r="J849" s="306">
        <f t="shared" ca="1" si="391"/>
        <v>839.63949057922719</v>
      </c>
      <c r="K849" s="307">
        <f t="shared" ca="1" si="392"/>
        <v>-4.5038394554428125</v>
      </c>
      <c r="L849" s="304">
        <f t="shared" ca="1" si="377"/>
        <v>839.65156982523683</v>
      </c>
      <c r="M849" s="306">
        <f t="shared" ca="1" si="393"/>
        <v>-1.4422947614895871</v>
      </c>
      <c r="N849" s="304">
        <f t="shared" ca="1" si="394"/>
        <v>-82.637402647181048</v>
      </c>
      <c r="P849" s="310">
        <f t="shared" ca="1" si="395"/>
        <v>23</v>
      </c>
      <c r="Q849" s="304">
        <f t="shared" ca="1" si="396"/>
        <v>0</v>
      </c>
      <c r="R849" s="306">
        <f t="shared" ca="1" si="397"/>
        <v>0</v>
      </c>
      <c r="S849" s="307">
        <f t="shared" ca="1" si="398"/>
        <v>9.0729999999999986</v>
      </c>
      <c r="T849" s="304">
        <f t="shared" ca="1" si="378"/>
        <v>89.006129999999985</v>
      </c>
      <c r="U849" s="311">
        <f t="shared" ca="1" si="379"/>
        <v>0</v>
      </c>
      <c r="V849" s="306">
        <f t="shared" ca="1" si="380"/>
        <v>1.2255518446042668</v>
      </c>
      <c r="W849" s="304">
        <f t="shared" ca="1" si="381"/>
        <v>59.398199281176851</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3.1824585504300007</v>
      </c>
      <c r="AH849" s="304">
        <f t="shared" ca="1" si="405"/>
        <v>-6.5466569938071117</v>
      </c>
    </row>
    <row r="850" spans="1:34" x14ac:dyDescent="0.2">
      <c r="A850" s="347">
        <f t="shared" ca="1" si="383"/>
        <v>1E-4</v>
      </c>
      <c r="B850" s="304">
        <f t="shared" ca="1" si="384"/>
        <v>32.915700000000676</v>
      </c>
      <c r="D850" s="306">
        <f t="shared" ca="1" si="385"/>
        <v>-0.83894772741723656</v>
      </c>
      <c r="E850" s="307">
        <f t="shared" ca="1" si="386"/>
        <v>-3.3172784265030577</v>
      </c>
      <c r="F850" s="304">
        <f t="shared" ca="1" si="387"/>
        <v>3.421720246934449</v>
      </c>
      <c r="G850" s="306">
        <f t="shared" ca="1" si="388"/>
        <v>15.72534063464235</v>
      </c>
      <c r="H850" s="307">
        <f t="shared" ca="1" si="389"/>
        <v>-121.70136238544544</v>
      </c>
      <c r="I850" s="304">
        <f t="shared" ca="1" si="390"/>
        <v>122.71311235784482</v>
      </c>
      <c r="J850" s="306">
        <f t="shared" ca="1" si="391"/>
        <v>839.63949057922719</v>
      </c>
      <c r="K850" s="307">
        <f t="shared" ca="1" si="392"/>
        <v>-4.5160095750949649</v>
      </c>
      <c r="L850" s="304">
        <f t="shared" ca="1" si="377"/>
        <v>839.65163519320708</v>
      </c>
      <c r="M850" s="306">
        <f t="shared" ca="1" si="393"/>
        <v>-1.4422957859391226</v>
      </c>
      <c r="N850" s="304">
        <f t="shared" ca="1" si="394"/>
        <v>-82.637461343815744</v>
      </c>
      <c r="P850" s="310">
        <f t="shared" ca="1" si="395"/>
        <v>23</v>
      </c>
      <c r="Q850" s="304">
        <f t="shared" ca="1" si="396"/>
        <v>0</v>
      </c>
      <c r="R850" s="306">
        <f t="shared" ca="1" si="397"/>
        <v>0</v>
      </c>
      <c r="S850" s="307">
        <f t="shared" ca="1" si="398"/>
        <v>9.0729999999999986</v>
      </c>
      <c r="T850" s="304">
        <f t="shared" ca="1" si="378"/>
        <v>89.006129999999985</v>
      </c>
      <c r="U850" s="311">
        <f t="shared" ca="1" si="379"/>
        <v>0</v>
      </c>
      <c r="V850" s="306">
        <f t="shared" ca="1" si="380"/>
        <v>1.2255533361165092</v>
      </c>
      <c r="W850" s="304">
        <f t="shared" ca="1" si="381"/>
        <v>59.398579655441807</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3.1824179143285036</v>
      </c>
      <c r="AH850" s="304">
        <f t="shared" ca="1" si="405"/>
        <v>-6.5466989177975154</v>
      </c>
    </row>
    <row r="851" spans="1:34" x14ac:dyDescent="0.2">
      <c r="A851" s="347">
        <f t="shared" ca="1" si="383"/>
        <v>1E-4</v>
      </c>
      <c r="B851" s="304">
        <f t="shared" ca="1" si="384"/>
        <v>32.915800000000679</v>
      </c>
      <c r="D851" s="306">
        <f t="shared" ca="1" si="385"/>
        <v>-0.83894644836313792</v>
      </c>
      <c r="E851" s="307">
        <f t="shared" ca="1" si="386"/>
        <v>-3.3172359889425875</v>
      </c>
      <c r="F851" s="304">
        <f t="shared" ca="1" si="387"/>
        <v>3.4216787911136586</v>
      </c>
      <c r="G851" s="306">
        <f t="shared" ca="1" si="388"/>
        <v>15.725256739997514</v>
      </c>
      <c r="H851" s="307">
        <f t="shared" ca="1" si="389"/>
        <v>-121.70169410904433</v>
      </c>
      <c r="I851" s="304">
        <f t="shared" ca="1" si="390"/>
        <v>122.71343059563705</v>
      </c>
      <c r="J851" s="306">
        <f t="shared" ca="1" si="391"/>
        <v>839.63949057922719</v>
      </c>
      <c r="K851" s="307">
        <f t="shared" ca="1" si="392"/>
        <v>-4.5281797279196896</v>
      </c>
      <c r="L851" s="304">
        <f t="shared" ca="1" si="377"/>
        <v>839.65170073774789</v>
      </c>
      <c r="M851" s="306">
        <f t="shared" ca="1" si="393"/>
        <v>-1.4422968103778793</v>
      </c>
      <c r="N851" s="304">
        <f t="shared" ca="1" si="394"/>
        <v>-82.637520039832879</v>
      </c>
      <c r="P851" s="310">
        <f t="shared" ca="1" si="395"/>
        <v>23</v>
      </c>
      <c r="Q851" s="304">
        <f t="shared" ca="1" si="396"/>
        <v>0</v>
      </c>
      <c r="R851" s="306">
        <f t="shared" ca="1" si="397"/>
        <v>0</v>
      </c>
      <c r="S851" s="307">
        <f t="shared" ca="1" si="398"/>
        <v>9.0729999999999986</v>
      </c>
      <c r="T851" s="304">
        <f t="shared" ca="1" si="378"/>
        <v>89.006129999999985</v>
      </c>
      <c r="U851" s="311">
        <f t="shared" ca="1" si="379"/>
        <v>0</v>
      </c>
      <c r="V851" s="306">
        <f t="shared" ca="1" si="380"/>
        <v>1.2255548276346329</v>
      </c>
      <c r="W851" s="304">
        <f t="shared" ca="1" si="381"/>
        <v>59.398960027606748</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3.1823772784346973</v>
      </c>
      <c r="AH851" s="304">
        <f t="shared" ca="1" si="405"/>
        <v>-6.5467408415564661</v>
      </c>
    </row>
    <row r="852" spans="1:34" x14ac:dyDescent="0.2">
      <c r="A852" s="347">
        <f t="shared" ca="1" si="383"/>
        <v>1E-4</v>
      </c>
      <c r="B852" s="304">
        <f t="shared" ca="1" si="384"/>
        <v>32.915900000000683</v>
      </c>
      <c r="D852" s="306">
        <f t="shared" ca="1" si="385"/>
        <v>-0.83894516926329321</v>
      </c>
      <c r="E852" s="307">
        <f t="shared" ca="1" si="386"/>
        <v>-3.3171935516165174</v>
      </c>
      <c r="F852" s="304">
        <f t="shared" ca="1" si="387"/>
        <v>3.4216373355334464</v>
      </c>
      <c r="G852" s="306">
        <f t="shared" ca="1" si="388"/>
        <v>15.725172845480587</v>
      </c>
      <c r="H852" s="307">
        <f t="shared" ca="1" si="389"/>
        <v>-121.70202582839948</v>
      </c>
      <c r="I852" s="304">
        <f t="shared" ca="1" si="390"/>
        <v>122.71374882936571</v>
      </c>
      <c r="J852" s="306">
        <f t="shared" ca="1" si="391"/>
        <v>839.63949057922719</v>
      </c>
      <c r="K852" s="307">
        <f t="shared" ca="1" si="392"/>
        <v>-4.540349913916562</v>
      </c>
      <c r="L852" s="304">
        <f t="shared" ca="1" si="377"/>
        <v>839.65176645886061</v>
      </c>
      <c r="M852" s="306">
        <f t="shared" ca="1" si="393"/>
        <v>-1.4422978348058573</v>
      </c>
      <c r="N852" s="304">
        <f t="shared" ca="1" si="394"/>
        <v>-82.637578735232424</v>
      </c>
      <c r="P852" s="310">
        <f t="shared" ca="1" si="395"/>
        <v>23</v>
      </c>
      <c r="Q852" s="304">
        <f t="shared" ca="1" si="396"/>
        <v>0</v>
      </c>
      <c r="R852" s="306">
        <f t="shared" ca="1" si="397"/>
        <v>0</v>
      </c>
      <c r="S852" s="307">
        <f t="shared" ca="1" si="398"/>
        <v>9.0729999999999986</v>
      </c>
      <c r="T852" s="304">
        <f t="shared" ca="1" si="378"/>
        <v>89.006129999999985</v>
      </c>
      <c r="U852" s="311">
        <f t="shared" ca="1" si="379"/>
        <v>0</v>
      </c>
      <c r="V852" s="306">
        <f t="shared" ca="1" si="380"/>
        <v>1.2255563191586372</v>
      </c>
      <c r="W852" s="304">
        <f t="shared" ca="1" si="381"/>
        <v>59.399340397671637</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3.1823366427485889</v>
      </c>
      <c r="AH852" s="304">
        <f t="shared" ca="1" si="405"/>
        <v>-6.5467827650839583</v>
      </c>
    </row>
    <row r="853" spans="1:34" x14ac:dyDescent="0.2">
      <c r="A853" s="347">
        <f t="shared" ca="1" si="383"/>
        <v>1E-4</v>
      </c>
      <c r="B853" s="304">
        <f t="shared" ca="1" si="384"/>
        <v>32.916000000000686</v>
      </c>
      <c r="D853" s="306">
        <f t="shared" ca="1" si="385"/>
        <v>-0.83894389011770387</v>
      </c>
      <c r="E853" s="307">
        <f t="shared" ca="1" si="386"/>
        <v>-3.3171511145248482</v>
      </c>
      <c r="F853" s="304">
        <f t="shared" ca="1" si="387"/>
        <v>3.421595880193812</v>
      </c>
      <c r="G853" s="306">
        <f t="shared" ca="1" si="388"/>
        <v>15.725088951091577</v>
      </c>
      <c r="H853" s="307">
        <f t="shared" ca="1" si="389"/>
        <v>-121.70235754351094</v>
      </c>
      <c r="I853" s="304">
        <f t="shared" ca="1" si="390"/>
        <v>122.71406705903084</v>
      </c>
      <c r="J853" s="306">
        <f t="shared" ca="1" si="391"/>
        <v>839.63949057922719</v>
      </c>
      <c r="K853" s="307">
        <f t="shared" ca="1" si="392"/>
        <v>-4.5525201330851575</v>
      </c>
      <c r="L853" s="304">
        <f t="shared" ca="1" si="377"/>
        <v>839.65183235654661</v>
      </c>
      <c r="M853" s="306">
        <f t="shared" ca="1" si="393"/>
        <v>-1.4422988592230566</v>
      </c>
      <c r="N853" s="304">
        <f t="shared" ca="1" si="394"/>
        <v>-82.637637430014408</v>
      </c>
      <c r="P853" s="310">
        <f t="shared" ca="1" si="395"/>
        <v>23</v>
      </c>
      <c r="Q853" s="304">
        <f t="shared" ca="1" si="396"/>
        <v>0</v>
      </c>
      <c r="R853" s="306">
        <f t="shared" ca="1" si="397"/>
        <v>0</v>
      </c>
      <c r="S853" s="307">
        <f t="shared" ca="1" si="398"/>
        <v>9.0729999999999986</v>
      </c>
      <c r="T853" s="304">
        <f t="shared" ca="1" si="378"/>
        <v>89.006129999999985</v>
      </c>
      <c r="U853" s="311">
        <f t="shared" ca="1" si="379"/>
        <v>0</v>
      </c>
      <c r="V853" s="306">
        <f t="shared" ca="1" si="380"/>
        <v>1.2255578106885225</v>
      </c>
      <c r="W853" s="304">
        <f t="shared" ca="1" si="381"/>
        <v>59.399720765636474</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3.1822960072701827</v>
      </c>
      <c r="AH853" s="304">
        <f t="shared" ca="1" si="405"/>
        <v>-6.5468246883799894</v>
      </c>
    </row>
    <row r="854" spans="1:34" x14ac:dyDescent="0.2">
      <c r="A854" s="347">
        <f t="shared" ca="1" si="383"/>
        <v>1E-4</v>
      </c>
      <c r="B854" s="304">
        <f t="shared" ca="1" si="384"/>
        <v>32.916100000000689</v>
      </c>
      <c r="D854" s="306">
        <f t="shared" ca="1" si="385"/>
        <v>-0.83894261092637201</v>
      </c>
      <c r="E854" s="307">
        <f t="shared" ca="1" si="386"/>
        <v>-3.3171086776675835</v>
      </c>
      <c r="F854" s="304">
        <f t="shared" ca="1" si="387"/>
        <v>3.4215544250947616</v>
      </c>
      <c r="G854" s="306">
        <f t="shared" ca="1" si="388"/>
        <v>15.725005056830485</v>
      </c>
      <c r="H854" s="307">
        <f t="shared" ca="1" si="389"/>
        <v>-121.70268925437871</v>
      </c>
      <c r="I854" s="304">
        <f t="shared" ca="1" si="390"/>
        <v>122.71438528463243</v>
      </c>
      <c r="J854" s="306">
        <f t="shared" ca="1" si="391"/>
        <v>839.63949057922719</v>
      </c>
      <c r="K854" s="307">
        <f t="shared" ca="1" si="392"/>
        <v>-4.5646903854250516</v>
      </c>
      <c r="L854" s="304">
        <f t="shared" ca="1" si="377"/>
        <v>839.65189843080748</v>
      </c>
      <c r="M854" s="306">
        <f t="shared" ca="1" si="393"/>
        <v>-1.4422998836294776</v>
      </c>
      <c r="N854" s="304">
        <f t="shared" ca="1" si="394"/>
        <v>-82.637696124178845</v>
      </c>
      <c r="P854" s="310">
        <f t="shared" ca="1" si="395"/>
        <v>23</v>
      </c>
      <c r="Q854" s="304">
        <f t="shared" ca="1" si="396"/>
        <v>0</v>
      </c>
      <c r="R854" s="306">
        <f t="shared" ca="1" si="397"/>
        <v>0</v>
      </c>
      <c r="S854" s="307">
        <f t="shared" ca="1" si="398"/>
        <v>9.0729999999999986</v>
      </c>
      <c r="T854" s="304">
        <f t="shared" ca="1" si="378"/>
        <v>89.006129999999985</v>
      </c>
      <c r="U854" s="311">
        <f t="shared" ca="1" si="379"/>
        <v>0</v>
      </c>
      <c r="V854" s="306">
        <f t="shared" ca="1" si="380"/>
        <v>1.225559302224289</v>
      </c>
      <c r="W854" s="304">
        <f t="shared" ca="1" si="381"/>
        <v>59.400101131501245</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3.1822553719994762</v>
      </c>
      <c r="AH854" s="304">
        <f t="shared" ca="1" si="405"/>
        <v>-6.5468666114445586</v>
      </c>
    </row>
    <row r="855" spans="1:34" x14ac:dyDescent="0.2">
      <c r="A855" s="347">
        <f t="shared" ca="1" si="383"/>
        <v>1E-4</v>
      </c>
      <c r="B855" s="304">
        <f t="shared" ca="1" si="384"/>
        <v>32.916200000000693</v>
      </c>
      <c r="D855" s="306">
        <f t="shared" ca="1" si="385"/>
        <v>-0.83894133168929674</v>
      </c>
      <c r="E855" s="307">
        <f t="shared" ca="1" si="386"/>
        <v>-3.3170662410447225</v>
      </c>
      <c r="F855" s="304">
        <f t="shared" ca="1" si="387"/>
        <v>3.4215129702362925</v>
      </c>
      <c r="G855" s="306">
        <f t="shared" ca="1" si="388"/>
        <v>15.724921162697315</v>
      </c>
      <c r="H855" s="307">
        <f t="shared" ca="1" si="389"/>
        <v>-121.70302096100282</v>
      </c>
      <c r="I855" s="304">
        <f t="shared" ca="1" si="390"/>
        <v>122.71470350617051</v>
      </c>
      <c r="J855" s="306">
        <f t="shared" ca="1" si="391"/>
        <v>839.63949057922719</v>
      </c>
      <c r="K855" s="307">
        <f t="shared" ca="1" si="392"/>
        <v>-4.5768606709358206</v>
      </c>
      <c r="L855" s="304">
        <f t="shared" ca="1" si="377"/>
        <v>839.65196468164436</v>
      </c>
      <c r="M855" s="306">
        <f t="shared" ca="1" si="393"/>
        <v>-1.4423009080251203</v>
      </c>
      <c r="N855" s="304">
        <f t="shared" ca="1" si="394"/>
        <v>-82.637754817725721</v>
      </c>
      <c r="P855" s="310">
        <f t="shared" ca="1" si="395"/>
        <v>23</v>
      </c>
      <c r="Q855" s="304">
        <f t="shared" ca="1" si="396"/>
        <v>0</v>
      </c>
      <c r="R855" s="306">
        <f t="shared" ca="1" si="397"/>
        <v>0</v>
      </c>
      <c r="S855" s="307">
        <f t="shared" ca="1" si="398"/>
        <v>9.0729999999999986</v>
      </c>
      <c r="T855" s="304">
        <f t="shared" ca="1" si="378"/>
        <v>89.006129999999985</v>
      </c>
      <c r="U855" s="311">
        <f t="shared" ca="1" si="379"/>
        <v>0</v>
      </c>
      <c r="V855" s="306">
        <f t="shared" ca="1" si="380"/>
        <v>1.2255607937659363</v>
      </c>
      <c r="W855" s="304">
        <f t="shared" ca="1" si="381"/>
        <v>59.4004814952659</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3.1822147369364737</v>
      </c>
      <c r="AH855" s="304">
        <f t="shared" ca="1" si="405"/>
        <v>-6.5469085342776649</v>
      </c>
    </row>
    <row r="856" spans="1:34" x14ac:dyDescent="0.2">
      <c r="A856" s="347">
        <f t="shared" ca="1" si="383"/>
        <v>1E-4</v>
      </c>
      <c r="B856" s="304">
        <f t="shared" ca="1" si="384"/>
        <v>32.916300000000696</v>
      </c>
      <c r="D856" s="306">
        <f t="shared" ca="1" si="385"/>
        <v>-0.83894005240647918</v>
      </c>
      <c r="E856" s="307">
        <f t="shared" ca="1" si="386"/>
        <v>-3.3170238046562721</v>
      </c>
      <c r="F856" s="304">
        <f t="shared" ca="1" si="387"/>
        <v>3.4214715156184128</v>
      </c>
      <c r="G856" s="306">
        <f t="shared" ca="1" si="388"/>
        <v>15.724837268692074</v>
      </c>
      <c r="H856" s="307">
        <f t="shared" ca="1" si="389"/>
        <v>-121.70335266338328</v>
      </c>
      <c r="I856" s="304">
        <f t="shared" ca="1" si="390"/>
        <v>122.71502172364511</v>
      </c>
      <c r="J856" s="306">
        <f t="shared" ca="1" si="391"/>
        <v>839.63949057922719</v>
      </c>
      <c r="K856" s="307">
        <f t="shared" ca="1" si="392"/>
        <v>-4.58903098961704</v>
      </c>
      <c r="L856" s="304">
        <f t="shared" ca="1" si="377"/>
        <v>839.65203110905884</v>
      </c>
      <c r="M856" s="306">
        <f t="shared" ca="1" si="393"/>
        <v>-1.4423019324099851</v>
      </c>
      <c r="N856" s="304">
        <f t="shared" ca="1" si="394"/>
        <v>-82.637813510655064</v>
      </c>
      <c r="P856" s="310">
        <f t="shared" ca="1" si="395"/>
        <v>23</v>
      </c>
      <c r="Q856" s="304">
        <f t="shared" ca="1" si="396"/>
        <v>0</v>
      </c>
      <c r="R856" s="306">
        <f t="shared" ca="1" si="397"/>
        <v>0</v>
      </c>
      <c r="S856" s="307">
        <f t="shared" ca="1" si="398"/>
        <v>9.0729999999999986</v>
      </c>
      <c r="T856" s="304">
        <f t="shared" ca="1" si="378"/>
        <v>89.006129999999985</v>
      </c>
      <c r="U856" s="311">
        <f t="shared" ca="1" si="379"/>
        <v>0</v>
      </c>
      <c r="V856" s="306">
        <f t="shared" ca="1" si="380"/>
        <v>1.2255622853134645</v>
      </c>
      <c r="W856" s="304">
        <f t="shared" ca="1" si="381"/>
        <v>59.400861856930455</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3.1821741020811798</v>
      </c>
      <c r="AH856" s="304">
        <f t="shared" ca="1" si="405"/>
        <v>-6.5469504568793022</v>
      </c>
    </row>
    <row r="857" spans="1:34" x14ac:dyDescent="0.2">
      <c r="A857" s="347">
        <f t="shared" ca="1" si="383"/>
        <v>1E-4</v>
      </c>
      <c r="B857" s="304">
        <f t="shared" ca="1" si="384"/>
        <v>32.916400000000699</v>
      </c>
      <c r="D857" s="306">
        <f t="shared" ca="1" si="385"/>
        <v>-0.83893877307792031</v>
      </c>
      <c r="E857" s="307">
        <f t="shared" ca="1" si="386"/>
        <v>-3.3169813685022307</v>
      </c>
      <c r="F857" s="304">
        <f t="shared" ca="1" si="387"/>
        <v>3.4214300612411206</v>
      </c>
      <c r="G857" s="306">
        <f t="shared" ca="1" si="388"/>
        <v>15.724753374814766</v>
      </c>
      <c r="H857" s="307">
        <f t="shared" ca="1" si="389"/>
        <v>-121.70368436152013</v>
      </c>
      <c r="I857" s="304">
        <f t="shared" ca="1" si="390"/>
        <v>122.71533993705623</v>
      </c>
      <c r="J857" s="306">
        <f t="shared" ca="1" si="391"/>
        <v>839.63949057922719</v>
      </c>
      <c r="K857" s="307">
        <f t="shared" ca="1" si="392"/>
        <v>-4.6012013414682853</v>
      </c>
      <c r="L857" s="304">
        <f t="shared" ca="1" si="377"/>
        <v>839.65209771305217</v>
      </c>
      <c r="M857" s="306">
        <f t="shared" ca="1" si="393"/>
        <v>-1.4423029567840719</v>
      </c>
      <c r="N857" s="304">
        <f t="shared" ca="1" si="394"/>
        <v>-82.637872202966889</v>
      </c>
      <c r="P857" s="310">
        <f t="shared" ca="1" si="395"/>
        <v>23</v>
      </c>
      <c r="Q857" s="304">
        <f t="shared" ca="1" si="396"/>
        <v>0</v>
      </c>
      <c r="R857" s="306">
        <f t="shared" ca="1" si="397"/>
        <v>0</v>
      </c>
      <c r="S857" s="307">
        <f t="shared" ca="1" si="398"/>
        <v>9.0729999999999986</v>
      </c>
      <c r="T857" s="304">
        <f t="shared" ca="1" si="378"/>
        <v>89.006129999999985</v>
      </c>
      <c r="U857" s="311">
        <f t="shared" ca="1" si="379"/>
        <v>0</v>
      </c>
      <c r="V857" s="306">
        <f t="shared" ca="1" si="380"/>
        <v>1.2255637768668739</v>
      </c>
      <c r="W857" s="304">
        <f t="shared" ca="1" si="381"/>
        <v>59.401242216494872</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3.1821334674335962</v>
      </c>
      <c r="AH857" s="304">
        <f t="shared" ca="1" si="405"/>
        <v>-6.5469923792494722</v>
      </c>
    </row>
    <row r="858" spans="1:34" x14ac:dyDescent="0.2">
      <c r="A858" s="347">
        <f t="shared" ca="1" si="383"/>
        <v>1E-4</v>
      </c>
      <c r="B858" s="304">
        <f t="shared" ca="1" si="384"/>
        <v>32.916500000000703</v>
      </c>
      <c r="D858" s="306">
        <f t="shared" ca="1" si="385"/>
        <v>-0.83893749370362014</v>
      </c>
      <c r="E858" s="307">
        <f t="shared" ca="1" si="386"/>
        <v>-3.3169389325826</v>
      </c>
      <c r="F858" s="304">
        <f t="shared" ca="1" si="387"/>
        <v>3.4213886071044182</v>
      </c>
      <c r="G858" s="306">
        <f t="shared" ca="1" si="388"/>
        <v>15.724669481065396</v>
      </c>
      <c r="H858" s="307">
        <f t="shared" ca="1" si="389"/>
        <v>-121.70401605541339</v>
      </c>
      <c r="I858" s="304">
        <f t="shared" ca="1" si="390"/>
        <v>122.71565814640391</v>
      </c>
      <c r="J858" s="306">
        <f t="shared" ca="1" si="391"/>
        <v>839.63949057922719</v>
      </c>
      <c r="K858" s="307">
        <f t="shared" ca="1" si="392"/>
        <v>-4.6133717264891319</v>
      </c>
      <c r="L858" s="304">
        <f t="shared" ca="1" si="377"/>
        <v>839.65216449362583</v>
      </c>
      <c r="M858" s="306">
        <f t="shared" ca="1" si="393"/>
        <v>-1.4423039811473812</v>
      </c>
      <c r="N858" s="304">
        <f t="shared" ca="1" si="394"/>
        <v>-82.637930894661196</v>
      </c>
      <c r="P858" s="310">
        <f t="shared" ca="1" si="395"/>
        <v>23</v>
      </c>
      <c r="Q858" s="304">
        <f t="shared" ca="1" si="396"/>
        <v>0</v>
      </c>
      <c r="R858" s="306">
        <f t="shared" ca="1" si="397"/>
        <v>0</v>
      </c>
      <c r="S858" s="307">
        <f t="shared" ca="1" si="398"/>
        <v>9.0729999999999986</v>
      </c>
      <c r="T858" s="304">
        <f t="shared" ca="1" si="378"/>
        <v>89.006129999999985</v>
      </c>
      <c r="U858" s="311">
        <f t="shared" ca="1" si="379"/>
        <v>0</v>
      </c>
      <c r="V858" s="306">
        <f t="shared" ca="1" si="380"/>
        <v>1.2255652684261638</v>
      </c>
      <c r="W858" s="304">
        <f t="shared" ca="1" si="381"/>
        <v>59.401622573959138</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3.1820928329937281</v>
      </c>
      <c r="AH858" s="304">
        <f t="shared" ca="1" si="405"/>
        <v>-6.5470343013881713</v>
      </c>
    </row>
    <row r="859" spans="1:34" x14ac:dyDescent="0.2">
      <c r="A859" s="347">
        <f t="shared" ca="1" si="383"/>
        <v>1E-4</v>
      </c>
      <c r="B859" s="304">
        <f t="shared" ca="1" si="384"/>
        <v>32.916600000000706</v>
      </c>
      <c r="D859" s="306">
        <f t="shared" ca="1" si="385"/>
        <v>-0.83893621428357923</v>
      </c>
      <c r="E859" s="307">
        <f t="shared" ca="1" si="386"/>
        <v>-3.3168964968973844</v>
      </c>
      <c r="F859" s="304">
        <f t="shared" ca="1" si="387"/>
        <v>3.4213471532083095</v>
      </c>
      <c r="G859" s="306">
        <f t="shared" ca="1" si="388"/>
        <v>15.724585587443968</v>
      </c>
      <c r="H859" s="307">
        <f t="shared" ca="1" si="389"/>
        <v>-121.70434774506307</v>
      </c>
      <c r="I859" s="304">
        <f t="shared" ca="1" si="390"/>
        <v>122.71597635168817</v>
      </c>
      <c r="J859" s="306">
        <f t="shared" ca="1" si="391"/>
        <v>839.63949057922719</v>
      </c>
      <c r="K859" s="307">
        <f t="shared" ca="1" si="392"/>
        <v>-4.625542144679156</v>
      </c>
      <c r="L859" s="304">
        <f t="shared" ca="1" si="377"/>
        <v>839.6522314507813</v>
      </c>
      <c r="M859" s="306">
        <f t="shared" ca="1" si="393"/>
        <v>-1.4423050054999127</v>
      </c>
      <c r="N859" s="304">
        <f t="shared" ca="1" si="394"/>
        <v>-82.637989585737984</v>
      </c>
      <c r="P859" s="310">
        <f t="shared" ca="1" si="395"/>
        <v>23</v>
      </c>
      <c r="Q859" s="304">
        <f t="shared" ca="1" si="396"/>
        <v>0</v>
      </c>
      <c r="R859" s="306">
        <f t="shared" ca="1" si="397"/>
        <v>0</v>
      </c>
      <c r="S859" s="307">
        <f t="shared" ca="1" si="398"/>
        <v>9.0729999999999986</v>
      </c>
      <c r="T859" s="304">
        <f t="shared" ca="1" si="378"/>
        <v>89.006129999999985</v>
      </c>
      <c r="U859" s="311">
        <f t="shared" ca="1" si="379"/>
        <v>0</v>
      </c>
      <c r="V859" s="306">
        <f t="shared" ca="1" si="380"/>
        <v>1.2255667599913347</v>
      </c>
      <c r="W859" s="304">
        <f t="shared" ca="1" si="381"/>
        <v>59.402002929323231</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3.1820521987615722</v>
      </c>
      <c r="AH859" s="304">
        <f t="shared" ca="1" si="405"/>
        <v>-6.5470762232953978</v>
      </c>
    </row>
    <row r="860" spans="1:34" x14ac:dyDescent="0.2">
      <c r="A860" s="347">
        <f t="shared" ca="1" si="383"/>
        <v>1E-4</v>
      </c>
      <c r="B860" s="304">
        <f t="shared" ca="1" si="384"/>
        <v>32.916700000000709</v>
      </c>
      <c r="D860" s="306">
        <f t="shared" ca="1" si="385"/>
        <v>-0.83893493481780079</v>
      </c>
      <c r="E860" s="307">
        <f t="shared" ca="1" si="386"/>
        <v>-3.316854061446584</v>
      </c>
      <c r="F860" s="304">
        <f t="shared" ca="1" si="387"/>
        <v>3.421305699552796</v>
      </c>
      <c r="G860" s="306">
        <f t="shared" ca="1" si="388"/>
        <v>15.724501693950486</v>
      </c>
      <c r="H860" s="307">
        <f t="shared" ca="1" si="389"/>
        <v>-121.70467943046921</v>
      </c>
      <c r="I860" s="304">
        <f t="shared" ca="1" si="390"/>
        <v>122.71629455290902</v>
      </c>
      <c r="J860" s="306">
        <f t="shared" ca="1" si="391"/>
        <v>839.63949057922719</v>
      </c>
      <c r="K860" s="307">
        <f t="shared" ca="1" si="392"/>
        <v>-4.6377125960379324</v>
      </c>
      <c r="L860" s="304">
        <f t="shared" ca="1" si="377"/>
        <v>839.65229858451983</v>
      </c>
      <c r="M860" s="306">
        <f t="shared" ca="1" si="393"/>
        <v>-1.442306029841667</v>
      </c>
      <c r="N860" s="304">
        <f t="shared" ca="1" si="394"/>
        <v>-82.638048276197281</v>
      </c>
      <c r="P860" s="310">
        <f t="shared" ca="1" si="395"/>
        <v>23</v>
      </c>
      <c r="Q860" s="304">
        <f t="shared" ca="1" si="396"/>
        <v>0</v>
      </c>
      <c r="R860" s="306">
        <f t="shared" ca="1" si="397"/>
        <v>0</v>
      </c>
      <c r="S860" s="307">
        <f t="shared" ca="1" si="398"/>
        <v>9.0729999999999986</v>
      </c>
      <c r="T860" s="304">
        <f t="shared" ca="1" si="378"/>
        <v>89.006129999999985</v>
      </c>
      <c r="U860" s="311">
        <f t="shared" ca="1" si="379"/>
        <v>0</v>
      </c>
      <c r="V860" s="306">
        <f t="shared" ca="1" si="380"/>
        <v>1.2255682515623862</v>
      </c>
      <c r="W860" s="304">
        <f t="shared" ca="1" si="381"/>
        <v>59.402383282587138</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3.1820115647371354</v>
      </c>
      <c r="AH860" s="304">
        <f t="shared" ca="1" si="405"/>
        <v>-6.54711814497115</v>
      </c>
    </row>
    <row r="861" spans="1:34" x14ac:dyDescent="0.2">
      <c r="A861" s="347">
        <f t="shared" ca="1" si="383"/>
        <v>1E-4</v>
      </c>
      <c r="B861" s="304">
        <f t="shared" ca="1" si="384"/>
        <v>32.916800000000713</v>
      </c>
      <c r="D861" s="306">
        <f t="shared" ca="1" si="385"/>
        <v>-0.83893365530628228</v>
      </c>
      <c r="E861" s="307">
        <f t="shared" ca="1" si="386"/>
        <v>-3.3168116262302032</v>
      </c>
      <c r="F861" s="304">
        <f t="shared" ca="1" si="387"/>
        <v>3.4212642461378815</v>
      </c>
      <c r="G861" s="306">
        <f t="shared" ca="1" si="388"/>
        <v>15.724417800584956</v>
      </c>
      <c r="H861" s="307">
        <f t="shared" ca="1" si="389"/>
        <v>-121.70501111163183</v>
      </c>
      <c r="I861" s="304">
        <f t="shared" ca="1" si="390"/>
        <v>122.71661275006649</v>
      </c>
      <c r="J861" s="306">
        <f t="shared" ca="1" si="391"/>
        <v>839.63949057922719</v>
      </c>
      <c r="K861" s="307">
        <f t="shared" ca="1" si="392"/>
        <v>-4.6498830805650373</v>
      </c>
      <c r="L861" s="304">
        <f t="shared" ca="1" si="377"/>
        <v>839.65236589484289</v>
      </c>
      <c r="M861" s="306">
        <f t="shared" ca="1" si="393"/>
        <v>-1.4423070541726442</v>
      </c>
      <c r="N861" s="304">
        <f t="shared" ca="1" si="394"/>
        <v>-82.638106966039103</v>
      </c>
      <c r="P861" s="310">
        <f t="shared" ca="1" si="395"/>
        <v>23</v>
      </c>
      <c r="Q861" s="304">
        <f t="shared" ca="1" si="396"/>
        <v>0</v>
      </c>
      <c r="R861" s="306">
        <f t="shared" ca="1" si="397"/>
        <v>0</v>
      </c>
      <c r="S861" s="307">
        <f t="shared" ca="1" si="398"/>
        <v>9.0729999999999986</v>
      </c>
      <c r="T861" s="304">
        <f t="shared" ca="1" si="378"/>
        <v>89.006129999999985</v>
      </c>
      <c r="U861" s="311">
        <f t="shared" ca="1" si="379"/>
        <v>0</v>
      </c>
      <c r="V861" s="306">
        <f t="shared" ca="1" si="380"/>
        <v>1.2255697431393184</v>
      </c>
      <c r="W861" s="304">
        <f t="shared" ca="1" si="381"/>
        <v>59.402763633750837</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3.1819709309204214</v>
      </c>
      <c r="AH861" s="304">
        <f t="shared" ca="1" si="405"/>
        <v>-6.5471600664154241</v>
      </c>
    </row>
    <row r="862" spans="1:34" x14ac:dyDescent="0.2">
      <c r="A862" s="347">
        <f t="shared" ca="1" si="383"/>
        <v>1E-4</v>
      </c>
      <c r="B862" s="304">
        <f t="shared" ca="1" si="384"/>
        <v>32.916900000000716</v>
      </c>
      <c r="D862" s="306">
        <f t="shared" ca="1" si="385"/>
        <v>-0.83893237574902535</v>
      </c>
      <c r="E862" s="307">
        <f t="shared" ca="1" si="386"/>
        <v>-3.316769191248242</v>
      </c>
      <c r="F862" s="304">
        <f t="shared" ca="1" si="387"/>
        <v>3.4212227929635657</v>
      </c>
      <c r="G862" s="306">
        <f t="shared" ca="1" si="388"/>
        <v>15.724333907347381</v>
      </c>
      <c r="H862" s="307">
        <f t="shared" ca="1" si="389"/>
        <v>-121.70534278855096</v>
      </c>
      <c r="I862" s="304">
        <f t="shared" ca="1" si="390"/>
        <v>122.71693094316061</v>
      </c>
      <c r="J862" s="306">
        <f t="shared" ca="1" si="391"/>
        <v>839.63949057922719</v>
      </c>
      <c r="K862" s="307">
        <f t="shared" ca="1" si="392"/>
        <v>-4.6620535982600462</v>
      </c>
      <c r="L862" s="304">
        <f t="shared" ca="1" si="377"/>
        <v>839.65243338175185</v>
      </c>
      <c r="M862" s="306">
        <f t="shared" ca="1" si="393"/>
        <v>-1.4423080784928444</v>
      </c>
      <c r="N862" s="304">
        <f t="shared" ca="1" si="394"/>
        <v>-82.63816565526345</v>
      </c>
      <c r="P862" s="310">
        <f t="shared" ca="1" si="395"/>
        <v>23</v>
      </c>
      <c r="Q862" s="304">
        <f t="shared" ca="1" si="396"/>
        <v>0</v>
      </c>
      <c r="R862" s="306">
        <f t="shared" ca="1" si="397"/>
        <v>0</v>
      </c>
      <c r="S862" s="307">
        <f t="shared" ca="1" si="398"/>
        <v>9.0729999999999986</v>
      </c>
      <c r="T862" s="304">
        <f t="shared" ca="1" si="378"/>
        <v>89.006129999999985</v>
      </c>
      <c r="U862" s="311">
        <f t="shared" ca="1" si="379"/>
        <v>0</v>
      </c>
      <c r="V862" s="306">
        <f t="shared" ca="1" si="380"/>
        <v>1.2255712347221313</v>
      </c>
      <c r="W862" s="304">
        <f t="shared" ca="1" si="381"/>
        <v>59.403143982814285</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3.1819302973114283</v>
      </c>
      <c r="AH862" s="304">
        <f t="shared" ca="1" si="405"/>
        <v>-6.5472019876282204</v>
      </c>
    </row>
    <row r="863" spans="1:34" x14ac:dyDescent="0.2">
      <c r="A863" s="347">
        <f t="shared" ca="1" si="383"/>
        <v>1E-4</v>
      </c>
      <c r="B863" s="304">
        <f t="shared" ca="1" si="384"/>
        <v>32.917000000000719</v>
      </c>
      <c r="D863" s="306">
        <f t="shared" ca="1" si="385"/>
        <v>-0.83893109614603045</v>
      </c>
      <c r="E863" s="307">
        <f t="shared" ca="1" si="386"/>
        <v>-3.3167267565007048</v>
      </c>
      <c r="F863" s="304">
        <f t="shared" ca="1" si="387"/>
        <v>3.4211813400298539</v>
      </c>
      <c r="G863" s="306">
        <f t="shared" ca="1" si="388"/>
        <v>15.724250014237766</v>
      </c>
      <c r="H863" s="307">
        <f t="shared" ca="1" si="389"/>
        <v>-121.70567446122662</v>
      </c>
      <c r="I863" s="304">
        <f t="shared" ca="1" si="390"/>
        <v>122.71724913219138</v>
      </c>
      <c r="J863" s="306">
        <f t="shared" ca="1" si="391"/>
        <v>839.63949057922719</v>
      </c>
      <c r="K863" s="307">
        <f t="shared" ca="1" si="392"/>
        <v>-4.6742241491225354</v>
      </c>
      <c r="L863" s="304">
        <f t="shared" ca="1" si="377"/>
        <v>839.65250104524807</v>
      </c>
      <c r="M863" s="306">
        <f t="shared" ca="1" si="393"/>
        <v>-1.4423091028022677</v>
      </c>
      <c r="N863" s="304">
        <f t="shared" ca="1" si="394"/>
        <v>-82.638224343870306</v>
      </c>
      <c r="P863" s="310">
        <f t="shared" ca="1" si="395"/>
        <v>23</v>
      </c>
      <c r="Q863" s="304">
        <f t="shared" ca="1" si="396"/>
        <v>0</v>
      </c>
      <c r="R863" s="306">
        <f t="shared" ca="1" si="397"/>
        <v>0</v>
      </c>
      <c r="S863" s="307">
        <f t="shared" ca="1" si="398"/>
        <v>9.0729999999999986</v>
      </c>
      <c r="T863" s="304">
        <f t="shared" ca="1" si="378"/>
        <v>89.006129999999985</v>
      </c>
      <c r="U863" s="311">
        <f t="shared" ca="1" si="379"/>
        <v>0</v>
      </c>
      <c r="V863" s="306">
        <f t="shared" ca="1" si="380"/>
        <v>1.2255727263108254</v>
      </c>
      <c r="W863" s="304">
        <f t="shared" ca="1" si="381"/>
        <v>59.403524329777554</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3.1818896639101633</v>
      </c>
      <c r="AH863" s="304">
        <f t="shared" ca="1" si="405"/>
        <v>-6.5472439086095333</v>
      </c>
    </row>
    <row r="864" spans="1:34" x14ac:dyDescent="0.2">
      <c r="A864" s="347">
        <f t="shared" ca="1" si="383"/>
        <v>1E-4</v>
      </c>
      <c r="B864" s="304">
        <f t="shared" ca="1" si="384"/>
        <v>32.917100000000723</v>
      </c>
      <c r="D864" s="306">
        <f t="shared" ca="1" si="385"/>
        <v>-0.83892981649730014</v>
      </c>
      <c r="E864" s="307">
        <f t="shared" ca="1" si="386"/>
        <v>-3.3166843219875863</v>
      </c>
      <c r="F864" s="304">
        <f t="shared" ca="1" si="387"/>
        <v>3.4211398873367407</v>
      </c>
      <c r="G864" s="306">
        <f t="shared" ca="1" si="388"/>
        <v>15.724166121256117</v>
      </c>
      <c r="H864" s="307">
        <f t="shared" ca="1" si="389"/>
        <v>-121.70600612965882</v>
      </c>
      <c r="I864" s="304">
        <f t="shared" ca="1" si="390"/>
        <v>122.71756731715882</v>
      </c>
      <c r="J864" s="306">
        <f t="shared" ca="1" si="391"/>
        <v>839.63949057922719</v>
      </c>
      <c r="K864" s="307">
        <f t="shared" ca="1" si="392"/>
        <v>-4.6863947331520794</v>
      </c>
      <c r="L864" s="304">
        <f t="shared" ca="1" si="377"/>
        <v>839.65256888533315</v>
      </c>
      <c r="M864" s="306">
        <f t="shared" ca="1" si="393"/>
        <v>-1.4423101271009142</v>
      </c>
      <c r="N864" s="304">
        <f t="shared" ca="1" si="394"/>
        <v>-82.638283031859729</v>
      </c>
      <c r="P864" s="310">
        <f t="shared" ca="1" si="395"/>
        <v>23</v>
      </c>
      <c r="Q864" s="304">
        <f t="shared" ca="1" si="396"/>
        <v>0</v>
      </c>
      <c r="R864" s="306">
        <f t="shared" ca="1" si="397"/>
        <v>0</v>
      </c>
      <c r="S864" s="307">
        <f t="shared" ca="1" si="398"/>
        <v>9.0729999999999986</v>
      </c>
      <c r="T864" s="304">
        <f t="shared" ca="1" si="378"/>
        <v>89.006129999999985</v>
      </c>
      <c r="U864" s="311">
        <f t="shared" ca="1" si="379"/>
        <v>0</v>
      </c>
      <c r="V864" s="306">
        <f t="shared" ca="1" si="380"/>
        <v>1.2255742179053994</v>
      </c>
      <c r="W864" s="304">
        <f t="shared" ca="1" si="381"/>
        <v>59.403904674640472</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3.1818490307166192</v>
      </c>
      <c r="AH864" s="304">
        <f t="shared" ca="1" si="405"/>
        <v>-6.5472858293593701</v>
      </c>
    </row>
    <row r="865" spans="1:34" x14ac:dyDescent="0.2">
      <c r="A865" s="347">
        <f t="shared" ca="1" si="383"/>
        <v>1E-4</v>
      </c>
      <c r="B865" s="304">
        <f t="shared" ca="1" si="384"/>
        <v>32.917200000000726</v>
      </c>
      <c r="D865" s="306">
        <f t="shared" ca="1" si="385"/>
        <v>-0.83892853680283297</v>
      </c>
      <c r="E865" s="307">
        <f t="shared" ca="1" si="386"/>
        <v>-3.3166418877089034</v>
      </c>
      <c r="F865" s="304">
        <f t="shared" ca="1" si="387"/>
        <v>3.4210984348842435</v>
      </c>
      <c r="G865" s="306">
        <f t="shared" ca="1" si="388"/>
        <v>15.724082228402436</v>
      </c>
      <c r="H865" s="307">
        <f t="shared" ca="1" si="389"/>
        <v>-121.7063377938476</v>
      </c>
      <c r="I865" s="304">
        <f t="shared" ca="1" si="390"/>
        <v>122.71788549806298</v>
      </c>
      <c r="J865" s="306">
        <f t="shared" ca="1" si="391"/>
        <v>839.63949057922719</v>
      </c>
      <c r="K865" s="307">
        <f t="shared" ca="1" si="392"/>
        <v>-4.6985653503482547</v>
      </c>
      <c r="L865" s="304">
        <f t="shared" ca="1" si="377"/>
        <v>839.65263690200823</v>
      </c>
      <c r="M865" s="306">
        <f t="shared" ca="1" si="393"/>
        <v>-1.4423111513887845</v>
      </c>
      <c r="N865" s="304">
        <f t="shared" ca="1" si="394"/>
        <v>-82.63834171923169</v>
      </c>
      <c r="P865" s="310">
        <f t="shared" ca="1" si="395"/>
        <v>23</v>
      </c>
      <c r="Q865" s="304">
        <f t="shared" ca="1" si="396"/>
        <v>0</v>
      </c>
      <c r="R865" s="306">
        <f t="shared" ca="1" si="397"/>
        <v>0</v>
      </c>
      <c r="S865" s="307">
        <f t="shared" ca="1" si="398"/>
        <v>9.0729999999999986</v>
      </c>
      <c r="T865" s="304">
        <f t="shared" ca="1" si="378"/>
        <v>89.006129999999985</v>
      </c>
      <c r="U865" s="311">
        <f t="shared" ca="1" si="379"/>
        <v>0</v>
      </c>
      <c r="V865" s="306">
        <f t="shared" ca="1" si="380"/>
        <v>1.2255757095058544</v>
      </c>
      <c r="W865" s="304">
        <f t="shared" ca="1" si="381"/>
        <v>59.404285017403147</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3.1818083977308182</v>
      </c>
      <c r="AH865" s="304">
        <f t="shared" ca="1" si="405"/>
        <v>-6.547327749877712</v>
      </c>
    </row>
    <row r="866" spans="1:34" x14ac:dyDescent="0.2">
      <c r="A866" s="347">
        <f t="shared" ca="1" si="383"/>
        <v>1E-4</v>
      </c>
      <c r="B866" s="304">
        <f t="shared" ca="1" si="384"/>
        <v>32.917300000000729</v>
      </c>
      <c r="D866" s="306">
        <f t="shared" ca="1" si="385"/>
        <v>-0.83892725706262949</v>
      </c>
      <c r="E866" s="307">
        <f t="shared" ca="1" si="386"/>
        <v>-3.3165994536646446</v>
      </c>
      <c r="F866" s="304">
        <f t="shared" ca="1" si="387"/>
        <v>3.4210569826723503</v>
      </c>
      <c r="G866" s="306">
        <f t="shared" ca="1" si="388"/>
        <v>15.723998335676729</v>
      </c>
      <c r="H866" s="307">
        <f t="shared" ca="1" si="389"/>
        <v>-121.70666945379295</v>
      </c>
      <c r="I866" s="304">
        <f t="shared" ca="1" si="390"/>
        <v>122.71820367490385</v>
      </c>
      <c r="J866" s="306">
        <f t="shared" ca="1" si="391"/>
        <v>839.63949057922719</v>
      </c>
      <c r="K866" s="307">
        <f t="shared" ca="1" si="392"/>
        <v>-4.7107360007106367</v>
      </c>
      <c r="L866" s="304">
        <f t="shared" ca="1" si="377"/>
        <v>839.65270509527477</v>
      </c>
      <c r="M866" s="306">
        <f t="shared" ca="1" si="393"/>
        <v>-1.4423121756658783</v>
      </c>
      <c r="N866" s="304">
        <f t="shared" ca="1" si="394"/>
        <v>-82.638400405986218</v>
      </c>
      <c r="P866" s="310">
        <f t="shared" ca="1" si="395"/>
        <v>23</v>
      </c>
      <c r="Q866" s="304">
        <f t="shared" ca="1" si="396"/>
        <v>0</v>
      </c>
      <c r="R866" s="306">
        <f t="shared" ca="1" si="397"/>
        <v>0</v>
      </c>
      <c r="S866" s="307">
        <f t="shared" ca="1" si="398"/>
        <v>9.0729999999999986</v>
      </c>
      <c r="T866" s="304">
        <f t="shared" ca="1" si="378"/>
        <v>89.006129999999985</v>
      </c>
      <c r="U866" s="311">
        <f t="shared" ca="1" si="379"/>
        <v>0</v>
      </c>
      <c r="V866" s="306">
        <f t="shared" ca="1" si="380"/>
        <v>1.2255772011121902</v>
      </c>
      <c r="W866" s="304">
        <f t="shared" ca="1" si="381"/>
        <v>59.404665358065515</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3.1817677649527445</v>
      </c>
      <c r="AH866" s="304">
        <f t="shared" ca="1" si="405"/>
        <v>-6.5473696701645716</v>
      </c>
    </row>
    <row r="867" spans="1:34" x14ac:dyDescent="0.2">
      <c r="A867" s="347">
        <f t="shared" ca="1" si="383"/>
        <v>1E-4</v>
      </c>
      <c r="B867" s="304">
        <f t="shared" ca="1" si="384"/>
        <v>32.917400000000733</v>
      </c>
      <c r="D867" s="306">
        <f t="shared" ca="1" si="385"/>
        <v>-0.83892597727669227</v>
      </c>
      <c r="E867" s="307">
        <f t="shared" ca="1" si="386"/>
        <v>-3.3165570198548169</v>
      </c>
      <c r="F867" s="304">
        <f t="shared" ca="1" si="387"/>
        <v>3.421015530701069</v>
      </c>
      <c r="G867" s="306">
        <f t="shared" ca="1" si="388"/>
        <v>15.723914443079002</v>
      </c>
      <c r="H867" s="307">
        <f t="shared" ca="1" si="389"/>
        <v>-121.70700110949494</v>
      </c>
      <c r="I867" s="304">
        <f t="shared" ca="1" si="390"/>
        <v>122.71852184768144</v>
      </c>
      <c r="J867" s="306">
        <f t="shared" ca="1" si="391"/>
        <v>839.63949057922719</v>
      </c>
      <c r="K867" s="307">
        <f t="shared" ca="1" si="392"/>
        <v>-4.7229066842388008</v>
      </c>
      <c r="L867" s="304">
        <f t="shared" ca="1" si="377"/>
        <v>839.65277346513437</v>
      </c>
      <c r="M867" s="306">
        <f t="shared" ca="1" si="393"/>
        <v>-1.4423131999321961</v>
      </c>
      <c r="N867" s="304">
        <f t="shared" ca="1" si="394"/>
        <v>-82.638459092123327</v>
      </c>
      <c r="P867" s="310">
        <f t="shared" ca="1" si="395"/>
        <v>23</v>
      </c>
      <c r="Q867" s="304">
        <f t="shared" ca="1" si="396"/>
        <v>0</v>
      </c>
      <c r="R867" s="306">
        <f t="shared" ca="1" si="397"/>
        <v>0</v>
      </c>
      <c r="S867" s="307">
        <f t="shared" ca="1" si="398"/>
        <v>9.0729999999999986</v>
      </c>
      <c r="T867" s="304">
        <f t="shared" ca="1" si="378"/>
        <v>89.006129999999985</v>
      </c>
      <c r="U867" s="311">
        <f t="shared" ca="1" si="379"/>
        <v>0</v>
      </c>
      <c r="V867" s="306">
        <f t="shared" ca="1" si="380"/>
        <v>1.2255786927244059</v>
      </c>
      <c r="W867" s="304">
        <f t="shared" ca="1" si="381"/>
        <v>59.405045696627525</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3.1817271323824077</v>
      </c>
      <c r="AH867" s="304">
        <f t="shared" ca="1" si="405"/>
        <v>-6.5474115902199408</v>
      </c>
    </row>
    <row r="868" spans="1:34" x14ac:dyDescent="0.2">
      <c r="A868" s="347">
        <f t="shared" ca="1" si="383"/>
        <v>1E-4</v>
      </c>
      <c r="B868" s="304">
        <f t="shared" ca="1" si="384"/>
        <v>32.917500000000736</v>
      </c>
      <c r="D868" s="306">
        <f t="shared" ca="1" si="385"/>
        <v>-0.83892469744502007</v>
      </c>
      <c r="E868" s="307">
        <f t="shared" ca="1" si="386"/>
        <v>-3.3165145862794256</v>
      </c>
      <c r="F868" s="304">
        <f t="shared" ca="1" si="387"/>
        <v>3.4209740789704051</v>
      </c>
      <c r="G868" s="306">
        <f t="shared" ca="1" si="388"/>
        <v>15.723830550609257</v>
      </c>
      <c r="H868" s="307">
        <f t="shared" ca="1" si="389"/>
        <v>-121.70733276095356</v>
      </c>
      <c r="I868" s="304">
        <f t="shared" ca="1" si="390"/>
        <v>122.71884001639583</v>
      </c>
      <c r="J868" s="306">
        <f t="shared" ca="1" si="391"/>
        <v>839.63949057922719</v>
      </c>
      <c r="K868" s="307">
        <f t="shared" ca="1" si="392"/>
        <v>-4.7350774009323233</v>
      </c>
      <c r="L868" s="304">
        <f t="shared" ca="1" si="377"/>
        <v>839.65284201158818</v>
      </c>
      <c r="M868" s="306">
        <f t="shared" ca="1" si="393"/>
        <v>-1.4423142241877378</v>
      </c>
      <c r="N868" s="304">
        <f t="shared" ca="1" si="394"/>
        <v>-82.638517777643017</v>
      </c>
      <c r="P868" s="310">
        <f t="shared" ca="1" si="395"/>
        <v>23</v>
      </c>
      <c r="Q868" s="304">
        <f t="shared" ca="1" si="396"/>
        <v>0</v>
      </c>
      <c r="R868" s="306">
        <f t="shared" ca="1" si="397"/>
        <v>0</v>
      </c>
      <c r="S868" s="307">
        <f t="shared" ca="1" si="398"/>
        <v>9.0729999999999986</v>
      </c>
      <c r="T868" s="304">
        <f t="shared" ca="1" si="378"/>
        <v>89.006129999999985</v>
      </c>
      <c r="U868" s="311">
        <f t="shared" ca="1" si="379"/>
        <v>0</v>
      </c>
      <c r="V868" s="306">
        <f t="shared" ca="1" si="380"/>
        <v>1.2255801843425027</v>
      </c>
      <c r="W868" s="304">
        <f t="shared" ca="1" si="381"/>
        <v>59.405426033089249</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3.181686500019814</v>
      </c>
      <c r="AH868" s="304">
        <f t="shared" ca="1" si="405"/>
        <v>-6.5474535100438152</v>
      </c>
    </row>
    <row r="869" spans="1:34" x14ac:dyDescent="0.2">
      <c r="A869" s="347">
        <f t="shared" ca="1" si="383"/>
        <v>1E-4</v>
      </c>
      <c r="B869" s="304">
        <f t="shared" ca="1" si="384"/>
        <v>32.917600000000739</v>
      </c>
      <c r="D869" s="306">
        <f t="shared" ca="1" si="385"/>
        <v>-0.83892341756761568</v>
      </c>
      <c r="E869" s="307">
        <f t="shared" ca="1" si="386"/>
        <v>-3.3164721529384646</v>
      </c>
      <c r="F869" s="304">
        <f t="shared" ca="1" si="387"/>
        <v>3.4209326274803518</v>
      </c>
      <c r="G869" s="306">
        <f t="shared" ca="1" si="388"/>
        <v>15.723746658267501</v>
      </c>
      <c r="H869" s="307">
        <f t="shared" ca="1" si="389"/>
        <v>-121.70766440816885</v>
      </c>
      <c r="I869" s="304">
        <f t="shared" ca="1" si="390"/>
        <v>122.71915818104698</v>
      </c>
      <c r="J869" s="306">
        <f t="shared" ca="1" si="391"/>
        <v>839.63949057922719</v>
      </c>
      <c r="K869" s="307">
        <f t="shared" ca="1" si="392"/>
        <v>-4.7472481507907798</v>
      </c>
      <c r="L869" s="304">
        <f t="shared" ca="1" si="377"/>
        <v>839.65291073463766</v>
      </c>
      <c r="M869" s="306">
        <f t="shared" ca="1" si="393"/>
        <v>-1.4423152484325039</v>
      </c>
      <c r="N869" s="304">
        <f t="shared" ca="1" si="394"/>
        <v>-82.638576462545302</v>
      </c>
      <c r="P869" s="310">
        <f t="shared" ca="1" si="395"/>
        <v>23</v>
      </c>
      <c r="Q869" s="304">
        <f t="shared" ca="1" si="396"/>
        <v>0</v>
      </c>
      <c r="R869" s="306">
        <f t="shared" ca="1" si="397"/>
        <v>0</v>
      </c>
      <c r="S869" s="307">
        <f t="shared" ca="1" si="398"/>
        <v>9.0729999999999986</v>
      </c>
      <c r="T869" s="304">
        <f t="shared" ca="1" si="378"/>
        <v>89.006129999999985</v>
      </c>
      <c r="U869" s="311">
        <f t="shared" ca="1" si="379"/>
        <v>0</v>
      </c>
      <c r="V869" s="306">
        <f t="shared" ca="1" si="380"/>
        <v>1.2255816759664797</v>
      </c>
      <c r="W869" s="304">
        <f t="shared" ca="1" si="381"/>
        <v>59.405806367450573</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3.1816458678649582</v>
      </c>
      <c r="AH869" s="304">
        <f t="shared" ca="1" si="405"/>
        <v>-6.5474954296362018</v>
      </c>
    </row>
    <row r="870" spans="1:34" x14ac:dyDescent="0.2">
      <c r="A870" s="347">
        <f t="shared" ca="1" si="383"/>
        <v>1E-4</v>
      </c>
      <c r="B870" s="304">
        <f t="shared" ca="1" si="384"/>
        <v>32.917700000000742</v>
      </c>
      <c r="D870" s="306">
        <f t="shared" ca="1" si="385"/>
        <v>-0.83892213764447665</v>
      </c>
      <c r="E870" s="307">
        <f t="shared" ca="1" si="386"/>
        <v>-3.3164297198319446</v>
      </c>
      <c r="F870" s="304">
        <f t="shared" ca="1" si="387"/>
        <v>3.4208911762309202</v>
      </c>
      <c r="G870" s="306">
        <f t="shared" ca="1" si="388"/>
        <v>15.723662766053737</v>
      </c>
      <c r="H870" s="307">
        <f t="shared" ca="1" si="389"/>
        <v>-121.70799605114084</v>
      </c>
      <c r="I870" s="304">
        <f t="shared" ca="1" si="390"/>
        <v>122.71947634163494</v>
      </c>
      <c r="J870" s="306">
        <f t="shared" ca="1" si="391"/>
        <v>839.63949057922719</v>
      </c>
      <c r="K870" s="307">
        <f t="shared" ca="1" si="392"/>
        <v>-4.7594189338137456</v>
      </c>
      <c r="L870" s="304">
        <f t="shared" ca="1" si="377"/>
        <v>839.65297963428429</v>
      </c>
      <c r="M870" s="306">
        <f t="shared" ca="1" si="393"/>
        <v>-1.4423162726664942</v>
      </c>
      <c r="N870" s="304">
        <f t="shared" ca="1" si="394"/>
        <v>-82.638635146830183</v>
      </c>
      <c r="P870" s="310">
        <f t="shared" ca="1" si="395"/>
        <v>23</v>
      </c>
      <c r="Q870" s="304">
        <f t="shared" ca="1" si="396"/>
        <v>0</v>
      </c>
      <c r="R870" s="306">
        <f t="shared" ca="1" si="397"/>
        <v>0</v>
      </c>
      <c r="S870" s="307">
        <f t="shared" ca="1" si="398"/>
        <v>9.0729999999999986</v>
      </c>
      <c r="T870" s="304">
        <f t="shared" ca="1" si="378"/>
        <v>89.006129999999985</v>
      </c>
      <c r="U870" s="311">
        <f t="shared" ca="1" si="379"/>
        <v>0</v>
      </c>
      <c r="V870" s="306">
        <f t="shared" ca="1" si="380"/>
        <v>1.2255831675963371</v>
      </c>
      <c r="W870" s="304">
        <f t="shared" ca="1" si="381"/>
        <v>59.406186699711512</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3.1816052359178491</v>
      </c>
      <c r="AH870" s="304">
        <f t="shared" ca="1" si="405"/>
        <v>-6.5475373489970883</v>
      </c>
    </row>
    <row r="871" spans="1:34" x14ac:dyDescent="0.2">
      <c r="A871" s="347">
        <f t="shared" ca="1" si="383"/>
        <v>1E-4</v>
      </c>
      <c r="B871" s="304">
        <f t="shared" ca="1" si="384"/>
        <v>32.917800000000746</v>
      </c>
      <c r="D871" s="306">
        <f t="shared" ca="1" si="385"/>
        <v>-0.83892085767560676</v>
      </c>
      <c r="E871" s="307">
        <f t="shared" ca="1" si="386"/>
        <v>-3.3163872869598654</v>
      </c>
      <c r="F871" s="304">
        <f t="shared" ca="1" si="387"/>
        <v>3.4208497252221113</v>
      </c>
      <c r="G871" s="306">
        <f t="shared" ca="1" si="388"/>
        <v>15.72357887396797</v>
      </c>
      <c r="H871" s="307">
        <f t="shared" ca="1" si="389"/>
        <v>-121.70832768986953</v>
      </c>
      <c r="I871" s="304">
        <f t="shared" ca="1" si="390"/>
        <v>122.71979449815973</v>
      </c>
      <c r="J871" s="306">
        <f t="shared" ca="1" si="391"/>
        <v>839.63949057922719</v>
      </c>
      <c r="K871" s="307">
        <f t="shared" ca="1" si="392"/>
        <v>-4.7715897500007962</v>
      </c>
      <c r="L871" s="304">
        <f t="shared" ca="1" si="377"/>
        <v>839.65304871052933</v>
      </c>
      <c r="M871" s="306">
        <f t="shared" ca="1" si="393"/>
        <v>-1.4423172968897093</v>
      </c>
      <c r="N871" s="304">
        <f t="shared" ca="1" si="394"/>
        <v>-82.638693830497687</v>
      </c>
      <c r="P871" s="310">
        <f t="shared" ca="1" si="395"/>
        <v>23</v>
      </c>
      <c r="Q871" s="304">
        <f t="shared" ca="1" si="396"/>
        <v>0</v>
      </c>
      <c r="R871" s="306">
        <f t="shared" ca="1" si="397"/>
        <v>0</v>
      </c>
      <c r="S871" s="307">
        <f t="shared" ca="1" si="398"/>
        <v>9.0729999999999986</v>
      </c>
      <c r="T871" s="304">
        <f t="shared" ca="1" si="378"/>
        <v>89.006129999999985</v>
      </c>
      <c r="U871" s="311">
        <f t="shared" ca="1" si="379"/>
        <v>0</v>
      </c>
      <c r="V871" s="306">
        <f t="shared" ca="1" si="380"/>
        <v>1.2255846592320754</v>
      </c>
      <c r="W871" s="304">
        <f t="shared" ca="1" si="381"/>
        <v>59.406567029872079</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3.1815646041784884</v>
      </c>
      <c r="AH871" s="304">
        <f t="shared" ca="1" si="405"/>
        <v>-6.5475792681264764</v>
      </c>
    </row>
    <row r="872" spans="1:34" x14ac:dyDescent="0.2">
      <c r="A872" s="347">
        <f t="shared" ca="1" si="383"/>
        <v>1E-4</v>
      </c>
      <c r="B872" s="304">
        <f t="shared" ca="1" si="384"/>
        <v>32.917900000000749</v>
      </c>
      <c r="D872" s="306">
        <f t="shared" ca="1" si="385"/>
        <v>-0.83891957766100411</v>
      </c>
      <c r="E872" s="307">
        <f t="shared" ca="1" si="386"/>
        <v>-3.3163448543222236</v>
      </c>
      <c r="F872" s="304">
        <f t="shared" ca="1" si="387"/>
        <v>3.4208082744539201</v>
      </c>
      <c r="G872" s="306">
        <f t="shared" ca="1" si="388"/>
        <v>15.723494982010203</v>
      </c>
      <c r="H872" s="307">
        <f t="shared" ca="1" si="389"/>
        <v>-121.70865932435497</v>
      </c>
      <c r="I872" s="304">
        <f t="shared" ca="1" si="390"/>
        <v>122.72011265062136</v>
      </c>
      <c r="J872" s="306">
        <f t="shared" ca="1" si="391"/>
        <v>839.63949057922719</v>
      </c>
      <c r="K872" s="307">
        <f t="shared" ca="1" si="392"/>
        <v>-4.7837605993515071</v>
      </c>
      <c r="L872" s="304">
        <f t="shared" ca="1" si="377"/>
        <v>839.65311796337426</v>
      </c>
      <c r="M872" s="306">
        <f t="shared" ca="1" si="393"/>
        <v>-1.4423183211021491</v>
      </c>
      <c r="N872" s="304">
        <f t="shared" ca="1" si="394"/>
        <v>-82.6387525135478</v>
      </c>
      <c r="P872" s="310">
        <f t="shared" ca="1" si="395"/>
        <v>23</v>
      </c>
      <c r="Q872" s="304">
        <f t="shared" ca="1" si="396"/>
        <v>0</v>
      </c>
      <c r="R872" s="306">
        <f t="shared" ca="1" si="397"/>
        <v>0</v>
      </c>
      <c r="S872" s="307">
        <f t="shared" ca="1" si="398"/>
        <v>9.0729999999999986</v>
      </c>
      <c r="T872" s="304">
        <f t="shared" ca="1" si="378"/>
        <v>89.006129999999985</v>
      </c>
      <c r="U872" s="311">
        <f t="shared" ca="1" si="379"/>
        <v>0</v>
      </c>
      <c r="V872" s="306">
        <f t="shared" ca="1" si="380"/>
        <v>1.2255861508736934</v>
      </c>
      <c r="W872" s="304">
        <f t="shared" ca="1" si="381"/>
        <v>59.406947357932189</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3.1815239726468727</v>
      </c>
      <c r="AH872" s="304">
        <f t="shared" ca="1" si="405"/>
        <v>-6.5476211870243679</v>
      </c>
    </row>
    <row r="873" spans="1:34" x14ac:dyDescent="0.2">
      <c r="A873" s="347">
        <f t="shared" ca="1" si="383"/>
        <v>1E-4</v>
      </c>
      <c r="B873" s="304">
        <f t="shared" ca="1" si="384"/>
        <v>32.918000000000752</v>
      </c>
      <c r="D873" s="306">
        <f t="shared" ca="1" si="385"/>
        <v>-0.83891829760067094</v>
      </c>
      <c r="E873" s="307">
        <f t="shared" ca="1" si="386"/>
        <v>-3.3163024219190298</v>
      </c>
      <c r="F873" s="304">
        <f t="shared" ca="1" si="387"/>
        <v>3.4207668239263591</v>
      </c>
      <c r="G873" s="306">
        <f t="shared" ca="1" si="388"/>
        <v>15.723411090180443</v>
      </c>
      <c r="H873" s="307">
        <f t="shared" ca="1" si="389"/>
        <v>-121.70899095459716</v>
      </c>
      <c r="I873" s="304">
        <f t="shared" ca="1" si="390"/>
        <v>122.72043079901985</v>
      </c>
      <c r="J873" s="306">
        <f t="shared" ca="1" si="391"/>
        <v>839.63949057922719</v>
      </c>
      <c r="K873" s="307">
        <f t="shared" ca="1" si="392"/>
        <v>-4.7959314818654546</v>
      </c>
      <c r="L873" s="304">
        <f t="shared" ca="1" si="377"/>
        <v>839.65318739282054</v>
      </c>
      <c r="M873" s="306">
        <f t="shared" ca="1" si="393"/>
        <v>-1.4423193453038137</v>
      </c>
      <c r="N873" s="304">
        <f t="shared" ca="1" si="394"/>
        <v>-82.638811195980551</v>
      </c>
      <c r="P873" s="310">
        <f t="shared" ca="1" si="395"/>
        <v>23</v>
      </c>
      <c r="Q873" s="304">
        <f t="shared" ca="1" si="396"/>
        <v>0</v>
      </c>
      <c r="R873" s="306">
        <f t="shared" ca="1" si="397"/>
        <v>0</v>
      </c>
      <c r="S873" s="307">
        <f t="shared" ca="1" si="398"/>
        <v>9.0729999999999986</v>
      </c>
      <c r="T873" s="304">
        <f t="shared" ca="1" si="378"/>
        <v>89.006129999999985</v>
      </c>
      <c r="U873" s="311">
        <f t="shared" ca="1" si="379"/>
        <v>0</v>
      </c>
      <c r="V873" s="306">
        <f t="shared" ca="1" si="380"/>
        <v>1.2255876425211918</v>
      </c>
      <c r="W873" s="304">
        <f t="shared" ca="1" si="381"/>
        <v>59.407327683891872</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3.1814833413230152</v>
      </c>
      <c r="AH873" s="304">
        <f t="shared" ca="1" si="405"/>
        <v>-6.547663105690753</v>
      </c>
    </row>
    <row r="874" spans="1:34" x14ac:dyDescent="0.2">
      <c r="A874" s="347">
        <f t="shared" ca="1" si="383"/>
        <v>1E-4</v>
      </c>
      <c r="B874" s="304">
        <f t="shared" ca="1" si="384"/>
        <v>32.918100000000756</v>
      </c>
      <c r="D874" s="306">
        <f t="shared" ca="1" si="385"/>
        <v>-0.83891701749460801</v>
      </c>
      <c r="E874" s="307">
        <f t="shared" ca="1" si="386"/>
        <v>-3.3162599897502814</v>
      </c>
      <c r="F874" s="304">
        <f t="shared" ca="1" si="387"/>
        <v>3.4207253736394252</v>
      </c>
      <c r="G874" s="306">
        <f t="shared" ca="1" si="388"/>
        <v>15.723327198478694</v>
      </c>
      <c r="H874" s="307">
        <f t="shared" ca="1" si="389"/>
        <v>-121.70932258059614</v>
      </c>
      <c r="I874" s="304">
        <f t="shared" ca="1" si="390"/>
        <v>122.72074894335525</v>
      </c>
      <c r="J874" s="306">
        <f t="shared" ca="1" si="391"/>
        <v>839.63949057922719</v>
      </c>
      <c r="K874" s="307">
        <f t="shared" ca="1" si="392"/>
        <v>-4.8081023975422141</v>
      </c>
      <c r="L874" s="304">
        <f t="shared" ca="1" si="377"/>
        <v>839.65325699886944</v>
      </c>
      <c r="M874" s="306">
        <f t="shared" ca="1" si="393"/>
        <v>-1.4423203694947033</v>
      </c>
      <c r="N874" s="304">
        <f t="shared" ca="1" si="394"/>
        <v>-82.638869877795955</v>
      </c>
      <c r="P874" s="310">
        <f t="shared" ca="1" si="395"/>
        <v>23</v>
      </c>
      <c r="Q874" s="304">
        <f t="shared" ca="1" si="396"/>
        <v>0</v>
      </c>
      <c r="R874" s="306">
        <f t="shared" ca="1" si="397"/>
        <v>0</v>
      </c>
      <c r="S874" s="307">
        <f t="shared" ca="1" si="398"/>
        <v>9.0729999999999986</v>
      </c>
      <c r="T874" s="304">
        <f t="shared" ca="1" si="378"/>
        <v>89.006129999999985</v>
      </c>
      <c r="U874" s="311">
        <f t="shared" ca="1" si="379"/>
        <v>0</v>
      </c>
      <c r="V874" s="306">
        <f t="shared" ca="1" si="380"/>
        <v>1.225589134174571</v>
      </c>
      <c r="W874" s="304">
        <f t="shared" ca="1" si="381"/>
        <v>59.407708007751125</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3.1814427102069116</v>
      </c>
      <c r="AH874" s="304">
        <f t="shared" ca="1" si="405"/>
        <v>-6.5477050241256345</v>
      </c>
    </row>
    <row r="875" spans="1:34" x14ac:dyDescent="0.2">
      <c r="A875" s="347">
        <f t="shared" ca="1" si="383"/>
        <v>1E-4</v>
      </c>
      <c r="B875" s="304">
        <f t="shared" ca="1" si="384"/>
        <v>32.918200000000759</v>
      </c>
      <c r="D875" s="306">
        <f t="shared" ca="1" si="385"/>
        <v>-0.83891573734281621</v>
      </c>
      <c r="E875" s="307">
        <f t="shared" ca="1" si="386"/>
        <v>-3.3162175578159774</v>
      </c>
      <c r="F875" s="304">
        <f t="shared" ca="1" si="387"/>
        <v>3.4206839235931175</v>
      </c>
      <c r="G875" s="306">
        <f t="shared" ca="1" si="388"/>
        <v>15.72324330690496</v>
      </c>
      <c r="H875" s="307">
        <f t="shared" ca="1" si="389"/>
        <v>-121.70965420235191</v>
      </c>
      <c r="I875" s="304">
        <f t="shared" ca="1" si="390"/>
        <v>122.72106708362755</v>
      </c>
      <c r="J875" s="306">
        <f t="shared" ca="1" si="391"/>
        <v>839.63949057922719</v>
      </c>
      <c r="K875" s="307">
        <f t="shared" ca="1" si="392"/>
        <v>-4.8202733463813612</v>
      </c>
      <c r="L875" s="304">
        <f t="shared" ca="1" si="377"/>
        <v>839.65332678152231</v>
      </c>
      <c r="M875" s="306">
        <f t="shared" ca="1" si="393"/>
        <v>-1.4423213936748183</v>
      </c>
      <c r="N875" s="304">
        <f t="shared" ca="1" si="394"/>
        <v>-82.638928558993996</v>
      </c>
      <c r="P875" s="310">
        <f t="shared" ca="1" si="395"/>
        <v>23</v>
      </c>
      <c r="Q875" s="304">
        <f t="shared" ca="1" si="396"/>
        <v>0</v>
      </c>
      <c r="R875" s="306">
        <f t="shared" ca="1" si="397"/>
        <v>0</v>
      </c>
      <c r="S875" s="307">
        <f t="shared" ca="1" si="398"/>
        <v>9.0729999999999986</v>
      </c>
      <c r="T875" s="304">
        <f t="shared" ca="1" si="378"/>
        <v>89.006129999999985</v>
      </c>
      <c r="U875" s="311">
        <f t="shared" ca="1" si="379"/>
        <v>0</v>
      </c>
      <c r="V875" s="306">
        <f t="shared" ca="1" si="380"/>
        <v>1.2255906258338298</v>
      </c>
      <c r="W875" s="304">
        <f t="shared" ca="1" si="381"/>
        <v>59.408088329509873</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3.1814020792985627</v>
      </c>
      <c r="AH875" s="304">
        <f t="shared" ca="1" si="405"/>
        <v>-6.5477469423290131</v>
      </c>
    </row>
    <row r="876" spans="1:34" x14ac:dyDescent="0.2">
      <c r="A876" s="347">
        <f t="shared" ca="1" si="383"/>
        <v>1E-4</v>
      </c>
      <c r="B876" s="304">
        <f t="shared" ca="1" si="384"/>
        <v>32.918300000000762</v>
      </c>
      <c r="D876" s="306">
        <f t="shared" ca="1" si="385"/>
        <v>-0.83891445714529522</v>
      </c>
      <c r="E876" s="307">
        <f t="shared" ca="1" si="386"/>
        <v>-3.3161751261161267</v>
      </c>
      <c r="F876" s="304">
        <f t="shared" ca="1" si="387"/>
        <v>3.4206424737874457</v>
      </c>
      <c r="G876" s="306">
        <f t="shared" ca="1" si="388"/>
        <v>15.723159415459246</v>
      </c>
      <c r="H876" s="307">
        <f t="shared" ca="1" si="389"/>
        <v>-121.70998581986453</v>
      </c>
      <c r="I876" s="304">
        <f t="shared" ca="1" si="390"/>
        <v>122.72138521983676</v>
      </c>
      <c r="J876" s="306">
        <f t="shared" ca="1" si="391"/>
        <v>839.63949057922719</v>
      </c>
      <c r="K876" s="307">
        <f t="shared" ca="1" si="392"/>
        <v>-4.8324443283824721</v>
      </c>
      <c r="L876" s="304">
        <f t="shared" ca="1" si="377"/>
        <v>839.65339674078086</v>
      </c>
      <c r="M876" s="306">
        <f t="shared" ca="1" si="393"/>
        <v>-1.4423224178441587</v>
      </c>
      <c r="N876" s="304">
        <f t="shared" ca="1" si="394"/>
        <v>-82.638987239574703</v>
      </c>
      <c r="P876" s="310">
        <f t="shared" ca="1" si="395"/>
        <v>23</v>
      </c>
      <c r="Q876" s="304">
        <f t="shared" ca="1" si="396"/>
        <v>0</v>
      </c>
      <c r="R876" s="306">
        <f t="shared" ca="1" si="397"/>
        <v>0</v>
      </c>
      <c r="S876" s="307">
        <f t="shared" ca="1" si="398"/>
        <v>9.0729999999999986</v>
      </c>
      <c r="T876" s="304">
        <f t="shared" ca="1" si="378"/>
        <v>89.006129999999985</v>
      </c>
      <c r="U876" s="311">
        <f t="shared" ca="1" si="379"/>
        <v>0</v>
      </c>
      <c r="V876" s="306">
        <f t="shared" ca="1" si="380"/>
        <v>1.2255921174989695</v>
      </c>
      <c r="W876" s="304">
        <f t="shared" ca="1" si="381"/>
        <v>59.408468649168135</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3.1813614485979773</v>
      </c>
      <c r="AH876" s="304">
        <f t="shared" ca="1" si="405"/>
        <v>-6.54778886030088</v>
      </c>
    </row>
    <row r="877" spans="1:34" x14ac:dyDescent="0.2">
      <c r="A877" s="347">
        <f t="shared" ca="1" si="383"/>
        <v>1E-4</v>
      </c>
      <c r="B877" s="304">
        <f t="shared" ca="1" si="384"/>
        <v>32.918400000000766</v>
      </c>
      <c r="D877" s="306">
        <f t="shared" ca="1" si="385"/>
        <v>-0.83891317690204548</v>
      </c>
      <c r="E877" s="307">
        <f t="shared" ca="1" si="386"/>
        <v>-3.3161326946507277</v>
      </c>
      <c r="F877" s="304">
        <f t="shared" ca="1" si="387"/>
        <v>3.4206010242224067</v>
      </c>
      <c r="G877" s="306">
        <f t="shared" ca="1" si="388"/>
        <v>15.723075524141557</v>
      </c>
      <c r="H877" s="307">
        <f t="shared" ca="1" si="389"/>
        <v>-121.71031743313399</v>
      </c>
      <c r="I877" s="304">
        <f t="shared" ca="1" si="390"/>
        <v>122.72170335198294</v>
      </c>
      <c r="J877" s="306">
        <f t="shared" ca="1" si="391"/>
        <v>839.63949057922719</v>
      </c>
      <c r="K877" s="307">
        <f t="shared" ca="1" si="392"/>
        <v>-4.8446153435451222</v>
      </c>
      <c r="L877" s="304">
        <f t="shared" ca="1" si="377"/>
        <v>839.65346687664612</v>
      </c>
      <c r="M877" s="306">
        <f t="shared" ca="1" si="393"/>
        <v>-1.4423234420027249</v>
      </c>
      <c r="N877" s="304">
        <f t="shared" ca="1" si="394"/>
        <v>-82.639045919538106</v>
      </c>
      <c r="P877" s="310">
        <f t="shared" ca="1" si="395"/>
        <v>23</v>
      </c>
      <c r="Q877" s="304">
        <f t="shared" ca="1" si="396"/>
        <v>0</v>
      </c>
      <c r="R877" s="306">
        <f t="shared" ca="1" si="397"/>
        <v>0</v>
      </c>
      <c r="S877" s="307">
        <f t="shared" ca="1" si="398"/>
        <v>9.0729999999999986</v>
      </c>
      <c r="T877" s="304">
        <f t="shared" ca="1" si="378"/>
        <v>89.006129999999985</v>
      </c>
      <c r="U877" s="311">
        <f t="shared" ca="1" si="379"/>
        <v>0</v>
      </c>
      <c r="V877" s="306">
        <f t="shared" ca="1" si="380"/>
        <v>1.2255936091699888</v>
      </c>
      <c r="W877" s="304">
        <f t="shared" ca="1" si="381"/>
        <v>59.40884896672587</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3.1813208181051538</v>
      </c>
      <c r="AH877" s="304">
        <f t="shared" ca="1" si="405"/>
        <v>-6.547830778041237</v>
      </c>
    </row>
    <row r="878" spans="1:34" x14ac:dyDescent="0.2">
      <c r="A878" s="347">
        <f t="shared" ca="1" si="383"/>
        <v>1E-4</v>
      </c>
      <c r="B878" s="304">
        <f t="shared" ca="1" si="384"/>
        <v>32.918500000000769</v>
      </c>
      <c r="D878" s="306">
        <f t="shared" ca="1" si="385"/>
        <v>-0.83891189661306742</v>
      </c>
      <c r="E878" s="307">
        <f t="shared" ca="1" si="386"/>
        <v>-3.3160902634197837</v>
      </c>
      <c r="F878" s="304">
        <f t="shared" ca="1" si="387"/>
        <v>3.4205595748980056</v>
      </c>
      <c r="G878" s="306">
        <f t="shared" ca="1" si="388"/>
        <v>15.722991632951896</v>
      </c>
      <c r="H878" s="307">
        <f t="shared" ca="1" si="389"/>
        <v>-121.71064904216034</v>
      </c>
      <c r="I878" s="304">
        <f t="shared" ca="1" si="390"/>
        <v>122.72202148006609</v>
      </c>
      <c r="J878" s="306">
        <f t="shared" ca="1" si="391"/>
        <v>839.63949057922719</v>
      </c>
      <c r="K878" s="307">
        <f t="shared" ca="1" si="392"/>
        <v>-4.8567863918688872</v>
      </c>
      <c r="L878" s="304">
        <f t="shared" ca="1" si="377"/>
        <v>839.65353718911967</v>
      </c>
      <c r="M878" s="306">
        <f t="shared" ca="1" si="393"/>
        <v>-1.4423244661505168</v>
      </c>
      <c r="N878" s="304">
        <f t="shared" ca="1" si="394"/>
        <v>-82.639104598884174</v>
      </c>
      <c r="P878" s="310">
        <f t="shared" ca="1" si="395"/>
        <v>23</v>
      </c>
      <c r="Q878" s="304">
        <f t="shared" ca="1" si="396"/>
        <v>0</v>
      </c>
      <c r="R878" s="306">
        <f t="shared" ca="1" si="397"/>
        <v>0</v>
      </c>
      <c r="S878" s="307">
        <f t="shared" ca="1" si="398"/>
        <v>9.0729999999999986</v>
      </c>
      <c r="T878" s="304">
        <f t="shared" ca="1" si="378"/>
        <v>89.006129999999985</v>
      </c>
      <c r="U878" s="311">
        <f t="shared" ca="1" si="379"/>
        <v>0</v>
      </c>
      <c r="V878" s="306">
        <f t="shared" ca="1" si="380"/>
        <v>1.2255951008468886</v>
      </c>
      <c r="W878" s="304">
        <f t="shared" ca="1" si="381"/>
        <v>59.409229282183084</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3.1812801878200974</v>
      </c>
      <c r="AH878" s="304">
        <f t="shared" ca="1" si="405"/>
        <v>-6.5478726955500806</v>
      </c>
    </row>
    <row r="879" spans="1:34" x14ac:dyDescent="0.2">
      <c r="A879" s="347">
        <f t="shared" ca="1" si="383"/>
        <v>1E-4</v>
      </c>
      <c r="B879" s="304">
        <f t="shared" ca="1" si="384"/>
        <v>32.918600000000772</v>
      </c>
      <c r="D879" s="306">
        <f t="shared" ca="1" si="385"/>
        <v>-0.83891061627836305</v>
      </c>
      <c r="E879" s="307">
        <f t="shared" ca="1" si="386"/>
        <v>-3.3160478324232949</v>
      </c>
      <c r="F879" s="304">
        <f t="shared" ca="1" si="387"/>
        <v>3.4205181258142421</v>
      </c>
      <c r="G879" s="306">
        <f t="shared" ca="1" si="388"/>
        <v>15.722907741890268</v>
      </c>
      <c r="H879" s="307">
        <f t="shared" ca="1" si="389"/>
        <v>-121.71098064694358</v>
      </c>
      <c r="I879" s="304">
        <f t="shared" ca="1" si="390"/>
        <v>122.72233960408622</v>
      </c>
      <c r="J879" s="306">
        <f t="shared" ca="1" si="391"/>
        <v>839.63949057922719</v>
      </c>
      <c r="K879" s="307">
        <f t="shared" ca="1" si="392"/>
        <v>-4.8689574733533423</v>
      </c>
      <c r="L879" s="304">
        <f t="shared" ca="1" si="377"/>
        <v>839.65360767820289</v>
      </c>
      <c r="M879" s="306">
        <f t="shared" ca="1" si="393"/>
        <v>-1.4423254902875344</v>
      </c>
      <c r="N879" s="304">
        <f t="shared" ca="1" si="394"/>
        <v>-82.639163277612937</v>
      </c>
      <c r="P879" s="310">
        <f t="shared" ca="1" si="395"/>
        <v>23</v>
      </c>
      <c r="Q879" s="304">
        <f t="shared" ca="1" si="396"/>
        <v>0</v>
      </c>
      <c r="R879" s="306">
        <f t="shared" ca="1" si="397"/>
        <v>0</v>
      </c>
      <c r="S879" s="307">
        <f t="shared" ca="1" si="398"/>
        <v>9.0729999999999986</v>
      </c>
      <c r="T879" s="304">
        <f t="shared" ca="1" si="378"/>
        <v>89.006129999999985</v>
      </c>
      <c r="U879" s="311">
        <f t="shared" ca="1" si="379"/>
        <v>0</v>
      </c>
      <c r="V879" s="306">
        <f t="shared" ca="1" si="380"/>
        <v>1.2255965925296688</v>
      </c>
      <c r="W879" s="304">
        <f t="shared" ca="1" si="381"/>
        <v>59.409609595539742</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3.1812395577428081</v>
      </c>
      <c r="AH879" s="304">
        <f t="shared" ca="1" si="405"/>
        <v>-6.5479146128274106</v>
      </c>
    </row>
    <row r="880" spans="1:34" x14ac:dyDescent="0.2">
      <c r="A880" s="347">
        <f t="shared" ca="1" si="383"/>
        <v>1E-4</v>
      </c>
      <c r="B880" s="304">
        <f t="shared" ca="1" si="384"/>
        <v>32.918700000000776</v>
      </c>
      <c r="D880" s="306">
        <f t="shared" ca="1" si="385"/>
        <v>-0.83890933589793393</v>
      </c>
      <c r="E880" s="307">
        <f t="shared" ca="1" si="386"/>
        <v>-3.3160054016612657</v>
      </c>
      <c r="F880" s="304">
        <f t="shared" ca="1" si="387"/>
        <v>3.4204766769711212</v>
      </c>
      <c r="G880" s="306">
        <f t="shared" ca="1" si="388"/>
        <v>15.722823850956678</v>
      </c>
      <c r="H880" s="307">
        <f t="shared" ca="1" si="389"/>
        <v>-121.71131224748375</v>
      </c>
      <c r="I880" s="304">
        <f t="shared" ca="1" si="390"/>
        <v>122.72265772404336</v>
      </c>
      <c r="J880" s="306">
        <f t="shared" ca="1" si="391"/>
        <v>839.63949057922719</v>
      </c>
      <c r="K880" s="307">
        <f t="shared" ca="1" si="392"/>
        <v>-4.8811285879980639</v>
      </c>
      <c r="L880" s="304">
        <f t="shared" ca="1" si="377"/>
        <v>839.65367834389713</v>
      </c>
      <c r="M880" s="306">
        <f t="shared" ca="1" si="393"/>
        <v>-1.4423265144137785</v>
      </c>
      <c r="N880" s="304">
        <f t="shared" ca="1" si="394"/>
        <v>-82.639221955724409</v>
      </c>
      <c r="P880" s="310">
        <f t="shared" ca="1" si="395"/>
        <v>23</v>
      </c>
      <c r="Q880" s="304">
        <f t="shared" ca="1" si="396"/>
        <v>0</v>
      </c>
      <c r="R880" s="306">
        <f t="shared" ca="1" si="397"/>
        <v>0</v>
      </c>
      <c r="S880" s="307">
        <f t="shared" ca="1" si="398"/>
        <v>9.0729999999999986</v>
      </c>
      <c r="T880" s="304">
        <f t="shared" ca="1" si="378"/>
        <v>89.006129999999985</v>
      </c>
      <c r="U880" s="311">
        <f t="shared" ca="1" si="379"/>
        <v>0</v>
      </c>
      <c r="V880" s="306">
        <f t="shared" ca="1" si="380"/>
        <v>1.2255980842183285</v>
      </c>
      <c r="W880" s="304">
        <f t="shared" ca="1" si="381"/>
        <v>59.409989906795808</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3.1811989278732904</v>
      </c>
      <c r="AH880" s="304">
        <f t="shared" ca="1" si="405"/>
        <v>-6.5479565298732227</v>
      </c>
    </row>
    <row r="881" spans="1:34" x14ac:dyDescent="0.2">
      <c r="A881" s="347">
        <f t="shared" ca="1" si="383"/>
        <v>1E-4</v>
      </c>
      <c r="B881" s="304">
        <f t="shared" ca="1" si="384"/>
        <v>32.918800000000779</v>
      </c>
      <c r="D881" s="306">
        <f t="shared" ca="1" si="385"/>
        <v>-0.83890805547177727</v>
      </c>
      <c r="E881" s="307">
        <f t="shared" ca="1" si="386"/>
        <v>-3.3159629711336986</v>
      </c>
      <c r="F881" s="304">
        <f t="shared" ca="1" si="387"/>
        <v>3.4204352283686448</v>
      </c>
      <c r="G881" s="306">
        <f t="shared" ca="1" si="388"/>
        <v>15.722739960151131</v>
      </c>
      <c r="H881" s="307">
        <f t="shared" ca="1" si="389"/>
        <v>-121.71164384378086</v>
      </c>
      <c r="I881" s="304">
        <f t="shared" ca="1" si="390"/>
        <v>122.72297583993753</v>
      </c>
      <c r="J881" s="306">
        <f t="shared" ca="1" si="391"/>
        <v>839.63949057922719</v>
      </c>
      <c r="K881" s="307">
        <f t="shared" ca="1" si="392"/>
        <v>-4.8932997358026276</v>
      </c>
      <c r="L881" s="304">
        <f t="shared" ca="1" si="377"/>
        <v>839.65374918620387</v>
      </c>
      <c r="M881" s="306">
        <f t="shared" ca="1" si="393"/>
        <v>-1.4423275385292487</v>
      </c>
      <c r="N881" s="304">
        <f t="shared" ca="1" si="394"/>
        <v>-82.639280633218576</v>
      </c>
      <c r="P881" s="310">
        <f t="shared" ca="1" si="395"/>
        <v>23</v>
      </c>
      <c r="Q881" s="304">
        <f t="shared" ca="1" si="396"/>
        <v>0</v>
      </c>
      <c r="R881" s="306">
        <f t="shared" ca="1" si="397"/>
        <v>0</v>
      </c>
      <c r="S881" s="307">
        <f t="shared" ca="1" si="398"/>
        <v>9.0729999999999986</v>
      </c>
      <c r="T881" s="304">
        <f t="shared" ca="1" si="378"/>
        <v>89.006129999999985</v>
      </c>
      <c r="U881" s="311">
        <f t="shared" ca="1" si="379"/>
        <v>0</v>
      </c>
      <c r="V881" s="306">
        <f t="shared" ca="1" si="380"/>
        <v>1.2255995759128688</v>
      </c>
      <c r="W881" s="304">
        <f t="shared" ca="1" si="381"/>
        <v>59.410370215951311</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3.1811582982115487</v>
      </c>
      <c r="AH881" s="304">
        <f t="shared" ca="1" si="405"/>
        <v>-6.5479984466875143</v>
      </c>
    </row>
    <row r="882" spans="1:34" x14ac:dyDescent="0.2">
      <c r="A882" s="347">
        <f t="shared" ca="1" si="383"/>
        <v>1E-4</v>
      </c>
      <c r="B882" s="304">
        <f t="shared" ca="1" si="384"/>
        <v>32.918900000000782</v>
      </c>
      <c r="D882" s="306">
        <f t="shared" ca="1" si="385"/>
        <v>-0.83890677499989708</v>
      </c>
      <c r="E882" s="307">
        <f t="shared" ca="1" si="386"/>
        <v>-3.3159205408405921</v>
      </c>
      <c r="F882" s="304">
        <f t="shared" ca="1" si="387"/>
        <v>3.4203937800068127</v>
      </c>
      <c r="G882" s="306">
        <f t="shared" ca="1" si="388"/>
        <v>15.722656069473631</v>
      </c>
      <c r="H882" s="307">
        <f t="shared" ca="1" si="389"/>
        <v>-121.71197543583494</v>
      </c>
      <c r="I882" s="304">
        <f t="shared" ca="1" si="390"/>
        <v>122.72329395176877</v>
      </c>
      <c r="J882" s="306">
        <f t="shared" ca="1" si="391"/>
        <v>839.63949057922719</v>
      </c>
      <c r="K882" s="307">
        <f t="shared" ca="1" si="392"/>
        <v>-4.9054709167666086</v>
      </c>
      <c r="L882" s="304">
        <f t="shared" ca="1" si="377"/>
        <v>839.65382020512448</v>
      </c>
      <c r="M882" s="306">
        <f t="shared" ca="1" si="393"/>
        <v>-1.4423285626339455</v>
      </c>
      <c r="N882" s="304">
        <f t="shared" ca="1" si="394"/>
        <v>-82.639339310095494</v>
      </c>
      <c r="P882" s="310">
        <f t="shared" ca="1" si="395"/>
        <v>23</v>
      </c>
      <c r="Q882" s="304">
        <f t="shared" ca="1" si="396"/>
        <v>0</v>
      </c>
      <c r="R882" s="306">
        <f t="shared" ca="1" si="397"/>
        <v>0</v>
      </c>
      <c r="S882" s="307">
        <f t="shared" ca="1" si="398"/>
        <v>9.0729999999999986</v>
      </c>
      <c r="T882" s="304">
        <f t="shared" ca="1" si="378"/>
        <v>89.006129999999985</v>
      </c>
      <c r="U882" s="311">
        <f t="shared" ca="1" si="379"/>
        <v>0</v>
      </c>
      <c r="V882" s="306">
        <f t="shared" ca="1" si="380"/>
        <v>1.2256010676132887</v>
      </c>
      <c r="W882" s="304">
        <f t="shared" ca="1" si="381"/>
        <v>59.410750523006172</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3.1811176687575804</v>
      </c>
      <c r="AH882" s="304">
        <f t="shared" ca="1" si="405"/>
        <v>-6.5480403632702879</v>
      </c>
    </row>
    <row r="883" spans="1:34" x14ac:dyDescent="0.2">
      <c r="A883" s="347">
        <f t="shared" ca="1" si="383"/>
        <v>1E-4</v>
      </c>
      <c r="B883" s="304">
        <f t="shared" ca="1" si="384"/>
        <v>32.919000000000786</v>
      </c>
      <c r="D883" s="306">
        <f t="shared" ca="1" si="385"/>
        <v>-0.83890549448229146</v>
      </c>
      <c r="E883" s="307">
        <f t="shared" ca="1" si="386"/>
        <v>-3.3158781107819539</v>
      </c>
      <c r="F883" s="304">
        <f t="shared" ca="1" si="387"/>
        <v>3.4203523318856317</v>
      </c>
      <c r="G883" s="306">
        <f t="shared" ca="1" si="388"/>
        <v>15.722572178924183</v>
      </c>
      <c r="H883" s="307">
        <f t="shared" ca="1" si="389"/>
        <v>-121.71230702364602</v>
      </c>
      <c r="I883" s="304">
        <f t="shared" ca="1" si="390"/>
        <v>122.72361205953707</v>
      </c>
      <c r="J883" s="306">
        <f t="shared" ca="1" si="391"/>
        <v>839.63949057922719</v>
      </c>
      <c r="K883" s="307">
        <f t="shared" ca="1" si="392"/>
        <v>-4.9176421308895826</v>
      </c>
      <c r="L883" s="304">
        <f t="shared" ca="1" si="377"/>
        <v>839.6538914006602</v>
      </c>
      <c r="M883" s="306">
        <f t="shared" ca="1" si="393"/>
        <v>-1.4423295867278687</v>
      </c>
      <c r="N883" s="304">
        <f t="shared" ca="1" si="394"/>
        <v>-82.639397986355107</v>
      </c>
      <c r="P883" s="310">
        <f t="shared" ca="1" si="395"/>
        <v>23</v>
      </c>
      <c r="Q883" s="304">
        <f t="shared" ca="1" si="396"/>
        <v>0</v>
      </c>
      <c r="R883" s="306">
        <f t="shared" ca="1" si="397"/>
        <v>0</v>
      </c>
      <c r="S883" s="307">
        <f t="shared" ca="1" si="398"/>
        <v>9.0729999999999986</v>
      </c>
      <c r="T883" s="304">
        <f t="shared" ca="1" si="378"/>
        <v>89.006129999999985</v>
      </c>
      <c r="U883" s="311">
        <f t="shared" ca="1" si="379"/>
        <v>0</v>
      </c>
      <c r="V883" s="306">
        <f t="shared" ca="1" si="380"/>
        <v>1.2256025593195889</v>
      </c>
      <c r="W883" s="304">
        <f t="shared" ca="1" si="381"/>
        <v>59.411130827960434</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3.1810770395113952</v>
      </c>
      <c r="AH883" s="304">
        <f t="shared" ca="1" si="405"/>
        <v>-6.5480822796215339</v>
      </c>
    </row>
    <row r="884" spans="1:34" x14ac:dyDescent="0.2">
      <c r="A884" s="347">
        <f t="shared" ca="1" si="383"/>
        <v>1E-4</v>
      </c>
      <c r="B884" s="304">
        <f t="shared" ca="1" si="384"/>
        <v>32.919100000000789</v>
      </c>
      <c r="D884" s="306">
        <f t="shared" ca="1" si="385"/>
        <v>-0.83890421391896441</v>
      </c>
      <c r="E884" s="307">
        <f t="shared" ca="1" si="386"/>
        <v>-3.3158356809577789</v>
      </c>
      <c r="F884" s="304">
        <f t="shared" ca="1" si="387"/>
        <v>3.4203108840050978</v>
      </c>
      <c r="G884" s="306">
        <f t="shared" ca="1" si="388"/>
        <v>15.722488288502792</v>
      </c>
      <c r="H884" s="307">
        <f t="shared" ca="1" si="389"/>
        <v>-121.71263860721412</v>
      </c>
      <c r="I884" s="304">
        <f t="shared" ca="1" si="390"/>
        <v>122.72393016324247</v>
      </c>
      <c r="J884" s="306">
        <f t="shared" ca="1" si="391"/>
        <v>839.63949057922719</v>
      </c>
      <c r="K884" s="307">
        <f t="shared" ca="1" si="392"/>
        <v>-4.9298133781711257</v>
      </c>
      <c r="L884" s="304">
        <f t="shared" ca="1" si="377"/>
        <v>839.65396277281263</v>
      </c>
      <c r="M884" s="306">
        <f t="shared" ca="1" si="393"/>
        <v>-1.442330610811019</v>
      </c>
      <c r="N884" s="304">
        <f t="shared" ca="1" si="394"/>
        <v>-82.6394566619975</v>
      </c>
      <c r="P884" s="310">
        <f t="shared" ca="1" si="395"/>
        <v>23</v>
      </c>
      <c r="Q884" s="304">
        <f t="shared" ca="1" si="396"/>
        <v>0</v>
      </c>
      <c r="R884" s="306">
        <f t="shared" ca="1" si="397"/>
        <v>0</v>
      </c>
      <c r="S884" s="307">
        <f t="shared" ca="1" si="398"/>
        <v>9.0729999999999986</v>
      </c>
      <c r="T884" s="304">
        <f t="shared" ca="1" si="378"/>
        <v>89.006129999999985</v>
      </c>
      <c r="U884" s="311">
        <f t="shared" ca="1" si="379"/>
        <v>0</v>
      </c>
      <c r="V884" s="306">
        <f t="shared" ca="1" si="380"/>
        <v>1.2256040510317687</v>
      </c>
      <c r="W884" s="304">
        <f t="shared" ca="1" si="381"/>
        <v>59.411511130814013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3.1810364104729842</v>
      </c>
      <c r="AH884" s="304">
        <f t="shared" ca="1" si="405"/>
        <v>-6.5481241957412593</v>
      </c>
    </row>
    <row r="885" spans="1:34" x14ac:dyDescent="0.2">
      <c r="A885" s="347">
        <f t="shared" ca="1" si="383"/>
        <v>1E-4</v>
      </c>
      <c r="B885" s="304">
        <f t="shared" ca="1" si="384"/>
        <v>32.919200000000792</v>
      </c>
      <c r="D885" s="306">
        <f t="shared" ca="1" si="385"/>
        <v>-0.83890293330991239</v>
      </c>
      <c r="E885" s="307">
        <f t="shared" ca="1" si="386"/>
        <v>-3.3157932513680777</v>
      </c>
      <c r="F885" s="304">
        <f t="shared" ca="1" si="387"/>
        <v>3.4202694363652206</v>
      </c>
      <c r="G885" s="306">
        <f t="shared" ca="1" si="388"/>
        <v>15.722404398209461</v>
      </c>
      <c r="H885" s="307">
        <f t="shared" ca="1" si="389"/>
        <v>-121.71297018653925</v>
      </c>
      <c r="I885" s="304">
        <f t="shared" ca="1" si="390"/>
        <v>122.72424826288498</v>
      </c>
      <c r="J885" s="306">
        <f t="shared" ca="1" si="391"/>
        <v>839.63949057922719</v>
      </c>
      <c r="K885" s="307">
        <f t="shared" ca="1" si="392"/>
        <v>-4.9419846586108136</v>
      </c>
      <c r="L885" s="304">
        <f t="shared" ca="1" si="377"/>
        <v>839.65403432158303</v>
      </c>
      <c r="M885" s="306">
        <f t="shared" ca="1" si="393"/>
        <v>-1.4423316348833963</v>
      </c>
      <c r="N885" s="304">
        <f t="shared" ca="1" si="394"/>
        <v>-82.63951533702263</v>
      </c>
      <c r="P885" s="310">
        <f t="shared" ca="1" si="395"/>
        <v>23</v>
      </c>
      <c r="Q885" s="304">
        <f t="shared" ca="1" si="396"/>
        <v>0</v>
      </c>
      <c r="R885" s="306">
        <f t="shared" ca="1" si="397"/>
        <v>0</v>
      </c>
      <c r="S885" s="307">
        <f t="shared" ca="1" si="398"/>
        <v>9.0729999999999986</v>
      </c>
      <c r="T885" s="304">
        <f t="shared" ca="1" si="378"/>
        <v>89.006129999999985</v>
      </c>
      <c r="U885" s="311">
        <f t="shared" ca="1" si="379"/>
        <v>0</v>
      </c>
      <c r="V885" s="306">
        <f t="shared" ca="1" si="380"/>
        <v>1.2256055427498289</v>
      </c>
      <c r="W885" s="304">
        <f t="shared" ca="1" si="381"/>
        <v>59.411891431566943</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3.1809957816423662</v>
      </c>
      <c r="AH885" s="304">
        <f t="shared" ca="1" si="405"/>
        <v>-6.5481661116294525</v>
      </c>
    </row>
    <row r="886" spans="1:34" x14ac:dyDescent="0.2">
      <c r="A886" s="347">
        <f t="shared" ca="1" si="383"/>
        <v>1E-4</v>
      </c>
      <c r="B886" s="304">
        <f t="shared" ca="1" si="384"/>
        <v>32.919300000000796</v>
      </c>
      <c r="D886" s="306">
        <f t="shared" ca="1" si="385"/>
        <v>-0.83890165265513827</v>
      </c>
      <c r="E886" s="307">
        <f t="shared" ca="1" si="386"/>
        <v>-3.3157508220128458</v>
      </c>
      <c r="F886" s="304">
        <f t="shared" ca="1" si="387"/>
        <v>3.4202279889659963</v>
      </c>
      <c r="G886" s="306">
        <f t="shared" ca="1" si="388"/>
        <v>15.722320508044195</v>
      </c>
      <c r="H886" s="307">
        <f t="shared" ca="1" si="389"/>
        <v>-121.71330176162145</v>
      </c>
      <c r="I886" s="304">
        <f t="shared" ca="1" si="390"/>
        <v>122.72456635846464</v>
      </c>
      <c r="J886" s="306">
        <f t="shared" ca="1" si="391"/>
        <v>839.63949057922719</v>
      </c>
      <c r="K886" s="307">
        <f t="shared" ca="1" si="392"/>
        <v>-4.9541559722082216</v>
      </c>
      <c r="L886" s="304">
        <f t="shared" ca="1" si="377"/>
        <v>839.65410604697286</v>
      </c>
      <c r="M886" s="306">
        <f t="shared" ca="1" si="393"/>
        <v>-1.4423326589450007</v>
      </c>
      <c r="N886" s="304">
        <f t="shared" ca="1" si="394"/>
        <v>-82.639574011430526</v>
      </c>
      <c r="P886" s="310">
        <f t="shared" ca="1" si="395"/>
        <v>23</v>
      </c>
      <c r="Q886" s="304">
        <f t="shared" ca="1" si="396"/>
        <v>0</v>
      </c>
      <c r="R886" s="306">
        <f t="shared" ca="1" si="397"/>
        <v>0</v>
      </c>
      <c r="S886" s="307">
        <f t="shared" ca="1" si="398"/>
        <v>9.0729999999999986</v>
      </c>
      <c r="T886" s="304">
        <f t="shared" ca="1" si="378"/>
        <v>89.006129999999985</v>
      </c>
      <c r="U886" s="311">
        <f t="shared" ca="1" si="379"/>
        <v>0</v>
      </c>
      <c r="V886" s="306">
        <f t="shared" ca="1" si="380"/>
        <v>1.2256070344737688</v>
      </c>
      <c r="W886" s="304">
        <f t="shared" ca="1" si="381"/>
        <v>59.412271730219196</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3.1809551530195312</v>
      </c>
      <c r="AH886" s="304">
        <f t="shared" ca="1" si="405"/>
        <v>-6.5482080272861181</v>
      </c>
    </row>
    <row r="887" spans="1:34" x14ac:dyDescent="0.2">
      <c r="A887" s="347">
        <f t="shared" ca="1" si="383"/>
        <v>1E-4</v>
      </c>
      <c r="B887" s="304">
        <f t="shared" ca="1" si="384"/>
        <v>32.919400000000799</v>
      </c>
      <c r="D887" s="306">
        <f t="shared" ca="1" si="385"/>
        <v>-0.8389003719546434</v>
      </c>
      <c r="E887" s="307">
        <f t="shared" ca="1" si="386"/>
        <v>-3.3157083928920867</v>
      </c>
      <c r="F887" s="304">
        <f t="shared" ca="1" si="387"/>
        <v>3.4201865418074298</v>
      </c>
      <c r="G887" s="306">
        <f t="shared" ca="1" si="388"/>
        <v>15.722236618006999</v>
      </c>
      <c r="H887" s="307">
        <f t="shared" ca="1" si="389"/>
        <v>-121.71363333246074</v>
      </c>
      <c r="I887" s="304">
        <f t="shared" ca="1" si="390"/>
        <v>122.72488444998146</v>
      </c>
      <c r="J887" s="306">
        <f t="shared" ca="1" si="391"/>
        <v>839.63949057922719</v>
      </c>
      <c r="K887" s="307">
        <f t="shared" ca="1" si="392"/>
        <v>-4.966327318962926</v>
      </c>
      <c r="L887" s="304">
        <f t="shared" ca="1" si="377"/>
        <v>839.65417794898349</v>
      </c>
      <c r="M887" s="306">
        <f t="shared" ca="1" si="393"/>
        <v>-1.4423336829958324</v>
      </c>
      <c r="N887" s="304">
        <f t="shared" ca="1" si="394"/>
        <v>-82.639632685221187</v>
      </c>
      <c r="P887" s="310">
        <f t="shared" ca="1" si="395"/>
        <v>23</v>
      </c>
      <c r="Q887" s="304">
        <f t="shared" ca="1" si="396"/>
        <v>0</v>
      </c>
      <c r="R887" s="306">
        <f t="shared" ca="1" si="397"/>
        <v>0</v>
      </c>
      <c r="S887" s="307">
        <f t="shared" ca="1" si="398"/>
        <v>9.0729999999999986</v>
      </c>
      <c r="T887" s="304">
        <f t="shared" ca="1" si="378"/>
        <v>89.006129999999985</v>
      </c>
      <c r="U887" s="311">
        <f t="shared" ca="1" si="379"/>
        <v>0</v>
      </c>
      <c r="V887" s="306">
        <f t="shared" ca="1" si="380"/>
        <v>1.2256085262035883</v>
      </c>
      <c r="W887" s="304">
        <f t="shared" ca="1" si="381"/>
        <v>59.412652026770715</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3.1809145246044839</v>
      </c>
      <c r="AH887" s="304">
        <f t="shared" ca="1" si="405"/>
        <v>-6.5482499427112533</v>
      </c>
    </row>
    <row r="888" spans="1:34" x14ac:dyDescent="0.2">
      <c r="A888" s="347">
        <f t="shared" ca="1" si="383"/>
        <v>1E-4</v>
      </c>
      <c r="B888" s="304">
        <f t="shared" ca="1" si="384"/>
        <v>32.919500000000802</v>
      </c>
      <c r="D888" s="306">
        <f t="shared" ca="1" si="385"/>
        <v>-0.83889909120842787</v>
      </c>
      <c r="E888" s="307">
        <f t="shared" ca="1" si="386"/>
        <v>-3.315665964005805</v>
      </c>
      <c r="F888" s="304">
        <f t="shared" ca="1" si="387"/>
        <v>3.420145094889524</v>
      </c>
      <c r="G888" s="306">
        <f t="shared" ca="1" si="388"/>
        <v>15.722152728097878</v>
      </c>
      <c r="H888" s="307">
        <f t="shared" ca="1" si="389"/>
        <v>-121.71396489905715</v>
      </c>
      <c r="I888" s="304">
        <f t="shared" ca="1" si="390"/>
        <v>122.72520253743545</v>
      </c>
      <c r="J888" s="306">
        <f t="shared" ca="1" si="391"/>
        <v>839.63949057922719</v>
      </c>
      <c r="K888" s="307">
        <f t="shared" ca="1" si="392"/>
        <v>-4.9784986988745015</v>
      </c>
      <c r="L888" s="304">
        <f t="shared" ca="1" si="377"/>
        <v>839.6542500276164</v>
      </c>
      <c r="M888" s="306">
        <f t="shared" ca="1" si="393"/>
        <v>-1.4423347070358918</v>
      </c>
      <c r="N888" s="304">
        <f t="shared" ca="1" si="394"/>
        <v>-82.639691358394643</v>
      </c>
      <c r="P888" s="310">
        <f t="shared" ca="1" si="395"/>
        <v>23</v>
      </c>
      <c r="Q888" s="304">
        <f t="shared" ca="1" si="396"/>
        <v>0</v>
      </c>
      <c r="R888" s="306">
        <f t="shared" ca="1" si="397"/>
        <v>0</v>
      </c>
      <c r="S888" s="307">
        <f t="shared" ca="1" si="398"/>
        <v>9.0729999999999986</v>
      </c>
      <c r="T888" s="304">
        <f t="shared" ca="1" si="378"/>
        <v>89.006129999999985</v>
      </c>
      <c r="U888" s="311">
        <f t="shared" ca="1" si="379"/>
        <v>0</v>
      </c>
      <c r="V888" s="306">
        <f t="shared" ca="1" si="380"/>
        <v>1.2256100179392879</v>
      </c>
      <c r="W888" s="304">
        <f t="shared" ca="1" si="381"/>
        <v>59.413032321221536</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3.1808738963972321</v>
      </c>
      <c r="AH888" s="304">
        <f t="shared" ca="1" si="405"/>
        <v>-6.5482918579048519</v>
      </c>
    </row>
    <row r="889" spans="1:34" x14ac:dyDescent="0.2">
      <c r="A889" s="347">
        <f t="shared" ca="1" si="383"/>
        <v>1E-4</v>
      </c>
      <c r="B889" s="304">
        <f t="shared" ca="1" si="384"/>
        <v>32.919600000000806</v>
      </c>
      <c r="D889" s="306">
        <f t="shared" ca="1" si="385"/>
        <v>-0.83889781041649114</v>
      </c>
      <c r="E889" s="307">
        <f t="shared" ca="1" si="386"/>
        <v>-3.3156235353539989</v>
      </c>
      <c r="F889" s="304">
        <f t="shared" ca="1" si="387"/>
        <v>3.4201036482122782</v>
      </c>
      <c r="G889" s="306">
        <f t="shared" ca="1" si="388"/>
        <v>15.722068838316837</v>
      </c>
      <c r="H889" s="307">
        <f t="shared" ca="1" si="389"/>
        <v>-121.71429646141068</v>
      </c>
      <c r="I889" s="304">
        <f t="shared" ca="1" si="390"/>
        <v>122.72552062082663</v>
      </c>
      <c r="J889" s="306">
        <f t="shared" ca="1" si="391"/>
        <v>839.63949057922719</v>
      </c>
      <c r="K889" s="307">
        <f t="shared" ca="1" si="392"/>
        <v>-4.9906701119425252</v>
      </c>
      <c r="L889" s="304">
        <f t="shared" ca="1" si="377"/>
        <v>839.65432228287284</v>
      </c>
      <c r="M889" s="306">
        <f t="shared" ca="1" si="393"/>
        <v>-1.4423357310651788</v>
      </c>
      <c r="N889" s="304">
        <f t="shared" ca="1" si="394"/>
        <v>-82.639750030950879</v>
      </c>
      <c r="P889" s="310">
        <f t="shared" ca="1" si="395"/>
        <v>23</v>
      </c>
      <c r="Q889" s="304">
        <f t="shared" ca="1" si="396"/>
        <v>0</v>
      </c>
      <c r="R889" s="306">
        <f t="shared" ca="1" si="397"/>
        <v>0</v>
      </c>
      <c r="S889" s="307">
        <f t="shared" ca="1" si="398"/>
        <v>9.0729999999999986</v>
      </c>
      <c r="T889" s="304">
        <f t="shared" ca="1" si="378"/>
        <v>89.006129999999985</v>
      </c>
      <c r="U889" s="311">
        <f t="shared" ca="1" si="379"/>
        <v>0</v>
      </c>
      <c r="V889" s="306">
        <f t="shared" ca="1" si="380"/>
        <v>1.2256115096808675</v>
      </c>
      <c r="W889" s="304">
        <f t="shared" ca="1" si="381"/>
        <v>59.413412613571595</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3.1808332683977723</v>
      </c>
      <c r="AH889" s="304">
        <f t="shared" ca="1" si="405"/>
        <v>-6.5483337728669175</v>
      </c>
    </row>
    <row r="890" spans="1:34" x14ac:dyDescent="0.2">
      <c r="A890" s="347">
        <f t="shared" ca="1" si="383"/>
        <v>1E-4</v>
      </c>
      <c r="B890" s="304">
        <f t="shared" ca="1" si="384"/>
        <v>32.919700000000809</v>
      </c>
      <c r="D890" s="306">
        <f t="shared" ca="1" si="385"/>
        <v>-0.83889652957883587</v>
      </c>
      <c r="E890" s="307">
        <f t="shared" ca="1" si="386"/>
        <v>-3.3155811069366745</v>
      </c>
      <c r="F890" s="304">
        <f t="shared" ca="1" si="387"/>
        <v>3.4200622017756985</v>
      </c>
      <c r="G890" s="306">
        <f t="shared" ca="1" si="388"/>
        <v>15.721984948663879</v>
      </c>
      <c r="H890" s="307">
        <f t="shared" ca="1" si="389"/>
        <v>-121.71462801952137</v>
      </c>
      <c r="I890" s="304">
        <f t="shared" ca="1" si="390"/>
        <v>122.72583870015502</v>
      </c>
      <c r="J890" s="306">
        <f t="shared" ca="1" si="391"/>
        <v>839.63949057922719</v>
      </c>
      <c r="K890" s="307">
        <f t="shared" ca="1" si="392"/>
        <v>-5.0028415581665717</v>
      </c>
      <c r="L890" s="304">
        <f t="shared" ca="1" si="377"/>
        <v>839.65439471475429</v>
      </c>
      <c r="M890" s="306">
        <f t="shared" ca="1" si="393"/>
        <v>-1.4423367550836936</v>
      </c>
      <c r="N890" s="304">
        <f t="shared" ca="1" si="394"/>
        <v>-82.639808702889923</v>
      </c>
      <c r="P890" s="310">
        <f t="shared" ca="1" si="395"/>
        <v>23</v>
      </c>
      <c r="Q890" s="304">
        <f t="shared" ca="1" si="396"/>
        <v>0</v>
      </c>
      <c r="R890" s="306">
        <f t="shared" ca="1" si="397"/>
        <v>0</v>
      </c>
      <c r="S890" s="307">
        <f t="shared" ca="1" si="398"/>
        <v>9.0729999999999986</v>
      </c>
      <c r="T890" s="304">
        <f t="shared" ca="1" si="378"/>
        <v>89.006129999999985</v>
      </c>
      <c r="U890" s="311">
        <f t="shared" ca="1" si="379"/>
        <v>0</v>
      </c>
      <c r="V890" s="306">
        <f t="shared" ca="1" si="380"/>
        <v>1.2256130014283264</v>
      </c>
      <c r="W890" s="304">
        <f t="shared" ca="1" si="381"/>
        <v>59.41379290382087</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3.1807926406061133</v>
      </c>
      <c r="AH890" s="304">
        <f t="shared" ca="1" si="405"/>
        <v>-6.548375687597443</v>
      </c>
    </row>
    <row r="891" spans="1:34" x14ac:dyDescent="0.2">
      <c r="A891" s="347">
        <f t="shared" ca="1" si="383"/>
        <v>1E-4</v>
      </c>
      <c r="B891" s="304">
        <f t="shared" ca="1" si="384"/>
        <v>32.919800000000812</v>
      </c>
      <c r="D891" s="306">
        <f t="shared" ca="1" si="385"/>
        <v>-0.83889524869546117</v>
      </c>
      <c r="E891" s="307">
        <f t="shared" ca="1" si="386"/>
        <v>-3.3155386787538346</v>
      </c>
      <c r="F891" s="304">
        <f t="shared" ca="1" si="387"/>
        <v>3.4200207555797877</v>
      </c>
      <c r="G891" s="306">
        <f t="shared" ca="1" si="388"/>
        <v>15.721901059139009</v>
      </c>
      <c r="H891" s="307">
        <f t="shared" ca="1" si="389"/>
        <v>-121.71495957338925</v>
      </c>
      <c r="I891" s="304">
        <f t="shared" ca="1" si="390"/>
        <v>122.72615677542069</v>
      </c>
      <c r="J891" s="306">
        <f t="shared" ca="1" si="391"/>
        <v>839.63949057922719</v>
      </c>
      <c r="K891" s="307">
        <f t="shared" ca="1" si="392"/>
        <v>-5.0150130375462174</v>
      </c>
      <c r="L891" s="304">
        <f t="shared" ca="1" si="377"/>
        <v>839.65446732326211</v>
      </c>
      <c r="M891" s="306">
        <f t="shared" ca="1" si="393"/>
        <v>-1.4423377790914365</v>
      </c>
      <c r="N891" s="304">
        <f t="shared" ca="1" si="394"/>
        <v>-82.639867374211775</v>
      </c>
      <c r="P891" s="310">
        <f t="shared" ca="1" si="395"/>
        <v>23</v>
      </c>
      <c r="Q891" s="304">
        <f t="shared" ca="1" si="396"/>
        <v>0</v>
      </c>
      <c r="R891" s="306">
        <f t="shared" ca="1" si="397"/>
        <v>0</v>
      </c>
      <c r="S891" s="307">
        <f t="shared" ca="1" si="398"/>
        <v>9.0729999999999986</v>
      </c>
      <c r="T891" s="304">
        <f t="shared" ca="1" si="378"/>
        <v>89.006129999999985</v>
      </c>
      <c r="U891" s="311">
        <f t="shared" ca="1" si="379"/>
        <v>0</v>
      </c>
      <c r="V891" s="306">
        <f t="shared" ca="1" si="380"/>
        <v>1.2256144931816657</v>
      </c>
      <c r="W891" s="304">
        <f t="shared" ca="1" si="381"/>
        <v>59.414173191969425</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3.1807520130222535</v>
      </c>
      <c r="AH891" s="304">
        <f t="shared" ca="1" si="405"/>
        <v>-6.5484176020964266</v>
      </c>
    </row>
    <row r="892" spans="1:34" x14ac:dyDescent="0.2">
      <c r="A892" s="347">
        <f t="shared" ca="1" si="383"/>
        <v>1E-4</v>
      </c>
      <c r="B892" s="304">
        <f t="shared" ca="1" si="384"/>
        <v>32.919900000000816</v>
      </c>
      <c r="D892" s="306">
        <f t="shared" ca="1" si="385"/>
        <v>-0.83889396776636971</v>
      </c>
      <c r="E892" s="307">
        <f t="shared" ca="1" si="386"/>
        <v>-3.3154962508054719</v>
      </c>
      <c r="F892" s="304">
        <f t="shared" ca="1" si="387"/>
        <v>3.4199793096245399</v>
      </c>
      <c r="G892" s="306">
        <f t="shared" ca="1" si="388"/>
        <v>15.721817169742232</v>
      </c>
      <c r="H892" s="307">
        <f t="shared" ca="1" si="389"/>
        <v>-121.71529112301432</v>
      </c>
      <c r="I892" s="304">
        <f t="shared" ca="1" si="390"/>
        <v>122.72647484662359</v>
      </c>
      <c r="J892" s="306">
        <f t="shared" ca="1" si="391"/>
        <v>839.63949057922719</v>
      </c>
      <c r="K892" s="307">
        <f t="shared" ca="1" si="392"/>
        <v>-5.0271845500810377</v>
      </c>
      <c r="L892" s="304">
        <f t="shared" ca="1" si="377"/>
        <v>839.65454010839767</v>
      </c>
      <c r="M892" s="306">
        <f t="shared" ca="1" si="393"/>
        <v>-1.4423388030884077</v>
      </c>
      <c r="N892" s="304">
        <f t="shared" ca="1" si="394"/>
        <v>-82.639926044916464</v>
      </c>
      <c r="P892" s="310">
        <f t="shared" ca="1" si="395"/>
        <v>23</v>
      </c>
      <c r="Q892" s="304">
        <f t="shared" ca="1" si="396"/>
        <v>0</v>
      </c>
      <c r="R892" s="306">
        <f t="shared" ca="1" si="397"/>
        <v>0</v>
      </c>
      <c r="S892" s="307">
        <f t="shared" ca="1" si="398"/>
        <v>9.0729999999999986</v>
      </c>
      <c r="T892" s="304">
        <f t="shared" ca="1" si="378"/>
        <v>89.006129999999985</v>
      </c>
      <c r="U892" s="311">
        <f t="shared" ca="1" si="379"/>
        <v>0</v>
      </c>
      <c r="V892" s="306">
        <f t="shared" ca="1" si="380"/>
        <v>1.2256159849408839</v>
      </c>
      <c r="W892" s="304">
        <f t="shared" ca="1" si="381"/>
        <v>59.414553478017105</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3.1807113856461919</v>
      </c>
      <c r="AH892" s="304">
        <f t="shared" ca="1" si="405"/>
        <v>-6.5484595163638746</v>
      </c>
    </row>
    <row r="893" spans="1:34" x14ac:dyDescent="0.2">
      <c r="A893" s="347">
        <f t="shared" ca="1" si="383"/>
        <v>1E-4</v>
      </c>
      <c r="B893" s="304">
        <f t="shared" ca="1" si="384"/>
        <v>32.920000000000819</v>
      </c>
      <c r="D893" s="306">
        <f t="shared" ca="1" si="385"/>
        <v>-0.83889268679155848</v>
      </c>
      <c r="E893" s="307">
        <f t="shared" ca="1" si="386"/>
        <v>-3.3154538230916035</v>
      </c>
      <c r="F893" s="304">
        <f t="shared" ca="1" si="387"/>
        <v>3.4199378639099702</v>
      </c>
      <c r="G893" s="306">
        <f t="shared" ca="1" si="388"/>
        <v>15.721733280473554</v>
      </c>
      <c r="H893" s="307">
        <f t="shared" ca="1" si="389"/>
        <v>-121.71562266839663</v>
      </c>
      <c r="I893" s="304">
        <f t="shared" ca="1" si="390"/>
        <v>122.72679291376377</v>
      </c>
      <c r="J893" s="306">
        <f t="shared" ca="1" si="391"/>
        <v>839.63949057922719</v>
      </c>
      <c r="K893" s="307">
        <f t="shared" ca="1" si="392"/>
        <v>-5.0393560957706081</v>
      </c>
      <c r="L893" s="304">
        <f t="shared" ca="1" si="377"/>
        <v>839.65461307016244</v>
      </c>
      <c r="M893" s="306">
        <f t="shared" ca="1" si="393"/>
        <v>-1.4423398270746073</v>
      </c>
      <c r="N893" s="304">
        <f t="shared" ca="1" si="394"/>
        <v>-82.63998471500399</v>
      </c>
      <c r="P893" s="310">
        <f t="shared" ca="1" si="395"/>
        <v>23</v>
      </c>
      <c r="Q893" s="304">
        <f t="shared" ca="1" si="396"/>
        <v>0</v>
      </c>
      <c r="R893" s="306">
        <f t="shared" ca="1" si="397"/>
        <v>0</v>
      </c>
      <c r="S893" s="307">
        <f t="shared" ca="1" si="398"/>
        <v>9.0729999999999986</v>
      </c>
      <c r="T893" s="304">
        <f t="shared" ca="1" si="378"/>
        <v>89.006129999999985</v>
      </c>
      <c r="U893" s="311">
        <f t="shared" ca="1" si="379"/>
        <v>0</v>
      </c>
      <c r="V893" s="306">
        <f t="shared" ca="1" si="380"/>
        <v>1.225617476705982</v>
      </c>
      <c r="W893" s="304">
        <f t="shared" ca="1" si="381"/>
        <v>59.414933761963972</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3.1806707584779437</v>
      </c>
      <c r="AH893" s="304">
        <f t="shared" ca="1" si="405"/>
        <v>-6.54850143039977</v>
      </c>
    </row>
    <row r="894" spans="1:34" x14ac:dyDescent="0.2">
      <c r="A894" s="347">
        <f t="shared" ca="1" si="383"/>
        <v>1E-4</v>
      </c>
      <c r="B894" s="304">
        <f t="shared" ca="1" si="384"/>
        <v>32.920100000000822</v>
      </c>
      <c r="D894" s="306">
        <f t="shared" ca="1" si="385"/>
        <v>-0.83889140577103072</v>
      </c>
      <c r="E894" s="307">
        <f t="shared" ca="1" si="386"/>
        <v>-3.3154113956122231</v>
      </c>
      <c r="F894" s="304">
        <f t="shared" ca="1" si="387"/>
        <v>3.4198964184360738</v>
      </c>
      <c r="G894" s="306">
        <f t="shared" ca="1" si="388"/>
        <v>15.721649391332978</v>
      </c>
      <c r="H894" s="307">
        <f t="shared" ca="1" si="389"/>
        <v>-121.71595420953619</v>
      </c>
      <c r="I894" s="304">
        <f t="shared" ca="1" si="390"/>
        <v>122.72711097684126</v>
      </c>
      <c r="J894" s="306">
        <f t="shared" ca="1" si="391"/>
        <v>839.63949057922719</v>
      </c>
      <c r="K894" s="307">
        <f t="shared" ca="1" si="392"/>
        <v>-5.0515276746145048</v>
      </c>
      <c r="L894" s="304">
        <f t="shared" ca="1" si="377"/>
        <v>839.65468620855768</v>
      </c>
      <c r="M894" s="306">
        <f t="shared" ca="1" si="393"/>
        <v>-1.4423408510500353</v>
      </c>
      <c r="N894" s="304">
        <f t="shared" ca="1" si="394"/>
        <v>-82.640043384474339</v>
      </c>
      <c r="P894" s="310">
        <f t="shared" ca="1" si="395"/>
        <v>23</v>
      </c>
      <c r="Q894" s="304">
        <f t="shared" ca="1" si="396"/>
        <v>0</v>
      </c>
      <c r="R894" s="306">
        <f t="shared" ca="1" si="397"/>
        <v>0</v>
      </c>
      <c r="S894" s="307">
        <f t="shared" ca="1" si="398"/>
        <v>9.0729999999999986</v>
      </c>
      <c r="T894" s="304">
        <f t="shared" ca="1" si="378"/>
        <v>89.006129999999985</v>
      </c>
      <c r="U894" s="311">
        <f t="shared" ca="1" si="379"/>
        <v>0</v>
      </c>
      <c r="V894" s="306">
        <f t="shared" ca="1" si="380"/>
        <v>1.2256189684769601</v>
      </c>
      <c r="W894" s="304">
        <f t="shared" ca="1" si="381"/>
        <v>59.415314043810042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3.1806301315175034</v>
      </c>
      <c r="AH894" s="304">
        <f t="shared" ca="1" si="405"/>
        <v>-6.5485433442041199</v>
      </c>
    </row>
    <row r="895" spans="1:34" x14ac:dyDescent="0.2">
      <c r="A895" s="347">
        <f t="shared" ca="1" si="383"/>
        <v>1E-4</v>
      </c>
      <c r="B895" s="304">
        <f t="shared" ca="1" si="384"/>
        <v>32.920200000000825</v>
      </c>
      <c r="D895" s="306">
        <f t="shared" ca="1" si="385"/>
        <v>-0.8388901247047883</v>
      </c>
      <c r="E895" s="307">
        <f t="shared" ca="1" si="386"/>
        <v>-3.3153689683673271</v>
      </c>
      <c r="F895" s="304">
        <f t="shared" ca="1" si="387"/>
        <v>3.4198549732028476</v>
      </c>
      <c r="G895" s="306">
        <f t="shared" ca="1" si="388"/>
        <v>15.721565502320507</v>
      </c>
      <c r="H895" s="307">
        <f t="shared" ca="1" si="389"/>
        <v>-121.71628574643303</v>
      </c>
      <c r="I895" s="304">
        <f t="shared" ca="1" si="390"/>
        <v>122.72742903585609</v>
      </c>
      <c r="J895" s="306">
        <f t="shared" ca="1" si="391"/>
        <v>839.63949057922719</v>
      </c>
      <c r="K895" s="307">
        <f t="shared" ca="1" si="392"/>
        <v>-5.0636992866123034</v>
      </c>
      <c r="L895" s="304">
        <f t="shared" ca="1" si="377"/>
        <v>839.65475952358508</v>
      </c>
      <c r="M895" s="306">
        <f t="shared" ca="1" si="393"/>
        <v>-1.4423418750146921</v>
      </c>
      <c r="N895" s="304">
        <f t="shared" ca="1" si="394"/>
        <v>-82.640102053327539</v>
      </c>
      <c r="P895" s="310">
        <f t="shared" ca="1" si="395"/>
        <v>23</v>
      </c>
      <c r="Q895" s="304">
        <f t="shared" ca="1" si="396"/>
        <v>0</v>
      </c>
      <c r="R895" s="306">
        <f t="shared" ca="1" si="397"/>
        <v>0</v>
      </c>
      <c r="S895" s="307">
        <f t="shared" ca="1" si="398"/>
        <v>9.0729999999999986</v>
      </c>
      <c r="T895" s="304">
        <f t="shared" ca="1" si="378"/>
        <v>89.006129999999985</v>
      </c>
      <c r="U895" s="311">
        <f t="shared" ca="1" si="379"/>
        <v>0</v>
      </c>
      <c r="V895" s="306">
        <f t="shared" ca="1" si="380"/>
        <v>1.2256204602538174</v>
      </c>
      <c r="W895" s="304">
        <f t="shared" ca="1" si="381"/>
        <v>59.415694323555229</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3.1805895047648676</v>
      </c>
      <c r="AH895" s="304">
        <f t="shared" ca="1" si="405"/>
        <v>-6.5485852577769261</v>
      </c>
    </row>
    <row r="896" spans="1:34" x14ac:dyDescent="0.2">
      <c r="A896" s="347">
        <f t="shared" ca="1" si="383"/>
        <v>1E-4</v>
      </c>
      <c r="B896" s="304">
        <f t="shared" ca="1" si="384"/>
        <v>32.920300000000829</v>
      </c>
      <c r="D896" s="306">
        <f t="shared" ca="1" si="385"/>
        <v>-0.83888884359282967</v>
      </c>
      <c r="E896" s="307">
        <f t="shared" ca="1" si="386"/>
        <v>-3.3153265413569288</v>
      </c>
      <c r="F896" s="304">
        <f t="shared" ca="1" si="387"/>
        <v>3.4198135282103044</v>
      </c>
      <c r="G896" s="306">
        <f t="shared" ca="1" si="388"/>
        <v>15.721481613436147</v>
      </c>
      <c r="H896" s="307">
        <f t="shared" ca="1" si="389"/>
        <v>-121.71661727908716</v>
      </c>
      <c r="I896" s="304">
        <f t="shared" ca="1" si="390"/>
        <v>122.72774709080824</v>
      </c>
      <c r="J896" s="306">
        <f t="shared" ca="1" si="391"/>
        <v>839.63949057922719</v>
      </c>
      <c r="K896" s="307">
        <f t="shared" ca="1" si="392"/>
        <v>-5.0758709317635793</v>
      </c>
      <c r="L896" s="304">
        <f t="shared" ca="1" si="377"/>
        <v>839.65483301524569</v>
      </c>
      <c r="M896" s="306">
        <f t="shared" ca="1" si="393"/>
        <v>-1.442342898968578</v>
      </c>
      <c r="N896" s="304">
        <f t="shared" ca="1" si="394"/>
        <v>-82.640160721563618</v>
      </c>
      <c r="P896" s="310">
        <f t="shared" ca="1" si="395"/>
        <v>23</v>
      </c>
      <c r="Q896" s="304">
        <f t="shared" ca="1" si="396"/>
        <v>0</v>
      </c>
      <c r="R896" s="306">
        <f t="shared" ca="1" si="397"/>
        <v>0</v>
      </c>
      <c r="S896" s="307">
        <f t="shared" ca="1" si="398"/>
        <v>9.0729999999999986</v>
      </c>
      <c r="T896" s="304">
        <f t="shared" ca="1" si="378"/>
        <v>89.006129999999985</v>
      </c>
      <c r="U896" s="311">
        <f t="shared" ca="1" si="379"/>
        <v>0</v>
      </c>
      <c r="V896" s="306">
        <f t="shared" ca="1" si="380"/>
        <v>1.2256219520365543</v>
      </c>
      <c r="W896" s="304">
        <f t="shared" ca="1" si="381"/>
        <v>59.416074601199519</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3.1805488782200477</v>
      </c>
      <c r="AH896" s="304">
        <f t="shared" ca="1" si="405"/>
        <v>-6.5486271711181789</v>
      </c>
    </row>
    <row r="897" spans="1:34" x14ac:dyDescent="0.2">
      <c r="A897" s="347">
        <f t="shared" ca="1" si="383"/>
        <v>1E-4</v>
      </c>
      <c r="B897" s="304">
        <f t="shared" ca="1" si="384"/>
        <v>32.920400000000832</v>
      </c>
      <c r="D897" s="306">
        <f t="shared" ca="1" si="385"/>
        <v>-0.83888756243515472</v>
      </c>
      <c r="E897" s="307">
        <f t="shared" ca="1" si="386"/>
        <v>-3.3152841145810257</v>
      </c>
      <c r="F897" s="304">
        <f t="shared" ca="1" si="387"/>
        <v>3.4197720834584415</v>
      </c>
      <c r="G897" s="306">
        <f t="shared" ca="1" si="388"/>
        <v>15.721397724679903</v>
      </c>
      <c r="H897" s="307">
        <f t="shared" ca="1" si="389"/>
        <v>-121.71694880749862</v>
      </c>
      <c r="I897" s="304">
        <f t="shared" ca="1" si="390"/>
        <v>122.72806514169777</v>
      </c>
      <c r="J897" s="306">
        <f t="shared" ca="1" si="391"/>
        <v>839.63949057922719</v>
      </c>
      <c r="K897" s="307">
        <f t="shared" ca="1" si="392"/>
        <v>-5.0880426100679088</v>
      </c>
      <c r="L897" s="304">
        <f t="shared" ca="1" si="377"/>
        <v>839.65490668354107</v>
      </c>
      <c r="M897" s="306">
        <f t="shared" ca="1" si="393"/>
        <v>-1.442343922911693</v>
      </c>
      <c r="N897" s="304">
        <f t="shared" ca="1" si="394"/>
        <v>-82.640219389182576</v>
      </c>
      <c r="P897" s="310">
        <f t="shared" ca="1" si="395"/>
        <v>23</v>
      </c>
      <c r="Q897" s="304">
        <f t="shared" ca="1" si="396"/>
        <v>0</v>
      </c>
      <c r="R897" s="306">
        <f t="shared" ca="1" si="397"/>
        <v>0</v>
      </c>
      <c r="S897" s="307">
        <f t="shared" ca="1" si="398"/>
        <v>9.0729999999999986</v>
      </c>
      <c r="T897" s="304">
        <f t="shared" ca="1" si="378"/>
        <v>89.006129999999985</v>
      </c>
      <c r="U897" s="311">
        <f t="shared" ca="1" si="379"/>
        <v>0</v>
      </c>
      <c r="V897" s="306">
        <f t="shared" ca="1" si="380"/>
        <v>1.2256234438251705</v>
      </c>
      <c r="W897" s="304">
        <f t="shared" ca="1" si="381"/>
        <v>59.416454876742925</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3.1805082518830474</v>
      </c>
      <c r="AH897" s="304">
        <f t="shared" ca="1" si="405"/>
        <v>-6.5486690842278765</v>
      </c>
    </row>
    <row r="898" spans="1:34" x14ac:dyDescent="0.2">
      <c r="A898" s="347">
        <f t="shared" ca="1" si="383"/>
        <v>1E-4</v>
      </c>
      <c r="B898" s="304">
        <f t="shared" ca="1" si="384"/>
        <v>32.920500000000835</v>
      </c>
      <c r="D898" s="306">
        <f t="shared" ca="1" si="385"/>
        <v>-0.83888628123176634</v>
      </c>
      <c r="E898" s="307">
        <f t="shared" ca="1" si="386"/>
        <v>-3.3152416880396176</v>
      </c>
      <c r="F898" s="304">
        <f t="shared" ca="1" si="387"/>
        <v>3.4197306389472599</v>
      </c>
      <c r="G898" s="306">
        <f t="shared" ca="1" si="388"/>
        <v>15.721313836051779</v>
      </c>
      <c r="H898" s="307">
        <f t="shared" ca="1" si="389"/>
        <v>-121.71728033166742</v>
      </c>
      <c r="I898" s="304">
        <f t="shared" ca="1" si="390"/>
        <v>122.72838318852467</v>
      </c>
      <c r="J898" s="306">
        <f t="shared" ca="1" si="391"/>
        <v>839.63949057922719</v>
      </c>
      <c r="K898" s="307">
        <f t="shared" ca="1" si="392"/>
        <v>-5.1002143215248674</v>
      </c>
      <c r="L898" s="304">
        <f t="shared" ca="1" si="377"/>
        <v>839.65498052847261</v>
      </c>
      <c r="M898" s="306">
        <f t="shared" ca="1" si="393"/>
        <v>-1.442344946844037</v>
      </c>
      <c r="N898" s="304">
        <f t="shared" ca="1" si="394"/>
        <v>-82.640278056184385</v>
      </c>
      <c r="P898" s="310">
        <f t="shared" ca="1" si="395"/>
        <v>23</v>
      </c>
      <c r="Q898" s="304">
        <f t="shared" ca="1" si="396"/>
        <v>0</v>
      </c>
      <c r="R898" s="306">
        <f t="shared" ca="1" si="397"/>
        <v>0</v>
      </c>
      <c r="S898" s="307">
        <f t="shared" ca="1" si="398"/>
        <v>9.0729999999999986</v>
      </c>
      <c r="T898" s="304">
        <f t="shared" ca="1" si="378"/>
        <v>89.006129999999985</v>
      </c>
      <c r="U898" s="311">
        <f t="shared" ca="1" si="379"/>
        <v>0</v>
      </c>
      <c r="V898" s="306">
        <f t="shared" ca="1" si="380"/>
        <v>1.2256249356196671</v>
      </c>
      <c r="W898" s="304">
        <f t="shared" ca="1" si="381"/>
        <v>59.416835150185442</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3.180467625753864</v>
      </c>
      <c r="AH898" s="304">
        <f t="shared" ca="1" si="405"/>
        <v>-6.5487109971060216</v>
      </c>
    </row>
    <row r="899" spans="1:34" x14ac:dyDescent="0.2">
      <c r="A899" s="347">
        <f t="shared" ca="1" si="383"/>
        <v>1E-4</v>
      </c>
      <c r="B899" s="304">
        <f t="shared" ca="1" si="384"/>
        <v>32.920600000000839</v>
      </c>
      <c r="D899" s="306">
        <f t="shared" ca="1" si="385"/>
        <v>-0.83888499998266597</v>
      </c>
      <c r="E899" s="307">
        <f t="shared" ca="1" si="386"/>
        <v>-3.3151992617327064</v>
      </c>
      <c r="F899" s="304">
        <f t="shared" ca="1" si="387"/>
        <v>3.4196891946767618</v>
      </c>
      <c r="G899" s="306">
        <f t="shared" ca="1" si="388"/>
        <v>15.72122994755178</v>
      </c>
      <c r="H899" s="307">
        <f t="shared" ca="1" si="389"/>
        <v>-121.7176118515936</v>
      </c>
      <c r="I899" s="304">
        <f t="shared" ca="1" si="390"/>
        <v>122.72870123128901</v>
      </c>
      <c r="J899" s="306">
        <f t="shared" ca="1" si="391"/>
        <v>839.63949057922719</v>
      </c>
      <c r="K899" s="307">
        <f t="shared" ca="1" si="392"/>
        <v>-5.1123860661340306</v>
      </c>
      <c r="L899" s="304">
        <f t="shared" ca="1" si="377"/>
        <v>839.65505455004165</v>
      </c>
      <c r="M899" s="306">
        <f t="shared" ca="1" si="393"/>
        <v>-1.4423459707656108</v>
      </c>
      <c r="N899" s="304">
        <f t="shared" ca="1" si="394"/>
        <v>-82.640336722569117</v>
      </c>
      <c r="P899" s="310">
        <f t="shared" ca="1" si="395"/>
        <v>23</v>
      </c>
      <c r="Q899" s="304">
        <f t="shared" ca="1" si="396"/>
        <v>0</v>
      </c>
      <c r="R899" s="306">
        <f t="shared" ca="1" si="397"/>
        <v>0</v>
      </c>
      <c r="S899" s="307">
        <f t="shared" ca="1" si="398"/>
        <v>9.0729999999999986</v>
      </c>
      <c r="T899" s="304">
        <f t="shared" ca="1" si="378"/>
        <v>89.006129999999985</v>
      </c>
      <c r="U899" s="311">
        <f t="shared" ca="1" si="379"/>
        <v>0</v>
      </c>
      <c r="V899" s="306">
        <f t="shared" ca="1" si="380"/>
        <v>1.2256264274200424</v>
      </c>
      <c r="W899" s="304">
        <f t="shared" ca="1" si="381"/>
        <v>59.417215421527011</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3.1804269998324992</v>
      </c>
      <c r="AH899" s="304">
        <f t="shared" ca="1" si="405"/>
        <v>-6.5487529097526123</v>
      </c>
    </row>
    <row r="900" spans="1:34" x14ac:dyDescent="0.2">
      <c r="A900" s="347">
        <f t="shared" ca="1" si="383"/>
        <v>1E-4</v>
      </c>
      <c r="B900" s="304">
        <f t="shared" ca="1" si="384"/>
        <v>32.920700000000842</v>
      </c>
      <c r="D900" s="306">
        <f t="shared" ca="1" si="385"/>
        <v>-0.83888371868785061</v>
      </c>
      <c r="E900" s="307">
        <f t="shared" ca="1" si="386"/>
        <v>-3.3151568356602974</v>
      </c>
      <c r="F900" s="304">
        <f t="shared" ca="1" si="387"/>
        <v>3.4196477506469511</v>
      </c>
      <c r="G900" s="306">
        <f t="shared" ca="1" si="388"/>
        <v>15.721146059179912</v>
      </c>
      <c r="H900" s="307">
        <f t="shared" ca="1" si="389"/>
        <v>-121.71794336727717</v>
      </c>
      <c r="I900" s="304">
        <f t="shared" ca="1" si="390"/>
        <v>122.72901926999076</v>
      </c>
      <c r="J900" s="306">
        <f t="shared" ca="1" si="391"/>
        <v>839.63949057922719</v>
      </c>
      <c r="K900" s="307">
        <f t="shared" ca="1" si="392"/>
        <v>-5.1245578438949737</v>
      </c>
      <c r="L900" s="304">
        <f t="shared" ref="L900:L963" ca="1" si="406">SQRT(pos_x^2+pos_z^2)</f>
        <v>839.65512874824958</v>
      </c>
      <c r="M900" s="306">
        <f t="shared" ca="1" si="393"/>
        <v>-1.4423469946764138</v>
      </c>
      <c r="N900" s="304">
        <f t="shared" ca="1" si="394"/>
        <v>-82.640395388336728</v>
      </c>
      <c r="P900" s="310">
        <f t="shared" ca="1" si="395"/>
        <v>23</v>
      </c>
      <c r="Q900" s="304">
        <f t="shared" ca="1" si="396"/>
        <v>0</v>
      </c>
      <c r="R900" s="306">
        <f t="shared" ca="1" si="397"/>
        <v>0</v>
      </c>
      <c r="S900" s="307">
        <f t="shared" ca="1" si="398"/>
        <v>9.0729999999999986</v>
      </c>
      <c r="T900" s="304">
        <f t="shared" ref="T900:T963" ca="1" si="407">m*g</f>
        <v>89.006129999999985</v>
      </c>
      <c r="U900" s="311">
        <f t="shared" ref="U900:U963" ca="1" si="408">IF(pos_xz&lt;L_rampe,Poids*COS(Beta),0)</f>
        <v>0</v>
      </c>
      <c r="V900" s="306">
        <f t="shared" ref="V900:V963" ca="1" si="409">Rho_moyen*(20000-Alt_rampe-pos_z)/(20000+Alt_rampe+pos_z)</f>
        <v>1.2256279192262969</v>
      </c>
      <c r="W900" s="304">
        <f t="shared" ref="W900:W963" ca="1" si="410">1/2*Rho*Sref*Cx*vit_xz^2</f>
        <v>59.417595690767598</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3.1803863741189593</v>
      </c>
      <c r="AH900" s="304">
        <f t="shared" ca="1" si="405"/>
        <v>-6.5487948221676424</v>
      </c>
    </row>
    <row r="901" spans="1:34" x14ac:dyDescent="0.2">
      <c r="A901" s="347">
        <f t="shared" ref="A901:A964" ca="1" si="412">IF(B900+0.01&lt;=T_ini+ROUNDUP(Temps_fin_propu,0), 0.01, IF(K900&gt;0, 0.1, 0.0001))</f>
        <v>1E-4</v>
      </c>
      <c r="B901" s="304">
        <f t="shared" ref="B901:B964" ca="1" si="413">B900+pas</f>
        <v>32.920800000000845</v>
      </c>
      <c r="D901" s="306">
        <f t="shared" ref="D901:D964" ca="1" si="414">IF(AND(L900&lt;L_rampe,Poussee&lt;Poids*SIN(M900)),0,(-W900+Poussee)/m*COS(M900)-U900/m*SIN(M900))</f>
        <v>-0.83888243734732515</v>
      </c>
      <c r="E901" s="307">
        <f t="shared" ref="E901:E964" ca="1" si="415">IF(AND(L900&lt;L_rampe,Poussee&lt;Poids*SIN(M900)),0,(-W900+Poussee)/m*SIN(M900)+U900/m*COS(M900)-Poids/m)</f>
        <v>-3.315114409822395</v>
      </c>
      <c r="F901" s="304">
        <f t="shared" ref="F901:F964" ca="1" si="416">SQRT(acc_x^2+acc_z^2)</f>
        <v>3.4196063068578342</v>
      </c>
      <c r="G901" s="306">
        <f t="shared" ref="G901:G964" ca="1" si="417">G900+acc_x*pas</f>
        <v>15.721062170936177</v>
      </c>
      <c r="H901" s="307">
        <f t="shared" ref="H901:H964" ca="1" si="418">H900+acc_z*pas</f>
        <v>-121.71827487871815</v>
      </c>
      <c r="I901" s="304">
        <f t="shared" ref="I901:I964" ca="1" si="419">SQRT(vit_x^2+vit_z^2)</f>
        <v>122.72933730462994</v>
      </c>
      <c r="J901" s="306">
        <f t="shared" ref="J901:J964" ca="1" si="420">J900+0.5*(vit_x+G900)*pas*(K900&gt;=0)</f>
        <v>839.63949057922719</v>
      </c>
      <c r="K901" s="307">
        <f t="shared" ref="K901:K964" ca="1" si="421">K900+0.5*(vit_z+H900)*pas</f>
        <v>-5.1367296548072732</v>
      </c>
      <c r="L901" s="304">
        <f t="shared" ca="1" si="406"/>
        <v>839.65520312309786</v>
      </c>
      <c r="M901" s="306">
        <f t="shared" ref="M901:M964" ca="1" si="422">IF(AND(L900&gt;L_rampe,G901&gt;0),ATAN2(G901,H901),$M$4)</f>
        <v>-1.442348018576447</v>
      </c>
      <c r="N901" s="304">
        <f t="shared" ref="N901:N964" ca="1" si="423">DEGREES(Beta)</f>
        <v>-82.640454053487275</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9.0729999999999986</v>
      </c>
      <c r="T901" s="304">
        <f t="shared" ca="1" si="407"/>
        <v>89.006129999999985</v>
      </c>
      <c r="U901" s="311">
        <f t="shared" ca="1" si="408"/>
        <v>0</v>
      </c>
      <c r="V901" s="306">
        <f t="shared" ca="1" si="409"/>
        <v>1.2256294110384314</v>
      </c>
      <c r="W901" s="304">
        <f t="shared" ca="1" si="410"/>
        <v>59.41797595790721</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3.1803457486132496</v>
      </c>
      <c r="AH901" s="304">
        <f t="shared" ref="AH901:AH964" ca="1" si="434">IF(AND(L900&lt;L_rampe,Poussee&lt;Poids*SIN(M900)), g*SIN(M900), (-W900+Poussee)/m)</f>
        <v>-6.5488367343511085</v>
      </c>
    </row>
    <row r="902" spans="1:34" x14ac:dyDescent="0.2">
      <c r="A902" s="347">
        <f t="shared" ca="1" si="412"/>
        <v>1E-4</v>
      </c>
      <c r="B902" s="304">
        <f t="shared" ca="1" si="413"/>
        <v>32.920900000000849</v>
      </c>
      <c r="D902" s="306">
        <f t="shared" ca="1" si="414"/>
        <v>-0.83888115596108537</v>
      </c>
      <c r="E902" s="307">
        <f t="shared" ca="1" si="415"/>
        <v>-3.3150719842189975</v>
      </c>
      <c r="F902" s="304">
        <f t="shared" ca="1" si="416"/>
        <v>3.4195648633094078</v>
      </c>
      <c r="G902" s="306">
        <f t="shared" ca="1" si="417"/>
        <v>15.720978282820582</v>
      </c>
      <c r="H902" s="307">
        <f t="shared" ca="1" si="418"/>
        <v>-121.71860638591657</v>
      </c>
      <c r="I902" s="304">
        <f t="shared" ca="1" si="419"/>
        <v>122.72965533520662</v>
      </c>
      <c r="J902" s="306">
        <f t="shared" ca="1" si="420"/>
        <v>839.63949057922719</v>
      </c>
      <c r="K902" s="307">
        <f t="shared" ca="1" si="421"/>
        <v>-5.1489014988705053</v>
      </c>
      <c r="L902" s="304">
        <f t="shared" ca="1" si="406"/>
        <v>839.65527767458786</v>
      </c>
      <c r="M902" s="306">
        <f t="shared" ca="1" si="422"/>
        <v>-1.4423490424657099</v>
      </c>
      <c r="N902" s="304">
        <f t="shared" ca="1" si="423"/>
        <v>-82.64051271802073</v>
      </c>
      <c r="P902" s="310">
        <f t="shared" ca="1" si="424"/>
        <v>23</v>
      </c>
      <c r="Q902" s="304">
        <f t="shared" ca="1" si="425"/>
        <v>0</v>
      </c>
      <c r="R902" s="306">
        <f t="shared" ca="1" si="426"/>
        <v>0</v>
      </c>
      <c r="S902" s="307">
        <f t="shared" ca="1" si="427"/>
        <v>9.0729999999999986</v>
      </c>
      <c r="T902" s="304">
        <f t="shared" ca="1" si="407"/>
        <v>89.006129999999985</v>
      </c>
      <c r="U902" s="311">
        <f t="shared" ca="1" si="408"/>
        <v>0</v>
      </c>
      <c r="V902" s="306">
        <f t="shared" ca="1" si="409"/>
        <v>1.2256309028564447</v>
      </c>
      <c r="W902" s="304">
        <f t="shared" ca="1" si="410"/>
        <v>59.418356222945853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3.1803051233153674</v>
      </c>
      <c r="AH902" s="304">
        <f t="shared" ca="1" si="434"/>
        <v>-6.5488786463030113</v>
      </c>
    </row>
    <row r="903" spans="1:34" x14ac:dyDescent="0.2">
      <c r="A903" s="347">
        <f t="shared" ca="1" si="412"/>
        <v>1E-4</v>
      </c>
      <c r="B903" s="304">
        <f t="shared" ca="1" si="413"/>
        <v>32.921000000000852</v>
      </c>
      <c r="D903" s="306">
        <f t="shared" ca="1" si="414"/>
        <v>-0.8388798745291367</v>
      </c>
      <c r="E903" s="307">
        <f t="shared" ca="1" si="415"/>
        <v>-3.3150295588501058</v>
      </c>
      <c r="F903" s="304">
        <f t="shared" ca="1" si="416"/>
        <v>3.4195234200016742</v>
      </c>
      <c r="G903" s="306">
        <f t="shared" ca="1" si="417"/>
        <v>15.720894394833129</v>
      </c>
      <c r="H903" s="307">
        <f t="shared" ca="1" si="418"/>
        <v>-121.71893788887246</v>
      </c>
      <c r="I903" s="304">
        <f t="shared" ca="1" si="419"/>
        <v>122.72997336172075</v>
      </c>
      <c r="J903" s="306">
        <f t="shared" ca="1" si="420"/>
        <v>839.63949057922719</v>
      </c>
      <c r="K903" s="307">
        <f t="shared" ca="1" si="421"/>
        <v>-5.1610733760842447</v>
      </c>
      <c r="L903" s="304">
        <f t="shared" ca="1" si="406"/>
        <v>839.65535240272095</v>
      </c>
      <c r="M903" s="306">
        <f t="shared" ca="1" si="422"/>
        <v>-1.442350066344203</v>
      </c>
      <c r="N903" s="304">
        <f t="shared" ca="1" si="423"/>
        <v>-82.640571381937121</v>
      </c>
      <c r="P903" s="310">
        <f t="shared" ca="1" si="424"/>
        <v>23</v>
      </c>
      <c r="Q903" s="304">
        <f t="shared" ca="1" si="425"/>
        <v>0</v>
      </c>
      <c r="R903" s="306">
        <f t="shared" ca="1" si="426"/>
        <v>0</v>
      </c>
      <c r="S903" s="307">
        <f t="shared" ca="1" si="427"/>
        <v>9.0729999999999986</v>
      </c>
      <c r="T903" s="304">
        <f t="shared" ca="1" si="407"/>
        <v>89.006129999999985</v>
      </c>
      <c r="U903" s="311">
        <f t="shared" ca="1" si="408"/>
        <v>0</v>
      </c>
      <c r="V903" s="306">
        <f t="shared" ca="1" si="409"/>
        <v>1.2256323946803376</v>
      </c>
      <c r="W903" s="304">
        <f t="shared" ca="1" si="410"/>
        <v>59.418736485883457</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3.1802644982253163</v>
      </c>
      <c r="AH903" s="304">
        <f t="shared" ca="1" si="434"/>
        <v>-6.5489205580233509</v>
      </c>
    </row>
    <row r="904" spans="1:34" x14ac:dyDescent="0.2">
      <c r="A904" s="347">
        <f t="shared" ca="1" si="412"/>
        <v>1E-4</v>
      </c>
      <c r="B904" s="304">
        <f t="shared" ca="1" si="413"/>
        <v>32.921100000000855</v>
      </c>
      <c r="D904" s="306">
        <f t="shared" ca="1" si="414"/>
        <v>-0.83887859305147738</v>
      </c>
      <c r="E904" s="307">
        <f t="shared" ca="1" si="415"/>
        <v>-3.314987133715726</v>
      </c>
      <c r="F904" s="304">
        <f t="shared" ca="1" si="416"/>
        <v>3.4194819769346392</v>
      </c>
      <c r="G904" s="306">
        <f t="shared" ca="1" si="417"/>
        <v>15.720810506973825</v>
      </c>
      <c r="H904" s="307">
        <f t="shared" ca="1" si="418"/>
        <v>-121.71926938758583</v>
      </c>
      <c r="I904" s="304">
        <f t="shared" ca="1" si="419"/>
        <v>122.73029138417242</v>
      </c>
      <c r="J904" s="306">
        <f t="shared" ca="1" si="420"/>
        <v>839.63949057922719</v>
      </c>
      <c r="K904" s="307">
        <f t="shared" ca="1" si="421"/>
        <v>-5.1732452864480676</v>
      </c>
      <c r="L904" s="304">
        <f t="shared" ca="1" si="406"/>
        <v>839.65542730749848</v>
      </c>
      <c r="M904" s="306">
        <f t="shared" ca="1" si="422"/>
        <v>-1.4423510902119265</v>
      </c>
      <c r="N904" s="304">
        <f t="shared" ca="1" si="423"/>
        <v>-82.640630045236449</v>
      </c>
      <c r="P904" s="310">
        <f t="shared" ca="1" si="424"/>
        <v>23</v>
      </c>
      <c r="Q904" s="304">
        <f t="shared" ca="1" si="425"/>
        <v>0</v>
      </c>
      <c r="R904" s="306">
        <f t="shared" ca="1" si="426"/>
        <v>0</v>
      </c>
      <c r="S904" s="307">
        <f t="shared" ca="1" si="427"/>
        <v>9.0729999999999986</v>
      </c>
      <c r="T904" s="304">
        <f t="shared" ca="1" si="407"/>
        <v>89.006129999999985</v>
      </c>
      <c r="U904" s="311">
        <f t="shared" ca="1" si="408"/>
        <v>0</v>
      </c>
      <c r="V904" s="306">
        <f t="shared" ca="1" si="409"/>
        <v>1.2256338865101102</v>
      </c>
      <c r="W904" s="304">
        <f t="shared" ca="1" si="410"/>
        <v>59.419116746720057</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3.1802238733431016</v>
      </c>
      <c r="AH904" s="304">
        <f t="shared" ca="1" si="434"/>
        <v>-6.5489624695121202</v>
      </c>
    </row>
    <row r="905" spans="1:34" x14ac:dyDescent="0.2">
      <c r="A905" s="347">
        <f t="shared" ca="1" si="412"/>
        <v>1E-4</v>
      </c>
      <c r="B905" s="304">
        <f t="shared" ca="1" si="413"/>
        <v>32.921200000000859</v>
      </c>
      <c r="D905" s="306">
        <f t="shared" ca="1" si="414"/>
        <v>-0.83887731152810818</v>
      </c>
      <c r="E905" s="307">
        <f t="shared" ca="1" si="415"/>
        <v>-3.3149447088158555</v>
      </c>
      <c r="F905" s="304">
        <f t="shared" ca="1" si="416"/>
        <v>3.419440534108301</v>
      </c>
      <c r="G905" s="306">
        <f t="shared" ca="1" si="417"/>
        <v>15.720726619242672</v>
      </c>
      <c r="H905" s="307">
        <f t="shared" ca="1" si="418"/>
        <v>-121.71960088205671</v>
      </c>
      <c r="I905" s="304">
        <f t="shared" ca="1" si="419"/>
        <v>122.73060940256161</v>
      </c>
      <c r="J905" s="306">
        <f t="shared" ca="1" si="420"/>
        <v>839.63949057922719</v>
      </c>
      <c r="K905" s="307">
        <f t="shared" ca="1" si="421"/>
        <v>-5.1854172299615495</v>
      </c>
      <c r="L905" s="304">
        <f t="shared" ca="1" si="406"/>
        <v>839.65550238892206</v>
      </c>
      <c r="M905" s="306">
        <f t="shared" ca="1" si="422"/>
        <v>-1.4423521140688804</v>
      </c>
      <c r="N905" s="304">
        <f t="shared" ca="1" si="423"/>
        <v>-82.640688707918741</v>
      </c>
      <c r="P905" s="310">
        <f t="shared" ca="1" si="424"/>
        <v>23</v>
      </c>
      <c r="Q905" s="304">
        <f t="shared" ca="1" si="425"/>
        <v>0</v>
      </c>
      <c r="R905" s="306">
        <f t="shared" ca="1" si="426"/>
        <v>0</v>
      </c>
      <c r="S905" s="307">
        <f t="shared" ca="1" si="427"/>
        <v>9.0729999999999986</v>
      </c>
      <c r="T905" s="304">
        <f t="shared" ca="1" si="407"/>
        <v>89.006129999999985</v>
      </c>
      <c r="U905" s="311">
        <f t="shared" ca="1" si="408"/>
        <v>0</v>
      </c>
      <c r="V905" s="306">
        <f t="shared" ca="1" si="409"/>
        <v>1.2256353783457614</v>
      </c>
      <c r="W905" s="304">
        <f t="shared" ca="1" si="410"/>
        <v>59.419497005455582</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3.1801832486687216</v>
      </c>
      <c r="AH905" s="304">
        <f t="shared" ca="1" si="434"/>
        <v>-6.5490043807693228</v>
      </c>
    </row>
    <row r="906" spans="1:34" x14ac:dyDescent="0.2">
      <c r="A906" s="347">
        <f t="shared" ca="1" si="412"/>
        <v>1E-4</v>
      </c>
      <c r="B906" s="304">
        <f t="shared" ca="1" si="413"/>
        <v>32.921300000000862</v>
      </c>
      <c r="D906" s="306">
        <f t="shared" ca="1" si="414"/>
        <v>-0.83887602995903066</v>
      </c>
      <c r="E906" s="307">
        <f t="shared" ca="1" si="415"/>
        <v>-3.3149022841505014</v>
      </c>
      <c r="F906" s="304">
        <f t="shared" ca="1" si="416"/>
        <v>3.4193990915226662</v>
      </c>
      <c r="G906" s="306">
        <f t="shared" ca="1" si="417"/>
        <v>15.720642731639677</v>
      </c>
      <c r="H906" s="307">
        <f t="shared" ca="1" si="418"/>
        <v>-121.71993237228513</v>
      </c>
      <c r="I906" s="304">
        <f t="shared" ca="1" si="419"/>
        <v>122.73092741688836</v>
      </c>
      <c r="J906" s="306">
        <f t="shared" ca="1" si="420"/>
        <v>839.63949057922719</v>
      </c>
      <c r="K906" s="307">
        <f t="shared" ca="1" si="421"/>
        <v>-5.1975892066242668</v>
      </c>
      <c r="L906" s="304">
        <f t="shared" ca="1" si="406"/>
        <v>839.6555776469927</v>
      </c>
      <c r="M906" s="306">
        <f t="shared" ca="1" si="422"/>
        <v>-1.4423531379150649</v>
      </c>
      <c r="N906" s="304">
        <f t="shared" ca="1" si="423"/>
        <v>-82.640747369983984</v>
      </c>
      <c r="P906" s="310">
        <f t="shared" ca="1" si="424"/>
        <v>23</v>
      </c>
      <c r="Q906" s="304">
        <f t="shared" ca="1" si="425"/>
        <v>0</v>
      </c>
      <c r="R906" s="306">
        <f t="shared" ca="1" si="426"/>
        <v>0</v>
      </c>
      <c r="S906" s="307">
        <f t="shared" ca="1" si="427"/>
        <v>9.0729999999999986</v>
      </c>
      <c r="T906" s="304">
        <f t="shared" ca="1" si="407"/>
        <v>89.006129999999985</v>
      </c>
      <c r="U906" s="311">
        <f t="shared" ca="1" si="408"/>
        <v>0</v>
      </c>
      <c r="V906" s="306">
        <f t="shared" ca="1" si="409"/>
        <v>1.2256368701872924</v>
      </c>
      <c r="W906" s="304">
        <f t="shared" ca="1" si="410"/>
        <v>59.419877262090061</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3.1801426242021851</v>
      </c>
      <c r="AH906" s="304">
        <f t="shared" ca="1" si="434"/>
        <v>-6.5490462917949515</v>
      </c>
    </row>
    <row r="907" spans="1:34" x14ac:dyDescent="0.2">
      <c r="A907" s="347">
        <f t="shared" ca="1" si="412"/>
        <v>1E-4</v>
      </c>
      <c r="B907" s="304">
        <f t="shared" ca="1" si="413"/>
        <v>32.921400000000865</v>
      </c>
      <c r="D907" s="306">
        <f t="shared" ca="1" si="414"/>
        <v>-0.83887474834424525</v>
      </c>
      <c r="E907" s="307">
        <f t="shared" ca="1" si="415"/>
        <v>-3.3148598597196619</v>
      </c>
      <c r="F907" s="304">
        <f t="shared" ca="1" si="416"/>
        <v>3.4193576491777335</v>
      </c>
      <c r="G907" s="306">
        <f t="shared" ca="1" si="417"/>
        <v>15.720558844164842</v>
      </c>
      <c r="H907" s="307">
        <f t="shared" ca="1" si="418"/>
        <v>-121.7202638582711</v>
      </c>
      <c r="I907" s="304">
        <f t="shared" ca="1" si="419"/>
        <v>122.73124542715269</v>
      </c>
      <c r="J907" s="306">
        <f t="shared" ca="1" si="420"/>
        <v>839.63949057922719</v>
      </c>
      <c r="K907" s="307">
        <f t="shared" ca="1" si="421"/>
        <v>-5.2097612164357949</v>
      </c>
      <c r="L907" s="304">
        <f t="shared" ca="1" si="406"/>
        <v>839.6556530817121</v>
      </c>
      <c r="M907" s="306">
        <f t="shared" ca="1" si="422"/>
        <v>-1.4423541617504803</v>
      </c>
      <c r="N907" s="304">
        <f t="shared" ca="1" si="423"/>
        <v>-82.640806031432192</v>
      </c>
      <c r="P907" s="310">
        <f t="shared" ca="1" si="424"/>
        <v>23</v>
      </c>
      <c r="Q907" s="304">
        <f t="shared" ca="1" si="425"/>
        <v>0</v>
      </c>
      <c r="R907" s="306">
        <f t="shared" ca="1" si="426"/>
        <v>0</v>
      </c>
      <c r="S907" s="307">
        <f t="shared" ca="1" si="427"/>
        <v>9.0729999999999986</v>
      </c>
      <c r="T907" s="304">
        <f t="shared" ca="1" si="407"/>
        <v>89.006129999999985</v>
      </c>
      <c r="U907" s="311">
        <f t="shared" ca="1" si="408"/>
        <v>0</v>
      </c>
      <c r="V907" s="306">
        <f t="shared" ca="1" si="409"/>
        <v>1.225638362034702</v>
      </c>
      <c r="W907" s="304">
        <f t="shared" ca="1" si="410"/>
        <v>59.420257516623444</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3.1801019999434867</v>
      </c>
      <c r="AH907" s="304">
        <f t="shared" ca="1" si="434"/>
        <v>-6.549088202589008</v>
      </c>
    </row>
    <row r="908" spans="1:34" x14ac:dyDescent="0.2">
      <c r="A908" s="347">
        <f t="shared" ca="1" si="412"/>
        <v>1E-4</v>
      </c>
      <c r="B908" s="304">
        <f t="shared" ca="1" si="413"/>
        <v>32.921500000000869</v>
      </c>
      <c r="D908" s="306">
        <f t="shared" ca="1" si="414"/>
        <v>-0.8388734666837524</v>
      </c>
      <c r="E908" s="307">
        <f t="shared" ca="1" si="415"/>
        <v>-3.3148174355233406</v>
      </c>
      <c r="F908" s="304">
        <f t="shared" ca="1" si="416"/>
        <v>3.4193162070735066</v>
      </c>
      <c r="G908" s="306">
        <f t="shared" ca="1" si="417"/>
        <v>15.720474956818173</v>
      </c>
      <c r="H908" s="307">
        <f t="shared" ca="1" si="418"/>
        <v>-121.72059534001465</v>
      </c>
      <c r="I908" s="304">
        <f t="shared" ca="1" si="419"/>
        <v>122.73156343335461</v>
      </c>
      <c r="J908" s="306">
        <f t="shared" ca="1" si="420"/>
        <v>839.63949057922719</v>
      </c>
      <c r="K908" s="307">
        <f t="shared" ca="1" si="421"/>
        <v>-5.2219332593957093</v>
      </c>
      <c r="L908" s="304">
        <f t="shared" ca="1" si="406"/>
        <v>839.65572869308153</v>
      </c>
      <c r="M908" s="306">
        <f t="shared" ca="1" si="422"/>
        <v>-1.4423551855751269</v>
      </c>
      <c r="N908" s="304">
        <f t="shared" ca="1" si="423"/>
        <v>-82.640864692263406</v>
      </c>
      <c r="P908" s="310">
        <f t="shared" ca="1" si="424"/>
        <v>23</v>
      </c>
      <c r="Q908" s="304">
        <f t="shared" ca="1" si="425"/>
        <v>0</v>
      </c>
      <c r="R908" s="306">
        <f t="shared" ca="1" si="426"/>
        <v>0</v>
      </c>
      <c r="S908" s="307">
        <f t="shared" ca="1" si="427"/>
        <v>9.0729999999999986</v>
      </c>
      <c r="T908" s="304">
        <f t="shared" ca="1" si="407"/>
        <v>89.006129999999985</v>
      </c>
      <c r="U908" s="311">
        <f t="shared" ca="1" si="408"/>
        <v>0</v>
      </c>
      <c r="V908" s="306">
        <f t="shared" ca="1" si="409"/>
        <v>1.2256398538879911</v>
      </c>
      <c r="W908" s="304">
        <f t="shared" ca="1" si="410"/>
        <v>59.420637769055716</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3.1800613758926346</v>
      </c>
      <c r="AH908" s="304">
        <f t="shared" ca="1" si="434"/>
        <v>-6.5491301131514881</v>
      </c>
    </row>
    <row r="909" spans="1:34" x14ac:dyDescent="0.2">
      <c r="A909" s="347">
        <f t="shared" ca="1" si="412"/>
        <v>1E-4</v>
      </c>
      <c r="B909" s="304">
        <f t="shared" ca="1" si="413"/>
        <v>32.921600000000872</v>
      </c>
      <c r="D909" s="306">
        <f t="shared" ca="1" si="414"/>
        <v>-0.83887218497755067</v>
      </c>
      <c r="E909" s="307">
        <f t="shared" ca="1" si="415"/>
        <v>-3.3147750115615393</v>
      </c>
      <c r="F909" s="304">
        <f t="shared" ca="1" si="416"/>
        <v>3.4192747652099875</v>
      </c>
      <c r="G909" s="306">
        <f t="shared" ca="1" si="417"/>
        <v>15.720391069599675</v>
      </c>
      <c r="H909" s="307">
        <f t="shared" ca="1" si="418"/>
        <v>-121.72092681751582</v>
      </c>
      <c r="I909" s="304">
        <f t="shared" ca="1" si="419"/>
        <v>122.73188143549413</v>
      </c>
      <c r="J909" s="306">
        <f t="shared" ca="1" si="420"/>
        <v>839.63949057922719</v>
      </c>
      <c r="K909" s="307">
        <f t="shared" ca="1" si="421"/>
        <v>-5.2341053355035863</v>
      </c>
      <c r="L909" s="304">
        <f t="shared" ca="1" si="406"/>
        <v>839.65580448110245</v>
      </c>
      <c r="M909" s="306">
        <f t="shared" ca="1" si="422"/>
        <v>-1.4423562093890043</v>
      </c>
      <c r="N909" s="304">
        <f t="shared" ca="1" si="423"/>
        <v>-82.640923352477586</v>
      </c>
      <c r="P909" s="310">
        <f t="shared" ca="1" si="424"/>
        <v>23</v>
      </c>
      <c r="Q909" s="304">
        <f t="shared" ca="1" si="425"/>
        <v>0</v>
      </c>
      <c r="R909" s="306">
        <f t="shared" ca="1" si="426"/>
        <v>0</v>
      </c>
      <c r="S909" s="307">
        <f t="shared" ca="1" si="427"/>
        <v>9.0729999999999986</v>
      </c>
      <c r="T909" s="304">
        <f t="shared" ca="1" si="407"/>
        <v>89.006129999999985</v>
      </c>
      <c r="U909" s="311">
        <f t="shared" ca="1" si="408"/>
        <v>0</v>
      </c>
      <c r="V909" s="306">
        <f t="shared" ca="1" si="409"/>
        <v>1.2256413457471593</v>
      </c>
      <c r="W909" s="304">
        <f t="shared" ca="1" si="410"/>
        <v>59.421018019386857</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3.1800207520496322</v>
      </c>
      <c r="AH909" s="304">
        <f t="shared" ca="1" si="434"/>
        <v>-6.5491720234823898</v>
      </c>
    </row>
    <row r="910" spans="1:34" x14ac:dyDescent="0.2">
      <c r="A910" s="347">
        <f t="shared" ca="1" si="412"/>
        <v>1E-4</v>
      </c>
      <c r="B910" s="304">
        <f t="shared" ca="1" si="413"/>
        <v>32.921700000000875</v>
      </c>
      <c r="D910" s="306">
        <f t="shared" ca="1" si="414"/>
        <v>-0.83887090322564517</v>
      </c>
      <c r="E910" s="307">
        <f t="shared" ca="1" si="415"/>
        <v>-3.3147325878342606</v>
      </c>
      <c r="F910" s="304">
        <f t="shared" ca="1" si="416"/>
        <v>3.4192333235871786</v>
      </c>
      <c r="G910" s="306">
        <f t="shared" ca="1" si="417"/>
        <v>15.720307182509352</v>
      </c>
      <c r="H910" s="307">
        <f t="shared" ca="1" si="418"/>
        <v>-121.7212582907746</v>
      </c>
      <c r="I910" s="304">
        <f t="shared" ca="1" si="419"/>
        <v>122.7321994335713</v>
      </c>
      <c r="J910" s="306">
        <f t="shared" ca="1" si="420"/>
        <v>839.63949057922719</v>
      </c>
      <c r="K910" s="307">
        <f t="shared" ca="1" si="421"/>
        <v>-5.2462774447590004</v>
      </c>
      <c r="L910" s="304">
        <f t="shared" ca="1" si="406"/>
        <v>839.65588044577623</v>
      </c>
      <c r="M910" s="306">
        <f t="shared" ca="1" si="422"/>
        <v>-1.4423572331921133</v>
      </c>
      <c r="N910" s="304">
        <f t="shared" ca="1" si="423"/>
        <v>-82.640982012074787</v>
      </c>
      <c r="P910" s="310">
        <f t="shared" ca="1" si="424"/>
        <v>23</v>
      </c>
      <c r="Q910" s="304">
        <f t="shared" ca="1" si="425"/>
        <v>0</v>
      </c>
      <c r="R910" s="306">
        <f t="shared" ca="1" si="426"/>
        <v>0</v>
      </c>
      <c r="S910" s="307">
        <f t="shared" ca="1" si="427"/>
        <v>9.0729999999999986</v>
      </c>
      <c r="T910" s="304">
        <f t="shared" ca="1" si="407"/>
        <v>89.006129999999985</v>
      </c>
      <c r="U910" s="311">
        <f t="shared" ca="1" si="408"/>
        <v>0</v>
      </c>
      <c r="V910" s="306">
        <f t="shared" ca="1" si="409"/>
        <v>1.2256428376122064</v>
      </c>
      <c r="W910" s="304">
        <f t="shared" ca="1" si="410"/>
        <v>59.421398267616837</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3.1799801284144795</v>
      </c>
      <c r="AH910" s="304">
        <f t="shared" ca="1" si="434"/>
        <v>-6.5492139335817114</v>
      </c>
    </row>
    <row r="911" spans="1:34" x14ac:dyDescent="0.2">
      <c r="A911" s="347">
        <f t="shared" ca="1" si="412"/>
        <v>1E-4</v>
      </c>
      <c r="B911" s="304">
        <f t="shared" ca="1" si="413"/>
        <v>32.921800000000879</v>
      </c>
      <c r="D911" s="306">
        <f t="shared" ca="1" si="414"/>
        <v>-0.8388696214280329</v>
      </c>
      <c r="E911" s="307">
        <f t="shared" ca="1" si="415"/>
        <v>-3.3146901643415099</v>
      </c>
      <c r="F911" s="304">
        <f t="shared" ca="1" si="416"/>
        <v>3.419191882205086</v>
      </c>
      <c r="G911" s="306">
        <f t="shared" ca="1" si="417"/>
        <v>15.720223295547209</v>
      </c>
      <c r="H911" s="307">
        <f t="shared" ca="1" si="418"/>
        <v>-121.72158975979103</v>
      </c>
      <c r="I911" s="304">
        <f t="shared" ca="1" si="419"/>
        <v>122.73251742758612</v>
      </c>
      <c r="J911" s="306">
        <f t="shared" ca="1" si="420"/>
        <v>839.63949057922719</v>
      </c>
      <c r="K911" s="307">
        <f t="shared" ca="1" si="421"/>
        <v>-5.2584495871615289</v>
      </c>
      <c r="L911" s="304">
        <f t="shared" ca="1" si="406"/>
        <v>839.65595658710413</v>
      </c>
      <c r="M911" s="306">
        <f t="shared" ca="1" si="422"/>
        <v>-1.442358256984454</v>
      </c>
      <c r="N911" s="304">
        <f t="shared" ca="1" si="423"/>
        <v>-82.641040671055009</v>
      </c>
      <c r="P911" s="310">
        <f t="shared" ca="1" si="424"/>
        <v>23</v>
      </c>
      <c r="Q911" s="304">
        <f t="shared" ca="1" si="425"/>
        <v>0</v>
      </c>
      <c r="R911" s="306">
        <f t="shared" ca="1" si="426"/>
        <v>0</v>
      </c>
      <c r="S911" s="307">
        <f t="shared" ca="1" si="427"/>
        <v>9.0729999999999986</v>
      </c>
      <c r="T911" s="304">
        <f t="shared" ca="1" si="407"/>
        <v>89.006129999999985</v>
      </c>
      <c r="U911" s="311">
        <f t="shared" ca="1" si="408"/>
        <v>0</v>
      </c>
      <c r="V911" s="306">
        <f t="shared" ca="1" si="409"/>
        <v>1.225644329483133</v>
      </c>
      <c r="W911" s="304">
        <f t="shared" ca="1" si="410"/>
        <v>59.421778513745686</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3.179939504987181</v>
      </c>
      <c r="AH911" s="304">
        <f t="shared" ca="1" si="434"/>
        <v>-6.5492558434494486</v>
      </c>
    </row>
    <row r="912" spans="1:34" x14ac:dyDescent="0.2">
      <c r="A912" s="347">
        <f t="shared" ca="1" si="412"/>
        <v>1E-4</v>
      </c>
      <c r="B912" s="304">
        <f t="shared" ca="1" si="413"/>
        <v>32.921900000000882</v>
      </c>
      <c r="D912" s="306">
        <f t="shared" ca="1" si="414"/>
        <v>-0.83886833958471485</v>
      </c>
      <c r="E912" s="307">
        <f t="shared" ca="1" si="415"/>
        <v>-3.3146477410832809</v>
      </c>
      <c r="F912" s="304">
        <f t="shared" ca="1" si="416"/>
        <v>3.4191504410637026</v>
      </c>
      <c r="G912" s="306">
        <f t="shared" ca="1" si="417"/>
        <v>15.72013940871325</v>
      </c>
      <c r="H912" s="307">
        <f t="shared" ca="1" si="418"/>
        <v>-121.72192122456514</v>
      </c>
      <c r="I912" s="304">
        <f t="shared" ca="1" si="419"/>
        <v>122.73283541753861</v>
      </c>
      <c r="J912" s="306">
        <f t="shared" ca="1" si="420"/>
        <v>839.63949057922719</v>
      </c>
      <c r="K912" s="307">
        <f t="shared" ca="1" si="421"/>
        <v>-5.2706217627107463</v>
      </c>
      <c r="L912" s="304">
        <f t="shared" ca="1" si="406"/>
        <v>839.65603290508773</v>
      </c>
      <c r="M912" s="306">
        <f t="shared" ca="1" si="422"/>
        <v>-1.4423592807660262</v>
      </c>
      <c r="N912" s="304">
        <f t="shared" ca="1" si="423"/>
        <v>-82.641099329418239</v>
      </c>
      <c r="P912" s="310">
        <f t="shared" ca="1" si="424"/>
        <v>23</v>
      </c>
      <c r="Q912" s="304">
        <f t="shared" ca="1" si="425"/>
        <v>0</v>
      </c>
      <c r="R912" s="306">
        <f t="shared" ca="1" si="426"/>
        <v>0</v>
      </c>
      <c r="S912" s="307">
        <f t="shared" ca="1" si="427"/>
        <v>9.0729999999999986</v>
      </c>
      <c r="T912" s="304">
        <f t="shared" ca="1" si="407"/>
        <v>89.006129999999985</v>
      </c>
      <c r="U912" s="311">
        <f t="shared" ca="1" si="408"/>
        <v>0</v>
      </c>
      <c r="V912" s="306">
        <f t="shared" ca="1" si="409"/>
        <v>1.2256458213599377</v>
      </c>
      <c r="W912" s="304">
        <f t="shared" ca="1" si="410"/>
        <v>59.422158757773296</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3.1798988817677367</v>
      </c>
      <c r="AH912" s="304">
        <f t="shared" ca="1" si="434"/>
        <v>-6.5492977530856047</v>
      </c>
    </row>
    <row r="913" spans="1:34" x14ac:dyDescent="0.2">
      <c r="A913" s="347">
        <f t="shared" ca="1" si="412"/>
        <v>1E-4</v>
      </c>
      <c r="B913" s="304">
        <f t="shared" ca="1" si="413"/>
        <v>32.922000000000885</v>
      </c>
      <c r="D913" s="306">
        <f t="shared" ca="1" si="414"/>
        <v>-0.83886705769569336</v>
      </c>
      <c r="E913" s="307">
        <f t="shared" ca="1" si="415"/>
        <v>-3.314605318059586</v>
      </c>
      <c r="F913" s="304">
        <f t="shared" ca="1" si="416"/>
        <v>3.4191090001630426</v>
      </c>
      <c r="G913" s="306">
        <f t="shared" ca="1" si="417"/>
        <v>15.720055522007479</v>
      </c>
      <c r="H913" s="307">
        <f t="shared" ca="1" si="418"/>
        <v>-121.72225268509695</v>
      </c>
      <c r="I913" s="304">
        <f t="shared" ca="1" si="419"/>
        <v>122.73315340342882</v>
      </c>
      <c r="J913" s="306">
        <f t="shared" ca="1" si="420"/>
        <v>839.63949057922719</v>
      </c>
      <c r="K913" s="307">
        <f t="shared" ca="1" si="421"/>
        <v>-5.2827939714062291</v>
      </c>
      <c r="L913" s="304">
        <f t="shared" ca="1" si="406"/>
        <v>839.65610939972828</v>
      </c>
      <c r="M913" s="306">
        <f t="shared" ca="1" si="422"/>
        <v>-1.4423603045368303</v>
      </c>
      <c r="N913" s="304">
        <f t="shared" ca="1" si="423"/>
        <v>-82.641157987164505</v>
      </c>
      <c r="P913" s="310">
        <f t="shared" ca="1" si="424"/>
        <v>23</v>
      </c>
      <c r="Q913" s="304">
        <f t="shared" ca="1" si="425"/>
        <v>0</v>
      </c>
      <c r="R913" s="306">
        <f t="shared" ca="1" si="426"/>
        <v>0</v>
      </c>
      <c r="S913" s="307">
        <f t="shared" ca="1" si="427"/>
        <v>9.0729999999999986</v>
      </c>
      <c r="T913" s="304">
        <f t="shared" ca="1" si="407"/>
        <v>89.006129999999985</v>
      </c>
      <c r="U913" s="311">
        <f t="shared" ca="1" si="408"/>
        <v>0</v>
      </c>
      <c r="V913" s="306">
        <f t="shared" ca="1" si="409"/>
        <v>1.2256473132426224</v>
      </c>
      <c r="W913" s="304">
        <f t="shared" ca="1" si="410"/>
        <v>59.422538999699775</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3.1798582587561572</v>
      </c>
      <c r="AH913" s="304">
        <f t="shared" ca="1" si="434"/>
        <v>-6.5493396624901692</v>
      </c>
    </row>
    <row r="914" spans="1:34" x14ac:dyDescent="0.2">
      <c r="A914" s="347">
        <f t="shared" ca="1" si="412"/>
        <v>1E-4</v>
      </c>
      <c r="B914" s="304">
        <f t="shared" ca="1" si="413"/>
        <v>32.922100000000889</v>
      </c>
      <c r="D914" s="306">
        <f t="shared" ca="1" si="414"/>
        <v>-0.83886577576096877</v>
      </c>
      <c r="E914" s="307">
        <f t="shared" ca="1" si="415"/>
        <v>-3.3145628952704156</v>
      </c>
      <c r="F914" s="304">
        <f t="shared" ca="1" si="416"/>
        <v>3.419067559503095</v>
      </c>
      <c r="G914" s="306">
        <f t="shared" ca="1" si="417"/>
        <v>15.719971635429904</v>
      </c>
      <c r="H914" s="307">
        <f t="shared" ca="1" si="418"/>
        <v>-121.72258414138648</v>
      </c>
      <c r="I914" s="304">
        <f t="shared" ca="1" si="419"/>
        <v>122.73347138525672</v>
      </c>
      <c r="J914" s="306">
        <f t="shared" ca="1" si="420"/>
        <v>839.63949057922719</v>
      </c>
      <c r="K914" s="307">
        <f t="shared" ca="1" si="421"/>
        <v>-5.2949662132475535</v>
      </c>
      <c r="L914" s="304">
        <f t="shared" ca="1" si="406"/>
        <v>839.65618607102726</v>
      </c>
      <c r="M914" s="306">
        <f t="shared" ca="1" si="422"/>
        <v>-1.4423613282968664</v>
      </c>
      <c r="N914" s="304">
        <f t="shared" ca="1" si="423"/>
        <v>-82.641216644293806</v>
      </c>
      <c r="P914" s="310">
        <f t="shared" ca="1" si="424"/>
        <v>23</v>
      </c>
      <c r="Q914" s="304">
        <f t="shared" ca="1" si="425"/>
        <v>0</v>
      </c>
      <c r="R914" s="306">
        <f t="shared" ca="1" si="426"/>
        <v>0</v>
      </c>
      <c r="S914" s="307">
        <f t="shared" ca="1" si="427"/>
        <v>9.0729999999999986</v>
      </c>
      <c r="T914" s="304">
        <f t="shared" ca="1" si="407"/>
        <v>89.006129999999985</v>
      </c>
      <c r="U914" s="311">
        <f t="shared" ca="1" si="408"/>
        <v>0</v>
      </c>
      <c r="V914" s="306">
        <f t="shared" ca="1" si="409"/>
        <v>1.2256488051311856</v>
      </c>
      <c r="W914" s="304">
        <f t="shared" ca="1" si="410"/>
        <v>59.422919239524965</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3.1798176359524266</v>
      </c>
      <c r="AH914" s="304">
        <f t="shared" ca="1" si="434"/>
        <v>-6.5493815716631527</v>
      </c>
    </row>
    <row r="915" spans="1:34" x14ac:dyDescent="0.2">
      <c r="A915" s="347">
        <f t="shared" ca="1" si="412"/>
        <v>1E-4</v>
      </c>
      <c r="B915" s="304">
        <f t="shared" ca="1" si="413"/>
        <v>32.922200000000892</v>
      </c>
      <c r="D915" s="306">
        <f t="shared" ca="1" si="414"/>
        <v>-0.83886449378054107</v>
      </c>
      <c r="E915" s="307">
        <f t="shared" ca="1" si="415"/>
        <v>-3.3145204727157846</v>
      </c>
      <c r="F915" s="304">
        <f t="shared" ca="1" si="416"/>
        <v>3.4190261190838762</v>
      </c>
      <c r="G915" s="306">
        <f t="shared" ca="1" si="417"/>
        <v>15.719887748980526</v>
      </c>
      <c r="H915" s="307">
        <f t="shared" ca="1" si="418"/>
        <v>-121.72291559343375</v>
      </c>
      <c r="I915" s="304">
        <f t="shared" ca="1" si="419"/>
        <v>122.73378936302238</v>
      </c>
      <c r="J915" s="306">
        <f t="shared" ca="1" si="420"/>
        <v>839.63949057922719</v>
      </c>
      <c r="K915" s="307">
        <f t="shared" ca="1" si="421"/>
        <v>-5.3071384882342949</v>
      </c>
      <c r="L915" s="304">
        <f t="shared" ca="1" si="406"/>
        <v>839.65626291898616</v>
      </c>
      <c r="M915" s="306">
        <f t="shared" ca="1" si="422"/>
        <v>-1.4423623520461346</v>
      </c>
      <c r="N915" s="304">
        <f t="shared" ca="1" si="423"/>
        <v>-82.641275300806157</v>
      </c>
      <c r="P915" s="310">
        <f t="shared" ca="1" si="424"/>
        <v>23</v>
      </c>
      <c r="Q915" s="304">
        <f t="shared" ca="1" si="425"/>
        <v>0</v>
      </c>
      <c r="R915" s="306">
        <f t="shared" ca="1" si="426"/>
        <v>0</v>
      </c>
      <c r="S915" s="307">
        <f t="shared" ca="1" si="427"/>
        <v>9.0729999999999986</v>
      </c>
      <c r="T915" s="304">
        <f t="shared" ca="1" si="407"/>
        <v>89.006129999999985</v>
      </c>
      <c r="U915" s="311">
        <f t="shared" ca="1" si="408"/>
        <v>0</v>
      </c>
      <c r="V915" s="306">
        <f t="shared" ca="1" si="409"/>
        <v>1.2256502970256276</v>
      </c>
      <c r="W915" s="304">
        <f t="shared" ca="1" si="410"/>
        <v>59.423299477248946</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3.1797770133565706</v>
      </c>
      <c r="AH915" s="304">
        <f t="shared" ca="1" si="434"/>
        <v>-6.5494234806045384</v>
      </c>
    </row>
    <row r="916" spans="1:34" x14ac:dyDescent="0.2">
      <c r="A916" s="347">
        <f t="shared" ca="1" si="412"/>
        <v>1E-4</v>
      </c>
      <c r="B916" s="304">
        <f t="shared" ca="1" si="413"/>
        <v>32.922300000000895</v>
      </c>
      <c r="D916" s="306">
        <f t="shared" ca="1" si="414"/>
        <v>-0.83886321175441181</v>
      </c>
      <c r="E916" s="307">
        <f t="shared" ca="1" si="415"/>
        <v>-3.3144780503956861</v>
      </c>
      <c r="F916" s="304">
        <f t="shared" ca="1" si="416"/>
        <v>3.418984678905379</v>
      </c>
      <c r="G916" s="306">
        <f t="shared" ca="1" si="417"/>
        <v>15.719803862659351</v>
      </c>
      <c r="H916" s="307">
        <f t="shared" ca="1" si="418"/>
        <v>-121.72324704123879</v>
      </c>
      <c r="I916" s="304">
        <f t="shared" ca="1" si="419"/>
        <v>122.7341073367258</v>
      </c>
      <c r="J916" s="306">
        <f t="shared" ca="1" si="420"/>
        <v>839.63949057922719</v>
      </c>
      <c r="K916" s="307">
        <f t="shared" ca="1" si="421"/>
        <v>-5.3193107963660289</v>
      </c>
      <c r="L916" s="304">
        <f t="shared" ca="1" si="406"/>
        <v>839.65633994360599</v>
      </c>
      <c r="M916" s="306">
        <f t="shared" ca="1" si="422"/>
        <v>-1.4423633757846355</v>
      </c>
      <c r="N916" s="304">
        <f t="shared" ca="1" si="423"/>
        <v>-82.641333956701573</v>
      </c>
      <c r="P916" s="310">
        <f t="shared" ca="1" si="424"/>
        <v>23</v>
      </c>
      <c r="Q916" s="304">
        <f t="shared" ca="1" si="425"/>
        <v>0</v>
      </c>
      <c r="R916" s="306">
        <f t="shared" ca="1" si="426"/>
        <v>0</v>
      </c>
      <c r="S916" s="307">
        <f t="shared" ca="1" si="427"/>
        <v>9.0729999999999986</v>
      </c>
      <c r="T916" s="304">
        <f t="shared" ca="1" si="407"/>
        <v>89.006129999999985</v>
      </c>
      <c r="U916" s="311">
        <f t="shared" ca="1" si="408"/>
        <v>0</v>
      </c>
      <c r="V916" s="306">
        <f t="shared" ca="1" si="409"/>
        <v>1.2256517889259486</v>
      </c>
      <c r="W916" s="304">
        <f t="shared" ca="1" si="410"/>
        <v>59.423679712871667</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3.1797363909685759</v>
      </c>
      <c r="AH916" s="304">
        <f t="shared" ca="1" si="434"/>
        <v>-6.5494653893143342</v>
      </c>
    </row>
    <row r="917" spans="1:34" x14ac:dyDescent="0.2">
      <c r="A917" s="347">
        <f t="shared" ca="1" si="412"/>
        <v>1E-4</v>
      </c>
      <c r="B917" s="304">
        <f t="shared" ca="1" si="413"/>
        <v>32.922400000000899</v>
      </c>
      <c r="D917" s="306">
        <f t="shared" ca="1" si="414"/>
        <v>-0.83886192968257989</v>
      </c>
      <c r="E917" s="307">
        <f t="shared" ca="1" si="415"/>
        <v>-3.3144356283101244</v>
      </c>
      <c r="F917" s="304">
        <f t="shared" ca="1" si="416"/>
        <v>3.4189432389676067</v>
      </c>
      <c r="G917" s="306">
        <f t="shared" ca="1" si="417"/>
        <v>15.719719976466383</v>
      </c>
      <c r="H917" s="307">
        <f t="shared" ca="1" si="418"/>
        <v>-121.72357848480162</v>
      </c>
      <c r="I917" s="304">
        <f t="shared" ca="1" si="419"/>
        <v>122.73442530636699</v>
      </c>
      <c r="J917" s="306">
        <f t="shared" ca="1" si="420"/>
        <v>839.63949057922719</v>
      </c>
      <c r="K917" s="307">
        <f t="shared" ca="1" si="421"/>
        <v>-5.3314831376423308</v>
      </c>
      <c r="L917" s="304">
        <f t="shared" ca="1" si="406"/>
        <v>839.65641714488856</v>
      </c>
      <c r="M917" s="306">
        <f t="shared" ca="1" si="422"/>
        <v>-1.4423643995123687</v>
      </c>
      <c r="N917" s="304">
        <f t="shared" ca="1" si="423"/>
        <v>-82.641392611980066</v>
      </c>
      <c r="P917" s="310">
        <f t="shared" ca="1" si="424"/>
        <v>23</v>
      </c>
      <c r="Q917" s="304">
        <f t="shared" ca="1" si="425"/>
        <v>0</v>
      </c>
      <c r="R917" s="306">
        <f t="shared" ca="1" si="426"/>
        <v>0</v>
      </c>
      <c r="S917" s="307">
        <f t="shared" ca="1" si="427"/>
        <v>9.0729999999999986</v>
      </c>
      <c r="T917" s="304">
        <f t="shared" ca="1" si="407"/>
        <v>89.006129999999985</v>
      </c>
      <c r="U917" s="311">
        <f t="shared" ca="1" si="408"/>
        <v>0</v>
      </c>
      <c r="V917" s="306">
        <f t="shared" ca="1" si="409"/>
        <v>1.2256532808321481</v>
      </c>
      <c r="W917" s="304">
        <f t="shared" ca="1" si="410"/>
        <v>59.424059946393072</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3.1796957687884486</v>
      </c>
      <c r="AH917" s="304">
        <f t="shared" ca="1" si="434"/>
        <v>-6.5495072977925357</v>
      </c>
    </row>
    <row r="918" spans="1:34" x14ac:dyDescent="0.2">
      <c r="A918" s="347">
        <f t="shared" ca="1" si="412"/>
        <v>1E-4</v>
      </c>
      <c r="B918" s="304">
        <f t="shared" ca="1" si="413"/>
        <v>32.922500000000902</v>
      </c>
      <c r="D918" s="306">
        <f t="shared" ca="1" si="414"/>
        <v>-0.83886064756504775</v>
      </c>
      <c r="E918" s="307">
        <f t="shared" ca="1" si="415"/>
        <v>-3.3143932064591057</v>
      </c>
      <c r="F918" s="304">
        <f t="shared" ca="1" si="416"/>
        <v>3.4189017992705675</v>
      </c>
      <c r="G918" s="306">
        <f t="shared" ca="1" si="417"/>
        <v>15.719636090401627</v>
      </c>
      <c r="H918" s="307">
        <f t="shared" ca="1" si="418"/>
        <v>-121.72390992412227</v>
      </c>
      <c r="I918" s="304">
        <f t="shared" ca="1" si="419"/>
        <v>122.73474327194597</v>
      </c>
      <c r="J918" s="306">
        <f t="shared" ca="1" si="420"/>
        <v>839.63949057922719</v>
      </c>
      <c r="K918" s="307">
        <f t="shared" ca="1" si="421"/>
        <v>-5.3436555120627771</v>
      </c>
      <c r="L918" s="304">
        <f t="shared" ca="1" si="406"/>
        <v>839.65649452283515</v>
      </c>
      <c r="M918" s="306">
        <f t="shared" ca="1" si="422"/>
        <v>-1.4423654232293348</v>
      </c>
      <c r="N918" s="304">
        <f t="shared" ca="1" si="423"/>
        <v>-82.641451266641639</v>
      </c>
      <c r="P918" s="310">
        <f t="shared" ca="1" si="424"/>
        <v>23</v>
      </c>
      <c r="Q918" s="304">
        <f t="shared" ca="1" si="425"/>
        <v>0</v>
      </c>
      <c r="R918" s="306">
        <f t="shared" ca="1" si="426"/>
        <v>0</v>
      </c>
      <c r="S918" s="307">
        <f t="shared" ca="1" si="427"/>
        <v>9.0729999999999986</v>
      </c>
      <c r="T918" s="304">
        <f t="shared" ca="1" si="407"/>
        <v>89.006129999999985</v>
      </c>
      <c r="U918" s="311">
        <f t="shared" ca="1" si="408"/>
        <v>0</v>
      </c>
      <c r="V918" s="306">
        <f t="shared" ca="1" si="409"/>
        <v>1.2256547727442271</v>
      </c>
      <c r="W918" s="304">
        <f t="shared" ca="1" si="410"/>
        <v>59.42444017781321</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3.1796551468162013</v>
      </c>
      <c r="AH918" s="304">
        <f t="shared" ca="1" si="434"/>
        <v>-6.5495492060391358</v>
      </c>
    </row>
    <row r="919" spans="1:34" x14ac:dyDescent="0.2">
      <c r="A919" s="347">
        <f t="shared" ca="1" si="412"/>
        <v>1E-4</v>
      </c>
      <c r="B919" s="304">
        <f t="shared" ca="1" si="413"/>
        <v>32.922600000000905</v>
      </c>
      <c r="D919" s="306">
        <f t="shared" ca="1" si="414"/>
        <v>-0.83885936540181527</v>
      </c>
      <c r="E919" s="307">
        <f t="shared" ca="1" si="415"/>
        <v>-3.3143507848426248</v>
      </c>
      <c r="F919" s="304">
        <f t="shared" ca="1" si="416"/>
        <v>3.4188603598142553</v>
      </c>
      <c r="G919" s="306">
        <f t="shared" ca="1" si="417"/>
        <v>15.719552204465087</v>
      </c>
      <c r="H919" s="307">
        <f t="shared" ca="1" si="418"/>
        <v>-121.72424135920075</v>
      </c>
      <c r="I919" s="304">
        <f t="shared" ca="1" si="419"/>
        <v>122.73506123346279</v>
      </c>
      <c r="J919" s="306">
        <f t="shared" ca="1" si="420"/>
        <v>839.63949057922719</v>
      </c>
      <c r="K919" s="307">
        <f t="shared" ca="1" si="421"/>
        <v>-5.3558279196269432</v>
      </c>
      <c r="L919" s="304">
        <f t="shared" ca="1" si="406"/>
        <v>839.65657207744698</v>
      </c>
      <c r="M919" s="306">
        <f t="shared" ca="1" si="422"/>
        <v>-1.442366446935534</v>
      </c>
      <c r="N919" s="304">
        <f t="shared" ca="1" si="423"/>
        <v>-82.641509920686303</v>
      </c>
      <c r="P919" s="310">
        <f t="shared" ca="1" si="424"/>
        <v>23</v>
      </c>
      <c r="Q919" s="304">
        <f t="shared" ca="1" si="425"/>
        <v>0</v>
      </c>
      <c r="R919" s="306">
        <f t="shared" ca="1" si="426"/>
        <v>0</v>
      </c>
      <c r="S919" s="307">
        <f t="shared" ca="1" si="427"/>
        <v>9.0729999999999986</v>
      </c>
      <c r="T919" s="304">
        <f t="shared" ca="1" si="407"/>
        <v>89.006129999999985</v>
      </c>
      <c r="U919" s="311">
        <f t="shared" ca="1" si="408"/>
        <v>0</v>
      </c>
      <c r="V919" s="306">
        <f t="shared" ca="1" si="409"/>
        <v>1.2256562646621842</v>
      </c>
      <c r="W919" s="304">
        <f t="shared" ca="1" si="410"/>
        <v>59.42482040713201</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3.1796145250518224</v>
      </c>
      <c r="AH919" s="304">
        <f t="shared" ca="1" si="434"/>
        <v>-6.5495911140541407</v>
      </c>
    </row>
    <row r="920" spans="1:34" x14ac:dyDescent="0.2">
      <c r="A920" s="347">
        <f t="shared" ca="1" si="412"/>
        <v>1E-4</v>
      </c>
      <c r="B920" s="304">
        <f t="shared" ca="1" si="413"/>
        <v>32.922700000000908</v>
      </c>
      <c r="D920" s="306">
        <f t="shared" ca="1" si="414"/>
        <v>-0.83885808319288224</v>
      </c>
      <c r="E920" s="307">
        <f t="shared" ca="1" si="415"/>
        <v>-3.3143083634606905</v>
      </c>
      <c r="F920" s="304">
        <f t="shared" ca="1" si="416"/>
        <v>3.418818920598679</v>
      </c>
      <c r="G920" s="306">
        <f t="shared" ca="1" si="417"/>
        <v>15.719468318656768</v>
      </c>
      <c r="H920" s="307">
        <f t="shared" ca="1" si="418"/>
        <v>-121.72457279003709</v>
      </c>
      <c r="I920" s="304">
        <f t="shared" ca="1" si="419"/>
        <v>122.73537919091744</v>
      </c>
      <c r="J920" s="306">
        <f t="shared" ca="1" si="420"/>
        <v>839.63949057922719</v>
      </c>
      <c r="K920" s="307">
        <f t="shared" ca="1" si="421"/>
        <v>-5.3680003603344053</v>
      </c>
      <c r="L920" s="304">
        <f t="shared" ca="1" si="406"/>
        <v>839.65664980872555</v>
      </c>
      <c r="M920" s="306">
        <f t="shared" ca="1" si="422"/>
        <v>-1.4423674706309659</v>
      </c>
      <c r="N920" s="304">
        <f t="shared" ca="1" si="423"/>
        <v>-82.641568574114061</v>
      </c>
      <c r="P920" s="310">
        <f t="shared" ca="1" si="424"/>
        <v>23</v>
      </c>
      <c r="Q920" s="304">
        <f t="shared" ca="1" si="425"/>
        <v>0</v>
      </c>
      <c r="R920" s="306">
        <f t="shared" ca="1" si="426"/>
        <v>0</v>
      </c>
      <c r="S920" s="307">
        <f t="shared" ca="1" si="427"/>
        <v>9.0729999999999986</v>
      </c>
      <c r="T920" s="304">
        <f t="shared" ca="1" si="407"/>
        <v>89.006129999999985</v>
      </c>
      <c r="U920" s="311">
        <f t="shared" ca="1" si="408"/>
        <v>0</v>
      </c>
      <c r="V920" s="306">
        <f t="shared" ca="1" si="409"/>
        <v>1.2256577565860205</v>
      </c>
      <c r="W920" s="304">
        <f t="shared" ca="1" si="410"/>
        <v>59.42520063434948</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3.1795739034953217</v>
      </c>
      <c r="AH920" s="304">
        <f t="shared" ca="1" si="434"/>
        <v>-6.5496330218375425</v>
      </c>
    </row>
    <row r="921" spans="1:34" x14ac:dyDescent="0.2">
      <c r="A921" s="347">
        <f t="shared" ca="1" si="412"/>
        <v>1E-4</v>
      </c>
      <c r="B921" s="304">
        <f t="shared" ca="1" si="413"/>
        <v>32.922800000000912</v>
      </c>
      <c r="D921" s="306">
        <f t="shared" ca="1" si="414"/>
        <v>-0.83885680093825177</v>
      </c>
      <c r="E921" s="307">
        <f t="shared" ca="1" si="415"/>
        <v>-3.314265942313301</v>
      </c>
      <c r="F921" s="304">
        <f t="shared" ca="1" si="416"/>
        <v>3.4187774816238377</v>
      </c>
      <c r="G921" s="306">
        <f t="shared" ca="1" si="417"/>
        <v>15.719384432976673</v>
      </c>
      <c r="H921" s="307">
        <f t="shared" ca="1" si="418"/>
        <v>-121.72490421663132</v>
      </c>
      <c r="I921" s="304">
        <f t="shared" ca="1" si="419"/>
        <v>122.73569714430997</v>
      </c>
      <c r="J921" s="306">
        <f t="shared" ca="1" si="420"/>
        <v>839.63949057922719</v>
      </c>
      <c r="K921" s="307">
        <f t="shared" ca="1" si="421"/>
        <v>-5.380172834184739</v>
      </c>
      <c r="L921" s="304">
        <f t="shared" ca="1" si="406"/>
        <v>839.65672771667232</v>
      </c>
      <c r="M921" s="306">
        <f t="shared" ca="1" si="422"/>
        <v>-1.4423684943156314</v>
      </c>
      <c r="N921" s="304">
        <f t="shared" ca="1" si="423"/>
        <v>-82.641627226924953</v>
      </c>
      <c r="P921" s="310">
        <f t="shared" ca="1" si="424"/>
        <v>23</v>
      </c>
      <c r="Q921" s="304">
        <f t="shared" ca="1" si="425"/>
        <v>0</v>
      </c>
      <c r="R921" s="306">
        <f t="shared" ca="1" si="426"/>
        <v>0</v>
      </c>
      <c r="S921" s="307">
        <f t="shared" ca="1" si="427"/>
        <v>9.0729999999999986</v>
      </c>
      <c r="T921" s="304">
        <f t="shared" ca="1" si="407"/>
        <v>89.006129999999985</v>
      </c>
      <c r="U921" s="311">
        <f t="shared" ca="1" si="408"/>
        <v>0</v>
      </c>
      <c r="V921" s="306">
        <f t="shared" ca="1" si="409"/>
        <v>1.2256592485157358</v>
      </c>
      <c r="W921" s="304">
        <f t="shared" ca="1" si="410"/>
        <v>59.425580859465619</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3.1795332821467008</v>
      </c>
      <c r="AH921" s="304">
        <f t="shared" ca="1" si="434"/>
        <v>-6.549674929389341</v>
      </c>
    </row>
    <row r="922" spans="1:34" x14ac:dyDescent="0.2">
      <c r="A922" s="347">
        <f t="shared" ca="1" si="412"/>
        <v>1E-4</v>
      </c>
      <c r="B922" s="304">
        <f t="shared" ca="1" si="413"/>
        <v>32.922900000000915</v>
      </c>
      <c r="D922" s="306">
        <f t="shared" ca="1" si="414"/>
        <v>-0.83885551863792207</v>
      </c>
      <c r="E922" s="307">
        <f t="shared" ca="1" si="415"/>
        <v>-3.3142235214004572</v>
      </c>
      <c r="F922" s="304">
        <f t="shared" ca="1" si="416"/>
        <v>3.4187360428897322</v>
      </c>
      <c r="G922" s="306">
        <f t="shared" ca="1" si="417"/>
        <v>15.71930054742481</v>
      </c>
      <c r="H922" s="307">
        <f t="shared" ca="1" si="418"/>
        <v>-121.72523563898346</v>
      </c>
      <c r="I922" s="304">
        <f t="shared" ca="1" si="419"/>
        <v>122.73601509364039</v>
      </c>
      <c r="J922" s="306">
        <f t="shared" ca="1" si="420"/>
        <v>839.63949057922719</v>
      </c>
      <c r="K922" s="307">
        <f t="shared" ca="1" si="421"/>
        <v>-5.3923453411775197</v>
      </c>
      <c r="L922" s="304">
        <f t="shared" ca="1" si="406"/>
        <v>839.65680580128856</v>
      </c>
      <c r="M922" s="306">
        <f t="shared" ca="1" si="422"/>
        <v>-1.4423695179895302</v>
      </c>
      <c r="N922" s="304">
        <f t="shared" ca="1" si="423"/>
        <v>-82.641685879118953</v>
      </c>
      <c r="P922" s="310">
        <f t="shared" ca="1" si="424"/>
        <v>23</v>
      </c>
      <c r="Q922" s="304">
        <f t="shared" ca="1" si="425"/>
        <v>0</v>
      </c>
      <c r="R922" s="306">
        <f t="shared" ca="1" si="426"/>
        <v>0</v>
      </c>
      <c r="S922" s="307">
        <f t="shared" ca="1" si="427"/>
        <v>9.0729999999999986</v>
      </c>
      <c r="T922" s="304">
        <f t="shared" ca="1" si="407"/>
        <v>89.006129999999985</v>
      </c>
      <c r="U922" s="311">
        <f t="shared" ca="1" si="408"/>
        <v>0</v>
      </c>
      <c r="V922" s="306">
        <f t="shared" ca="1" si="409"/>
        <v>1.2256607404513289</v>
      </c>
      <c r="W922" s="304">
        <f t="shared" ca="1" si="410"/>
        <v>59.425961082480363</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3.17949266100596</v>
      </c>
      <c r="AH922" s="304">
        <f t="shared" ca="1" si="434"/>
        <v>-6.5497168367095364</v>
      </c>
    </row>
    <row r="923" spans="1:34" x14ac:dyDescent="0.2">
      <c r="A923" s="347">
        <f t="shared" ca="1" si="412"/>
        <v>1E-4</v>
      </c>
      <c r="B923" s="304">
        <f t="shared" ca="1" si="413"/>
        <v>32.923000000000918</v>
      </c>
      <c r="D923" s="306">
        <f t="shared" ca="1" si="414"/>
        <v>-0.83885423629189571</v>
      </c>
      <c r="E923" s="307">
        <f t="shared" ca="1" si="415"/>
        <v>-3.3141811007221653</v>
      </c>
      <c r="F923" s="304">
        <f t="shared" ca="1" si="416"/>
        <v>3.4186946043963684</v>
      </c>
      <c r="G923" s="306">
        <f t="shared" ca="1" si="417"/>
        <v>15.71921666200118</v>
      </c>
      <c r="H923" s="307">
        <f t="shared" ca="1" si="418"/>
        <v>-121.72556705709354</v>
      </c>
      <c r="I923" s="304">
        <f t="shared" ca="1" si="419"/>
        <v>122.7363330389087</v>
      </c>
      <c r="J923" s="306">
        <f t="shared" ca="1" si="420"/>
        <v>839.63949057922719</v>
      </c>
      <c r="K923" s="307">
        <f t="shared" ca="1" si="421"/>
        <v>-5.4045178813123238</v>
      </c>
      <c r="L923" s="304">
        <f t="shared" ca="1" si="406"/>
        <v>839.65688406257573</v>
      </c>
      <c r="M923" s="306">
        <f t="shared" ca="1" si="422"/>
        <v>-1.4423705416526627</v>
      </c>
      <c r="N923" s="304">
        <f t="shared" ca="1" si="423"/>
        <v>-82.641744530696087</v>
      </c>
      <c r="P923" s="310">
        <f t="shared" ca="1" si="424"/>
        <v>23</v>
      </c>
      <c r="Q923" s="304">
        <f t="shared" ca="1" si="425"/>
        <v>0</v>
      </c>
      <c r="R923" s="306">
        <f t="shared" ca="1" si="426"/>
        <v>0</v>
      </c>
      <c r="S923" s="307">
        <f t="shared" ca="1" si="427"/>
        <v>9.0729999999999986</v>
      </c>
      <c r="T923" s="304">
        <f t="shared" ca="1" si="407"/>
        <v>89.006129999999985</v>
      </c>
      <c r="U923" s="311">
        <f t="shared" ca="1" si="408"/>
        <v>0</v>
      </c>
      <c r="V923" s="306">
        <f t="shared" ca="1" si="409"/>
        <v>1.2256622323928015</v>
      </c>
      <c r="W923" s="304">
        <f t="shared" ca="1" si="410"/>
        <v>59.42634130339372</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3.1794520400731043</v>
      </c>
      <c r="AH923" s="304">
        <f t="shared" ca="1" si="434"/>
        <v>-6.5497587437981233</v>
      </c>
    </row>
    <row r="924" spans="1:34" x14ac:dyDescent="0.2">
      <c r="A924" s="347">
        <f t="shared" ca="1" si="412"/>
        <v>1E-4</v>
      </c>
      <c r="B924" s="304">
        <f t="shared" ca="1" si="413"/>
        <v>32.923100000000922</v>
      </c>
      <c r="D924" s="306">
        <f t="shared" ca="1" si="414"/>
        <v>-0.838852953900172</v>
      </c>
      <c r="E924" s="307">
        <f t="shared" ca="1" si="415"/>
        <v>-3.3141386802784245</v>
      </c>
      <c r="F924" s="304">
        <f t="shared" ca="1" si="416"/>
        <v>3.4186531661437463</v>
      </c>
      <c r="G924" s="306">
        <f t="shared" ca="1" si="417"/>
        <v>15.71913277670579</v>
      </c>
      <c r="H924" s="307">
        <f t="shared" ca="1" si="418"/>
        <v>-121.72589847096157</v>
      </c>
      <c r="I924" s="304">
        <f t="shared" ca="1" si="419"/>
        <v>122.73665098011494</v>
      </c>
      <c r="J924" s="306">
        <f t="shared" ca="1" si="420"/>
        <v>839.63949057922719</v>
      </c>
      <c r="K924" s="307">
        <f t="shared" ca="1" si="421"/>
        <v>-5.4166904545887267</v>
      </c>
      <c r="L924" s="304">
        <f t="shared" ca="1" si="406"/>
        <v>839.65696250053509</v>
      </c>
      <c r="M924" s="306">
        <f t="shared" ca="1" si="422"/>
        <v>-1.4423715653050289</v>
      </c>
      <c r="N924" s="304">
        <f t="shared" ca="1" si="423"/>
        <v>-82.641803181656357</v>
      </c>
      <c r="P924" s="310">
        <f t="shared" ca="1" si="424"/>
        <v>23</v>
      </c>
      <c r="Q924" s="304">
        <f t="shared" ca="1" si="425"/>
        <v>0</v>
      </c>
      <c r="R924" s="306">
        <f t="shared" ca="1" si="426"/>
        <v>0</v>
      </c>
      <c r="S924" s="307">
        <f t="shared" ca="1" si="427"/>
        <v>9.0729999999999986</v>
      </c>
      <c r="T924" s="304">
        <f t="shared" ca="1" si="407"/>
        <v>89.006129999999985</v>
      </c>
      <c r="U924" s="311">
        <f t="shared" ca="1" si="408"/>
        <v>0</v>
      </c>
      <c r="V924" s="306">
        <f t="shared" ca="1" si="409"/>
        <v>1.2256637243401522</v>
      </c>
      <c r="W924" s="304">
        <f t="shared" ca="1" si="410"/>
        <v>59.426721522205639</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3.1794114193481366</v>
      </c>
      <c r="AH924" s="304">
        <f t="shared" ca="1" si="434"/>
        <v>-6.5498006506551008</v>
      </c>
    </row>
    <row r="925" spans="1:34" x14ac:dyDescent="0.2">
      <c r="A925" s="347">
        <f t="shared" ca="1" si="412"/>
        <v>1E-4</v>
      </c>
      <c r="B925" s="304">
        <f t="shared" ca="1" si="413"/>
        <v>32.923200000000925</v>
      </c>
      <c r="D925" s="306">
        <f t="shared" ca="1" si="414"/>
        <v>-0.83885167146275197</v>
      </c>
      <c r="E925" s="307">
        <f t="shared" ca="1" si="415"/>
        <v>-3.314096260069241</v>
      </c>
      <c r="F925" s="304">
        <f t="shared" ca="1" si="416"/>
        <v>3.418611728131872</v>
      </c>
      <c r="G925" s="306">
        <f t="shared" ca="1" si="417"/>
        <v>15.719048891538643</v>
      </c>
      <c r="H925" s="307">
        <f t="shared" ca="1" si="418"/>
        <v>-121.72622988058757</v>
      </c>
      <c r="I925" s="304">
        <f t="shared" ca="1" si="419"/>
        <v>122.73696891725912</v>
      </c>
      <c r="J925" s="306">
        <f t="shared" ca="1" si="420"/>
        <v>839.63949057922719</v>
      </c>
      <c r="K925" s="307">
        <f t="shared" ca="1" si="421"/>
        <v>-5.4288630610063038</v>
      </c>
      <c r="L925" s="304">
        <f t="shared" ca="1" si="406"/>
        <v>839.65704111516823</v>
      </c>
      <c r="M925" s="306">
        <f t="shared" ca="1" si="422"/>
        <v>-1.442372588946629</v>
      </c>
      <c r="N925" s="304">
        <f t="shared" ca="1" si="423"/>
        <v>-82.641861831999776</v>
      </c>
      <c r="P925" s="310">
        <f t="shared" ca="1" si="424"/>
        <v>23</v>
      </c>
      <c r="Q925" s="304">
        <f t="shared" ca="1" si="425"/>
        <v>0</v>
      </c>
      <c r="R925" s="306">
        <f t="shared" ca="1" si="426"/>
        <v>0</v>
      </c>
      <c r="S925" s="307">
        <f t="shared" ca="1" si="427"/>
        <v>9.0729999999999986</v>
      </c>
      <c r="T925" s="304">
        <f t="shared" ca="1" si="407"/>
        <v>89.006129999999985</v>
      </c>
      <c r="U925" s="311">
        <f t="shared" ca="1" si="408"/>
        <v>0</v>
      </c>
      <c r="V925" s="306">
        <f t="shared" ca="1" si="409"/>
        <v>1.2256652162933814</v>
      </c>
      <c r="W925" s="304">
        <f t="shared" ca="1" si="410"/>
        <v>59.427101738916129</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3.1793707988310604</v>
      </c>
      <c r="AH925" s="304">
        <f t="shared" ca="1" si="434"/>
        <v>-6.5498425572804635</v>
      </c>
    </row>
    <row r="926" spans="1:34" x14ac:dyDescent="0.2">
      <c r="A926" s="347">
        <f t="shared" ca="1" si="412"/>
        <v>1E-4</v>
      </c>
      <c r="B926" s="304">
        <f t="shared" ca="1" si="413"/>
        <v>32.923300000000928</v>
      </c>
      <c r="D926" s="306">
        <f t="shared" ca="1" si="414"/>
        <v>-0.8388503889796366</v>
      </c>
      <c r="E926" s="307">
        <f t="shared" ca="1" si="415"/>
        <v>-3.3140538400946129</v>
      </c>
      <c r="F926" s="304">
        <f t="shared" ca="1" si="416"/>
        <v>3.4185702903607433</v>
      </c>
      <c r="G926" s="306">
        <f t="shared" ca="1" si="417"/>
        <v>15.718965006499745</v>
      </c>
      <c r="H926" s="307">
        <f t="shared" ca="1" si="418"/>
        <v>-121.72656128597157</v>
      </c>
      <c r="I926" s="304">
        <f t="shared" ca="1" si="419"/>
        <v>122.73728685034128</v>
      </c>
      <c r="J926" s="306">
        <f t="shared" ca="1" si="420"/>
        <v>839.63949057922719</v>
      </c>
      <c r="K926" s="307">
        <f t="shared" ca="1" si="421"/>
        <v>-5.4410357005646315</v>
      </c>
      <c r="L926" s="304">
        <f t="shared" ca="1" si="406"/>
        <v>839.65711990647651</v>
      </c>
      <c r="M926" s="306">
        <f t="shared" ca="1" si="422"/>
        <v>-1.4423736125774633</v>
      </c>
      <c r="N926" s="304">
        <f t="shared" ca="1" si="423"/>
        <v>-82.641920481726359</v>
      </c>
      <c r="P926" s="310">
        <f t="shared" ca="1" si="424"/>
        <v>23</v>
      </c>
      <c r="Q926" s="304">
        <f t="shared" ca="1" si="425"/>
        <v>0</v>
      </c>
      <c r="R926" s="306">
        <f t="shared" ca="1" si="426"/>
        <v>0</v>
      </c>
      <c r="S926" s="307">
        <f t="shared" ca="1" si="427"/>
        <v>9.0729999999999986</v>
      </c>
      <c r="T926" s="304">
        <f t="shared" ca="1" si="407"/>
        <v>89.006129999999985</v>
      </c>
      <c r="U926" s="311">
        <f t="shared" ca="1" si="408"/>
        <v>0</v>
      </c>
      <c r="V926" s="306">
        <f t="shared" ca="1" si="409"/>
        <v>1.2256667082524895</v>
      </c>
      <c r="W926" s="304">
        <f t="shared" ca="1" si="410"/>
        <v>59.427481953525174</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3.1793301785218775</v>
      </c>
      <c r="AH926" s="304">
        <f t="shared" ca="1" si="434"/>
        <v>-6.5498844636742133</v>
      </c>
    </row>
    <row r="927" spans="1:34" x14ac:dyDescent="0.2">
      <c r="A927" s="347">
        <f t="shared" ca="1" si="412"/>
        <v>1E-4</v>
      </c>
      <c r="B927" s="304">
        <f t="shared" ca="1" si="413"/>
        <v>32.923400000000932</v>
      </c>
      <c r="D927" s="306">
        <f t="shared" ca="1" si="414"/>
        <v>-0.83884910645082644</v>
      </c>
      <c r="E927" s="307">
        <f t="shared" ca="1" si="415"/>
        <v>-3.314011420354543</v>
      </c>
      <c r="F927" s="304">
        <f t="shared" ca="1" si="416"/>
        <v>3.4185288528303643</v>
      </c>
      <c r="G927" s="306">
        <f t="shared" ca="1" si="417"/>
        <v>15.718881121589101</v>
      </c>
      <c r="H927" s="307">
        <f t="shared" ca="1" si="418"/>
        <v>-121.7268926871136</v>
      </c>
      <c r="I927" s="304">
        <f t="shared" ca="1" si="419"/>
        <v>122.7376047793614</v>
      </c>
      <c r="J927" s="306">
        <f t="shared" ca="1" si="420"/>
        <v>839.63949057922719</v>
      </c>
      <c r="K927" s="307">
        <f t="shared" ca="1" si="421"/>
        <v>-5.4532083732632861</v>
      </c>
      <c r="L927" s="304">
        <f t="shared" ca="1" si="406"/>
        <v>839.65719887446119</v>
      </c>
      <c r="M927" s="306">
        <f t="shared" ca="1" si="422"/>
        <v>-1.442374636197532</v>
      </c>
      <c r="N927" s="304">
        <f t="shared" ca="1" si="423"/>
        <v>-82.64197913083612</v>
      </c>
      <c r="P927" s="310">
        <f t="shared" ca="1" si="424"/>
        <v>23</v>
      </c>
      <c r="Q927" s="304">
        <f t="shared" ca="1" si="425"/>
        <v>0</v>
      </c>
      <c r="R927" s="306">
        <f t="shared" ca="1" si="426"/>
        <v>0</v>
      </c>
      <c r="S927" s="307">
        <f t="shared" ca="1" si="427"/>
        <v>9.0729999999999986</v>
      </c>
      <c r="T927" s="304">
        <f t="shared" ca="1" si="407"/>
        <v>89.006129999999985</v>
      </c>
      <c r="U927" s="311">
        <f t="shared" ca="1" si="408"/>
        <v>0</v>
      </c>
      <c r="V927" s="306">
        <f t="shared" ca="1" si="409"/>
        <v>1.2256682002174759</v>
      </c>
      <c r="W927" s="304">
        <f t="shared" ca="1" si="410"/>
        <v>59.427862166032732</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3.1792895584205905</v>
      </c>
      <c r="AH927" s="304">
        <f t="shared" ca="1" si="434"/>
        <v>-6.5499263698363475</v>
      </c>
    </row>
    <row r="928" spans="1:34" x14ac:dyDescent="0.2">
      <c r="A928" s="347">
        <f t="shared" ca="1" si="412"/>
        <v>1E-4</v>
      </c>
      <c r="B928" s="304">
        <f t="shared" ca="1" si="413"/>
        <v>32.923500000000935</v>
      </c>
      <c r="D928" s="306">
        <f t="shared" ca="1" si="414"/>
        <v>-0.83884782387632129</v>
      </c>
      <c r="E928" s="307">
        <f t="shared" ca="1" si="415"/>
        <v>-3.3139690008490357</v>
      </c>
      <c r="F928" s="304">
        <f t="shared" ca="1" si="416"/>
        <v>3.4184874155407381</v>
      </c>
      <c r="G928" s="306">
        <f t="shared" ca="1" si="417"/>
        <v>15.718797236806713</v>
      </c>
      <c r="H928" s="307">
        <f t="shared" ca="1" si="418"/>
        <v>-121.72722408401368</v>
      </c>
      <c r="I928" s="304">
        <f t="shared" ca="1" si="419"/>
        <v>122.73792270431957</v>
      </c>
      <c r="J928" s="306">
        <f t="shared" ca="1" si="420"/>
        <v>839.63949057922719</v>
      </c>
      <c r="K928" s="307">
        <f t="shared" ca="1" si="421"/>
        <v>-5.4653810791018422</v>
      </c>
      <c r="L928" s="304">
        <f t="shared" ca="1" si="406"/>
        <v>839.65727801912362</v>
      </c>
      <c r="M928" s="306">
        <f t="shared" ca="1" si="422"/>
        <v>-1.4423756598068351</v>
      </c>
      <c r="N928" s="304">
        <f t="shared" ca="1" si="423"/>
        <v>-82.642037779329058</v>
      </c>
      <c r="P928" s="310">
        <f t="shared" ca="1" si="424"/>
        <v>23</v>
      </c>
      <c r="Q928" s="304">
        <f t="shared" ca="1" si="425"/>
        <v>0</v>
      </c>
      <c r="R928" s="306">
        <f t="shared" ca="1" si="426"/>
        <v>0</v>
      </c>
      <c r="S928" s="307">
        <f t="shared" ca="1" si="427"/>
        <v>9.0729999999999986</v>
      </c>
      <c r="T928" s="304">
        <f t="shared" ca="1" si="407"/>
        <v>89.006129999999985</v>
      </c>
      <c r="U928" s="311">
        <f t="shared" ca="1" si="408"/>
        <v>0</v>
      </c>
      <c r="V928" s="306">
        <f t="shared" ca="1" si="409"/>
        <v>1.2256696921883408</v>
      </c>
      <c r="W928" s="304">
        <f t="shared" ca="1" si="410"/>
        <v>59.428242376438831</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3.1792489385272011</v>
      </c>
      <c r="AH928" s="304">
        <f t="shared" ca="1" si="434"/>
        <v>-6.5499682757668625</v>
      </c>
    </row>
    <row r="929" spans="1:34" x14ac:dyDescent="0.2">
      <c r="A929" s="347">
        <f t="shared" ca="1" si="412"/>
        <v>1E-4</v>
      </c>
      <c r="B929" s="304">
        <f t="shared" ca="1" si="413"/>
        <v>32.923600000000938</v>
      </c>
      <c r="D929" s="306">
        <f t="shared" ca="1" si="414"/>
        <v>-0.83884654125612357</v>
      </c>
      <c r="E929" s="307">
        <f t="shared" ca="1" si="415"/>
        <v>-3.3139265815780874</v>
      </c>
      <c r="F929" s="304">
        <f t="shared" ca="1" si="416"/>
        <v>3.4184459784918628</v>
      </c>
      <c r="G929" s="306">
        <f t="shared" ca="1" si="417"/>
        <v>15.718713352152587</v>
      </c>
      <c r="H929" s="307">
        <f t="shared" ca="1" si="418"/>
        <v>-121.72755547667184</v>
      </c>
      <c r="I929" s="304">
        <f t="shared" ca="1" si="419"/>
        <v>122.73824062521575</v>
      </c>
      <c r="J929" s="306">
        <f t="shared" ca="1" si="420"/>
        <v>839.63949057922719</v>
      </c>
      <c r="K929" s="307">
        <f t="shared" ca="1" si="421"/>
        <v>-5.4775538180798762</v>
      </c>
      <c r="L929" s="304">
        <f t="shared" ca="1" si="406"/>
        <v>839.65735734046552</v>
      </c>
      <c r="M929" s="306">
        <f t="shared" ca="1" si="422"/>
        <v>-1.4423766834053731</v>
      </c>
      <c r="N929" s="304">
        <f t="shared" ca="1" si="423"/>
        <v>-82.642096427205203</v>
      </c>
      <c r="P929" s="310">
        <f t="shared" ca="1" si="424"/>
        <v>23</v>
      </c>
      <c r="Q929" s="304">
        <f t="shared" ca="1" si="425"/>
        <v>0</v>
      </c>
      <c r="R929" s="306">
        <f t="shared" ca="1" si="426"/>
        <v>0</v>
      </c>
      <c r="S929" s="307">
        <f t="shared" ca="1" si="427"/>
        <v>9.0729999999999986</v>
      </c>
      <c r="T929" s="304">
        <f t="shared" ca="1" si="407"/>
        <v>89.006129999999985</v>
      </c>
      <c r="U929" s="311">
        <f t="shared" ca="1" si="408"/>
        <v>0</v>
      </c>
      <c r="V929" s="306">
        <f t="shared" ca="1" si="409"/>
        <v>1.2256711841650842</v>
      </c>
      <c r="W929" s="304">
        <f t="shared" ca="1" si="410"/>
        <v>59.428622584743408</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3.1792083188417095</v>
      </c>
      <c r="AH929" s="304">
        <f t="shared" ca="1" si="434"/>
        <v>-6.5500101814657601</v>
      </c>
    </row>
    <row r="930" spans="1:34" x14ac:dyDescent="0.2">
      <c r="A930" s="347">
        <f t="shared" ca="1" si="412"/>
        <v>1E-4</v>
      </c>
      <c r="B930" s="304">
        <f t="shared" ca="1" si="413"/>
        <v>32.923700000000942</v>
      </c>
      <c r="D930" s="306">
        <f t="shared" ca="1" si="414"/>
        <v>-0.83884525859023185</v>
      </c>
      <c r="E930" s="307">
        <f t="shared" ca="1" si="415"/>
        <v>-3.3138841625417061</v>
      </c>
      <c r="F930" s="304">
        <f t="shared" ca="1" si="416"/>
        <v>3.4184045416837456</v>
      </c>
      <c r="G930" s="306">
        <f t="shared" ca="1" si="417"/>
        <v>15.718629467626728</v>
      </c>
      <c r="H930" s="307">
        <f t="shared" ca="1" si="418"/>
        <v>-121.7278868650881</v>
      </c>
      <c r="I930" s="304">
        <f t="shared" ca="1" si="419"/>
        <v>122.73855854204999</v>
      </c>
      <c r="J930" s="306">
        <f t="shared" ca="1" si="420"/>
        <v>839.63949057922719</v>
      </c>
      <c r="K930" s="307">
        <f t="shared" ca="1" si="421"/>
        <v>-5.4897265901969643</v>
      </c>
      <c r="L930" s="304">
        <f t="shared" ca="1" si="406"/>
        <v>839.65743683848791</v>
      </c>
      <c r="M930" s="306">
        <f t="shared" ca="1" si="422"/>
        <v>-1.4423777069931456</v>
      </c>
      <c r="N930" s="304">
        <f t="shared" ca="1" si="423"/>
        <v>-82.642155074464526</v>
      </c>
      <c r="P930" s="310">
        <f t="shared" ca="1" si="424"/>
        <v>23</v>
      </c>
      <c r="Q930" s="304">
        <f t="shared" ca="1" si="425"/>
        <v>0</v>
      </c>
      <c r="R930" s="306">
        <f t="shared" ca="1" si="426"/>
        <v>0</v>
      </c>
      <c r="S930" s="307">
        <f t="shared" ca="1" si="427"/>
        <v>9.0729999999999986</v>
      </c>
      <c r="T930" s="304">
        <f t="shared" ca="1" si="407"/>
        <v>89.006129999999985</v>
      </c>
      <c r="U930" s="311">
        <f t="shared" ca="1" si="408"/>
        <v>0</v>
      </c>
      <c r="V930" s="306">
        <f t="shared" ca="1" si="409"/>
        <v>1.2256726761477059</v>
      </c>
      <c r="W930" s="304">
        <f t="shared" ca="1" si="410"/>
        <v>59.429002790946448</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3.1791676993641236</v>
      </c>
      <c r="AH930" s="304">
        <f t="shared" ca="1" si="434"/>
        <v>-6.5500520869330341</v>
      </c>
    </row>
    <row r="931" spans="1:34" x14ac:dyDescent="0.2">
      <c r="A931" s="347">
        <f t="shared" ca="1" si="412"/>
        <v>1E-4</v>
      </c>
      <c r="B931" s="304">
        <f t="shared" ca="1" si="413"/>
        <v>32.923800000000945</v>
      </c>
      <c r="D931" s="306">
        <f t="shared" ca="1" si="414"/>
        <v>-0.83884397587864912</v>
      </c>
      <c r="E931" s="307">
        <f t="shared" ca="1" si="415"/>
        <v>-3.3138417437398919</v>
      </c>
      <c r="F931" s="304">
        <f t="shared" ca="1" si="416"/>
        <v>3.418363105116387</v>
      </c>
      <c r="G931" s="306">
        <f t="shared" ca="1" si="417"/>
        <v>15.71854558322914</v>
      </c>
      <c r="H931" s="307">
        <f t="shared" ca="1" si="418"/>
        <v>-121.72821824926247</v>
      </c>
      <c r="I931" s="304">
        <f t="shared" ca="1" si="419"/>
        <v>122.73887645482229</v>
      </c>
      <c r="J931" s="306">
        <f t="shared" ca="1" si="420"/>
        <v>839.63949057922719</v>
      </c>
      <c r="K931" s="307">
        <f t="shared" ca="1" si="421"/>
        <v>-5.501899395452682</v>
      </c>
      <c r="L931" s="304">
        <f t="shared" ca="1" si="406"/>
        <v>839.65751651319238</v>
      </c>
      <c r="M931" s="306">
        <f t="shared" ca="1" si="422"/>
        <v>-1.4423787305701534</v>
      </c>
      <c r="N931" s="304">
        <f t="shared" ca="1" si="423"/>
        <v>-82.642213721107083</v>
      </c>
      <c r="P931" s="310">
        <f t="shared" ca="1" si="424"/>
        <v>23</v>
      </c>
      <c r="Q931" s="304">
        <f t="shared" ca="1" si="425"/>
        <v>0</v>
      </c>
      <c r="R931" s="306">
        <f t="shared" ca="1" si="426"/>
        <v>0</v>
      </c>
      <c r="S931" s="307">
        <f t="shared" ca="1" si="427"/>
        <v>9.0729999999999986</v>
      </c>
      <c r="T931" s="304">
        <f t="shared" ca="1" si="407"/>
        <v>89.006129999999985</v>
      </c>
      <c r="U931" s="311">
        <f t="shared" ca="1" si="408"/>
        <v>0</v>
      </c>
      <c r="V931" s="306">
        <f t="shared" ca="1" si="409"/>
        <v>1.2256741681362058</v>
      </c>
      <c r="W931" s="304">
        <f t="shared" ca="1" si="410"/>
        <v>59.429382995047931</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3.1791270800944451</v>
      </c>
      <c r="AH931" s="304">
        <f t="shared" ca="1" si="434"/>
        <v>-6.5500939921686827</v>
      </c>
    </row>
    <row r="932" spans="1:34" x14ac:dyDescent="0.2">
      <c r="A932" s="347">
        <f t="shared" ca="1" si="412"/>
        <v>1E-4</v>
      </c>
      <c r="B932" s="304">
        <f t="shared" ca="1" si="413"/>
        <v>32.923900000000948</v>
      </c>
      <c r="D932" s="306">
        <f t="shared" ca="1" si="414"/>
        <v>-0.83884269312137283</v>
      </c>
      <c r="E932" s="307">
        <f t="shared" ca="1" si="415"/>
        <v>-3.3137993251726492</v>
      </c>
      <c r="F932" s="304">
        <f t="shared" ca="1" si="416"/>
        <v>3.4183216687897913</v>
      </c>
      <c r="G932" s="306">
        <f t="shared" ca="1" si="417"/>
        <v>15.718461698959828</v>
      </c>
      <c r="H932" s="307">
        <f t="shared" ca="1" si="418"/>
        <v>-121.72854962919499</v>
      </c>
      <c r="I932" s="304">
        <f t="shared" ca="1" si="419"/>
        <v>122.73919436353269</v>
      </c>
      <c r="J932" s="306">
        <f t="shared" ca="1" si="420"/>
        <v>839.63949057922719</v>
      </c>
      <c r="K932" s="307">
        <f t="shared" ca="1" si="421"/>
        <v>-5.5140722338466048</v>
      </c>
      <c r="L932" s="304">
        <f t="shared" ca="1" si="406"/>
        <v>839.65759636458017</v>
      </c>
      <c r="M932" s="306">
        <f t="shared" ca="1" si="422"/>
        <v>-1.4423797541363963</v>
      </c>
      <c r="N932" s="304">
        <f t="shared" ca="1" si="423"/>
        <v>-82.642272367132847</v>
      </c>
      <c r="P932" s="310">
        <f t="shared" ca="1" si="424"/>
        <v>23</v>
      </c>
      <c r="Q932" s="304">
        <f t="shared" ca="1" si="425"/>
        <v>0</v>
      </c>
      <c r="R932" s="306">
        <f t="shared" ca="1" si="426"/>
        <v>0</v>
      </c>
      <c r="S932" s="307">
        <f t="shared" ca="1" si="427"/>
        <v>9.0729999999999986</v>
      </c>
      <c r="T932" s="304">
        <f t="shared" ca="1" si="407"/>
        <v>89.006129999999985</v>
      </c>
      <c r="U932" s="311">
        <f t="shared" ca="1" si="408"/>
        <v>0</v>
      </c>
      <c r="V932" s="306">
        <f t="shared" ca="1" si="409"/>
        <v>1.2256756601305847</v>
      </c>
      <c r="W932" s="304">
        <f t="shared" ca="1" si="410"/>
        <v>59.429763197047883</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3.179086461032675</v>
      </c>
      <c r="AH932" s="304">
        <f t="shared" ca="1" si="434"/>
        <v>-6.5501358971727033</v>
      </c>
    </row>
    <row r="933" spans="1:34" x14ac:dyDescent="0.2">
      <c r="A933" s="347">
        <f t="shared" ca="1" si="412"/>
        <v>1E-4</v>
      </c>
      <c r="B933" s="304">
        <f t="shared" ca="1" si="413"/>
        <v>32.924000000000952</v>
      </c>
      <c r="D933" s="306">
        <f t="shared" ca="1" si="414"/>
        <v>-0.83884141031840731</v>
      </c>
      <c r="E933" s="307">
        <f t="shared" ca="1" si="415"/>
        <v>-3.3137569068399717</v>
      </c>
      <c r="F933" s="304">
        <f t="shared" ca="1" si="416"/>
        <v>3.4182802327039532</v>
      </c>
      <c r="G933" s="306">
        <f t="shared" ca="1" si="417"/>
        <v>15.718377814818796</v>
      </c>
      <c r="H933" s="307">
        <f t="shared" ca="1" si="418"/>
        <v>-121.72888100488566</v>
      </c>
      <c r="I933" s="304">
        <f t="shared" ca="1" si="419"/>
        <v>122.7395122681812</v>
      </c>
      <c r="J933" s="306">
        <f t="shared" ca="1" si="420"/>
        <v>839.63949057922719</v>
      </c>
      <c r="K933" s="307">
        <f t="shared" ca="1" si="421"/>
        <v>-5.526245105378309</v>
      </c>
      <c r="L933" s="304">
        <f t="shared" ca="1" si="406"/>
        <v>839.65767639265289</v>
      </c>
      <c r="M933" s="306">
        <f t="shared" ca="1" si="422"/>
        <v>-1.4423807776918744</v>
      </c>
      <c r="N933" s="304">
        <f t="shared" ca="1" si="423"/>
        <v>-82.642331012541845</v>
      </c>
      <c r="P933" s="310">
        <f t="shared" ca="1" si="424"/>
        <v>23</v>
      </c>
      <c r="Q933" s="304">
        <f t="shared" ca="1" si="425"/>
        <v>0</v>
      </c>
      <c r="R933" s="306">
        <f t="shared" ca="1" si="426"/>
        <v>0</v>
      </c>
      <c r="S933" s="307">
        <f t="shared" ca="1" si="427"/>
        <v>9.0729999999999986</v>
      </c>
      <c r="T933" s="304">
        <f t="shared" ca="1" si="407"/>
        <v>89.006129999999985</v>
      </c>
      <c r="U933" s="311">
        <f t="shared" ca="1" si="408"/>
        <v>0</v>
      </c>
      <c r="V933" s="306">
        <f t="shared" ca="1" si="409"/>
        <v>1.2256771521308414</v>
      </c>
      <c r="W933" s="304">
        <f t="shared" ca="1" si="410"/>
        <v>59.430143396946214</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3.1790458421788141</v>
      </c>
      <c r="AH933" s="304">
        <f t="shared" ca="1" si="434"/>
        <v>-6.5501778019451002</v>
      </c>
    </row>
    <row r="934" spans="1:34" x14ac:dyDescent="0.2">
      <c r="A934" s="347">
        <f t="shared" ca="1" si="412"/>
        <v>1E-4</v>
      </c>
      <c r="B934" s="304">
        <f t="shared" ca="1" si="413"/>
        <v>32.924100000000955</v>
      </c>
      <c r="D934" s="306">
        <f t="shared" ca="1" si="414"/>
        <v>-0.83884012746975145</v>
      </c>
      <c r="E934" s="307">
        <f t="shared" ca="1" si="415"/>
        <v>-3.3137144887418737</v>
      </c>
      <c r="F934" s="304">
        <f t="shared" ca="1" si="416"/>
        <v>3.4182387968588861</v>
      </c>
      <c r="G934" s="306">
        <f t="shared" ca="1" si="417"/>
        <v>15.718293930806048</v>
      </c>
      <c r="H934" s="307">
        <f t="shared" ca="1" si="418"/>
        <v>-121.72921237633454</v>
      </c>
      <c r="I934" s="304">
        <f t="shared" ca="1" si="419"/>
        <v>122.73983016876784</v>
      </c>
      <c r="J934" s="306">
        <f t="shared" ca="1" si="420"/>
        <v>839.63949057922719</v>
      </c>
      <c r="K934" s="307">
        <f t="shared" ca="1" si="421"/>
        <v>-5.5384180100473701</v>
      </c>
      <c r="L934" s="304">
        <f t="shared" ca="1" si="406"/>
        <v>839.65775659741166</v>
      </c>
      <c r="M934" s="306">
        <f t="shared" ca="1" si="422"/>
        <v>-1.4423818012365881</v>
      </c>
      <c r="N934" s="304">
        <f t="shared" ca="1" si="423"/>
        <v>-82.642389657334078</v>
      </c>
      <c r="P934" s="310">
        <f t="shared" ca="1" si="424"/>
        <v>23</v>
      </c>
      <c r="Q934" s="304">
        <f t="shared" ca="1" si="425"/>
        <v>0</v>
      </c>
      <c r="R934" s="306">
        <f t="shared" ca="1" si="426"/>
        <v>0</v>
      </c>
      <c r="S934" s="307">
        <f t="shared" ca="1" si="427"/>
        <v>9.0729999999999986</v>
      </c>
      <c r="T934" s="304">
        <f t="shared" ca="1" si="407"/>
        <v>89.006129999999985</v>
      </c>
      <c r="U934" s="311">
        <f t="shared" ca="1" si="408"/>
        <v>0</v>
      </c>
      <c r="V934" s="306">
        <f t="shared" ca="1" si="409"/>
        <v>1.2256786441369767</v>
      </c>
      <c r="W934" s="304">
        <f t="shared" ca="1" si="410"/>
        <v>59.430523594742965</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3.1790052235328687</v>
      </c>
      <c r="AH934" s="304">
        <f t="shared" ca="1" si="434"/>
        <v>-6.550219706485862</v>
      </c>
    </row>
    <row r="935" spans="1:34" x14ac:dyDescent="0.2">
      <c r="A935" s="347">
        <f t="shared" ca="1" si="412"/>
        <v>1E-4</v>
      </c>
      <c r="B935" s="304">
        <f t="shared" ca="1" si="413"/>
        <v>32.924200000000958</v>
      </c>
      <c r="D935" s="306">
        <f t="shared" ca="1" si="414"/>
        <v>-0.83883884457540647</v>
      </c>
      <c r="E935" s="307">
        <f t="shared" ca="1" si="415"/>
        <v>-3.313672070878348</v>
      </c>
      <c r="F935" s="304">
        <f t="shared" ca="1" si="416"/>
        <v>3.4181973612545842</v>
      </c>
      <c r="G935" s="306">
        <f t="shared" ca="1" si="417"/>
        <v>15.718210046921591</v>
      </c>
      <c r="H935" s="307">
        <f t="shared" ca="1" si="418"/>
        <v>-121.72954374354163</v>
      </c>
      <c r="I935" s="304">
        <f t="shared" ca="1" si="419"/>
        <v>122.74014806529264</v>
      </c>
      <c r="J935" s="306">
        <f t="shared" ca="1" si="420"/>
        <v>839.63949057922719</v>
      </c>
      <c r="K935" s="307">
        <f t="shared" ca="1" si="421"/>
        <v>-5.5505909478533635</v>
      </c>
      <c r="L935" s="304">
        <f t="shared" ca="1" si="406"/>
        <v>839.65783697885809</v>
      </c>
      <c r="M935" s="306">
        <f t="shared" ca="1" si="422"/>
        <v>-1.4423828247705377</v>
      </c>
      <c r="N935" s="304">
        <f t="shared" ca="1" si="423"/>
        <v>-82.642448301509589</v>
      </c>
      <c r="P935" s="310">
        <f t="shared" ca="1" si="424"/>
        <v>23</v>
      </c>
      <c r="Q935" s="304">
        <f t="shared" ca="1" si="425"/>
        <v>0</v>
      </c>
      <c r="R935" s="306">
        <f t="shared" ca="1" si="426"/>
        <v>0</v>
      </c>
      <c r="S935" s="307">
        <f t="shared" ca="1" si="427"/>
        <v>9.0729999999999986</v>
      </c>
      <c r="T935" s="304">
        <f t="shared" ca="1" si="407"/>
        <v>89.006129999999985</v>
      </c>
      <c r="U935" s="311">
        <f t="shared" ca="1" si="408"/>
        <v>0</v>
      </c>
      <c r="V935" s="306">
        <f t="shared" ca="1" si="409"/>
        <v>1.2256801361489895</v>
      </c>
      <c r="W935" s="304">
        <f t="shared" ca="1" si="410"/>
        <v>59.430903790438059</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3.1789646050948397</v>
      </c>
      <c r="AH935" s="304">
        <f t="shared" ca="1" si="434"/>
        <v>-6.5502616107949931</v>
      </c>
    </row>
    <row r="936" spans="1:34" x14ac:dyDescent="0.2">
      <c r="A936" s="347">
        <f t="shared" ca="1" si="412"/>
        <v>1E-4</v>
      </c>
      <c r="B936" s="304">
        <f t="shared" ca="1" si="413"/>
        <v>32.924300000000962</v>
      </c>
      <c r="D936" s="306">
        <f t="shared" ca="1" si="414"/>
        <v>-0.83883756163537071</v>
      </c>
      <c r="E936" s="307">
        <f t="shared" ca="1" si="415"/>
        <v>-3.3136296532494036</v>
      </c>
      <c r="F936" s="304">
        <f t="shared" ca="1" si="416"/>
        <v>3.4181559258910554</v>
      </c>
      <c r="G936" s="306">
        <f t="shared" ca="1" si="417"/>
        <v>15.718126163165428</v>
      </c>
      <c r="H936" s="307">
        <f t="shared" ca="1" si="418"/>
        <v>-121.72987510650695</v>
      </c>
      <c r="I936" s="304">
        <f t="shared" ca="1" si="419"/>
        <v>122.74046595775562</v>
      </c>
      <c r="J936" s="306">
        <f t="shared" ca="1" si="420"/>
        <v>839.63949057922719</v>
      </c>
      <c r="K936" s="307">
        <f t="shared" ca="1" si="421"/>
        <v>-5.5627639187958655</v>
      </c>
      <c r="L936" s="304">
        <f t="shared" ca="1" si="406"/>
        <v>839.65791753699341</v>
      </c>
      <c r="M936" s="306">
        <f t="shared" ca="1" si="422"/>
        <v>-1.442383848293723</v>
      </c>
      <c r="N936" s="304">
        <f t="shared" ca="1" si="423"/>
        <v>-82.642506945068334</v>
      </c>
      <c r="P936" s="310">
        <f t="shared" ca="1" si="424"/>
        <v>23</v>
      </c>
      <c r="Q936" s="304">
        <f t="shared" ca="1" si="425"/>
        <v>0</v>
      </c>
      <c r="R936" s="306">
        <f t="shared" ca="1" si="426"/>
        <v>0</v>
      </c>
      <c r="S936" s="307">
        <f t="shared" ca="1" si="427"/>
        <v>9.0729999999999986</v>
      </c>
      <c r="T936" s="304">
        <f t="shared" ca="1" si="407"/>
        <v>89.006129999999985</v>
      </c>
      <c r="U936" s="311">
        <f t="shared" ca="1" si="408"/>
        <v>0</v>
      </c>
      <c r="V936" s="306">
        <f t="shared" ca="1" si="409"/>
        <v>1.225681628166881</v>
      </c>
      <c r="W936" s="304">
        <f t="shared" ca="1" si="410"/>
        <v>59.431283984031523</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3.1789239868647323</v>
      </c>
      <c r="AH936" s="304">
        <f t="shared" ca="1" si="434"/>
        <v>-6.5503035148724864</v>
      </c>
    </row>
    <row r="937" spans="1:34" x14ac:dyDescent="0.2">
      <c r="A937" s="347">
        <f t="shared" ca="1" si="412"/>
        <v>1E-4</v>
      </c>
      <c r="B937" s="304">
        <f t="shared" ca="1" si="413"/>
        <v>32.924400000000965</v>
      </c>
      <c r="D937" s="306">
        <f t="shared" ca="1" si="414"/>
        <v>-0.83883627864964783</v>
      </c>
      <c r="E937" s="307">
        <f t="shared" ca="1" si="415"/>
        <v>-3.3135872358550369</v>
      </c>
      <c r="F937" s="304">
        <f t="shared" ca="1" si="416"/>
        <v>3.4181144907682968</v>
      </c>
      <c r="G937" s="306">
        <f t="shared" ca="1" si="417"/>
        <v>15.718042279537563</v>
      </c>
      <c r="H937" s="307">
        <f t="shared" ca="1" si="418"/>
        <v>-121.73020646523054</v>
      </c>
      <c r="I937" s="304">
        <f t="shared" ca="1" si="419"/>
        <v>122.74078384615679</v>
      </c>
      <c r="J937" s="306">
        <f t="shared" ca="1" si="420"/>
        <v>839.63949057922719</v>
      </c>
      <c r="K937" s="307">
        <f t="shared" ca="1" si="421"/>
        <v>-5.5749369228744525</v>
      </c>
      <c r="L937" s="304">
        <f t="shared" ca="1" si="406"/>
        <v>839.65799827181911</v>
      </c>
      <c r="M937" s="306">
        <f t="shared" ca="1" si="422"/>
        <v>-1.4423848718061443</v>
      </c>
      <c r="N937" s="304">
        <f t="shared" ca="1" si="423"/>
        <v>-82.642565588010356</v>
      </c>
      <c r="P937" s="310">
        <f t="shared" ca="1" si="424"/>
        <v>23</v>
      </c>
      <c r="Q937" s="304">
        <f t="shared" ca="1" si="425"/>
        <v>0</v>
      </c>
      <c r="R937" s="306">
        <f t="shared" ca="1" si="426"/>
        <v>0</v>
      </c>
      <c r="S937" s="307">
        <f t="shared" ca="1" si="427"/>
        <v>9.0729999999999986</v>
      </c>
      <c r="T937" s="304">
        <f t="shared" ca="1" si="407"/>
        <v>89.006129999999985</v>
      </c>
      <c r="U937" s="311">
        <f t="shared" ca="1" si="408"/>
        <v>0</v>
      </c>
      <c r="V937" s="306">
        <f t="shared" ca="1" si="409"/>
        <v>1.2256831201906511</v>
      </c>
      <c r="W937" s="304">
        <f t="shared" ca="1" si="410"/>
        <v>59.431664175523352</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3.1788833688425449</v>
      </c>
      <c r="AH937" s="304">
        <f t="shared" ca="1" si="434"/>
        <v>-6.5503454187183436</v>
      </c>
    </row>
    <row r="938" spans="1:34" x14ac:dyDescent="0.2">
      <c r="A938" s="347">
        <f t="shared" ca="1" si="412"/>
        <v>1E-4</v>
      </c>
      <c r="B938" s="304">
        <f t="shared" ca="1" si="413"/>
        <v>32.924500000000968</v>
      </c>
      <c r="D938" s="306">
        <f t="shared" ca="1" si="414"/>
        <v>-0.8388349956182386</v>
      </c>
      <c r="E938" s="307">
        <f t="shared" ca="1" si="415"/>
        <v>-3.3135448186952496</v>
      </c>
      <c r="F938" s="304">
        <f t="shared" ca="1" si="416"/>
        <v>3.4180730558863113</v>
      </c>
      <c r="G938" s="306">
        <f t="shared" ca="1" si="417"/>
        <v>15.717958396038002</v>
      </c>
      <c r="H938" s="307">
        <f t="shared" ca="1" si="418"/>
        <v>-121.73053781971241</v>
      </c>
      <c r="I938" s="304">
        <f t="shared" ca="1" si="419"/>
        <v>122.7411017304962</v>
      </c>
      <c r="J938" s="306">
        <f t="shared" ca="1" si="420"/>
        <v>839.63949057922719</v>
      </c>
      <c r="K938" s="307">
        <f t="shared" ca="1" si="421"/>
        <v>-5.5871099600887</v>
      </c>
      <c r="L938" s="304">
        <f t="shared" ca="1" si="406"/>
        <v>839.65807918333655</v>
      </c>
      <c r="M938" s="306">
        <f t="shared" ca="1" si="422"/>
        <v>-1.4423858953078019</v>
      </c>
      <c r="N938" s="304">
        <f t="shared" ca="1" si="423"/>
        <v>-82.642624230335656</v>
      </c>
      <c r="P938" s="310">
        <f t="shared" ca="1" si="424"/>
        <v>23</v>
      </c>
      <c r="Q938" s="304">
        <f t="shared" ca="1" si="425"/>
        <v>0</v>
      </c>
      <c r="R938" s="306">
        <f t="shared" ca="1" si="426"/>
        <v>0</v>
      </c>
      <c r="S938" s="307">
        <f t="shared" ca="1" si="427"/>
        <v>9.0729999999999986</v>
      </c>
      <c r="T938" s="304">
        <f t="shared" ca="1" si="407"/>
        <v>89.006129999999985</v>
      </c>
      <c r="U938" s="311">
        <f t="shared" ca="1" si="408"/>
        <v>0</v>
      </c>
      <c r="V938" s="306">
        <f t="shared" ca="1" si="409"/>
        <v>1.2256846122202987</v>
      </c>
      <c r="W938" s="304">
        <f t="shared" ca="1" si="410"/>
        <v>59.432044364913494</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3.1788427510282791</v>
      </c>
      <c r="AH938" s="304">
        <f t="shared" ca="1" si="434"/>
        <v>-6.5503873223325648</v>
      </c>
    </row>
    <row r="939" spans="1:34" x14ac:dyDescent="0.2">
      <c r="A939" s="347">
        <f t="shared" ca="1" si="412"/>
        <v>1E-4</v>
      </c>
      <c r="B939" s="304">
        <f t="shared" ca="1" si="413"/>
        <v>32.924600000000972</v>
      </c>
      <c r="D939" s="306">
        <f t="shared" ca="1" si="414"/>
        <v>-0.83883371254114125</v>
      </c>
      <c r="E939" s="307">
        <f t="shared" ca="1" si="415"/>
        <v>-3.3135024017700472</v>
      </c>
      <c r="F939" s="304">
        <f t="shared" ca="1" si="416"/>
        <v>3.4180316212451025</v>
      </c>
      <c r="G939" s="306">
        <f t="shared" ca="1" si="417"/>
        <v>15.717874512666748</v>
      </c>
      <c r="H939" s="307">
        <f t="shared" ca="1" si="418"/>
        <v>-121.73086916995258</v>
      </c>
      <c r="I939" s="304">
        <f t="shared" ca="1" si="419"/>
        <v>122.74141961077382</v>
      </c>
      <c r="J939" s="306">
        <f t="shared" ca="1" si="420"/>
        <v>839.63949057922719</v>
      </c>
      <c r="K939" s="307">
        <f t="shared" ca="1" si="421"/>
        <v>-5.5992830304381833</v>
      </c>
      <c r="L939" s="304">
        <f t="shared" ca="1" si="406"/>
        <v>839.6581602715471</v>
      </c>
      <c r="M939" s="306">
        <f t="shared" ca="1" si="422"/>
        <v>-1.442386918798696</v>
      </c>
      <c r="N939" s="304">
        <f t="shared" ca="1" si="423"/>
        <v>-82.642682872044261</v>
      </c>
      <c r="P939" s="310">
        <f t="shared" ca="1" si="424"/>
        <v>23</v>
      </c>
      <c r="Q939" s="304">
        <f t="shared" ca="1" si="425"/>
        <v>0</v>
      </c>
      <c r="R939" s="306">
        <f t="shared" ca="1" si="426"/>
        <v>0</v>
      </c>
      <c r="S939" s="307">
        <f t="shared" ca="1" si="427"/>
        <v>9.0729999999999986</v>
      </c>
      <c r="T939" s="304">
        <f t="shared" ca="1" si="407"/>
        <v>89.006129999999985</v>
      </c>
      <c r="U939" s="311">
        <f t="shared" ca="1" si="408"/>
        <v>0</v>
      </c>
      <c r="V939" s="306">
        <f t="shared" ca="1" si="409"/>
        <v>1.2256861042558247</v>
      </c>
      <c r="W939" s="304">
        <f t="shared" ca="1" si="410"/>
        <v>59.432424552201908</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3.1788021334219403</v>
      </c>
      <c r="AH939" s="304">
        <f t="shared" ca="1" si="434"/>
        <v>-6.5504292257151446</v>
      </c>
    </row>
    <row r="940" spans="1:34" x14ac:dyDescent="0.2">
      <c r="A940" s="347">
        <f t="shared" ca="1" si="412"/>
        <v>1E-4</v>
      </c>
      <c r="B940" s="304">
        <f t="shared" ca="1" si="413"/>
        <v>32.924700000000975</v>
      </c>
      <c r="D940" s="306">
        <f t="shared" ca="1" si="414"/>
        <v>-0.83883242941835745</v>
      </c>
      <c r="E940" s="307">
        <f t="shared" ca="1" si="415"/>
        <v>-3.313459985079434</v>
      </c>
      <c r="F940" s="304">
        <f t="shared" ca="1" si="416"/>
        <v>3.4179901868446763</v>
      </c>
      <c r="G940" s="306">
        <f t="shared" ca="1" si="417"/>
        <v>15.717790629423806</v>
      </c>
      <c r="H940" s="307">
        <f t="shared" ca="1" si="418"/>
        <v>-121.73120051595109</v>
      </c>
      <c r="I940" s="304">
        <f t="shared" ca="1" si="419"/>
        <v>122.74173748698971</v>
      </c>
      <c r="J940" s="306">
        <f t="shared" ca="1" si="420"/>
        <v>839.63949057922719</v>
      </c>
      <c r="K940" s="307">
        <f t="shared" ca="1" si="421"/>
        <v>-5.6114561339224789</v>
      </c>
      <c r="L940" s="304">
        <f t="shared" ca="1" si="406"/>
        <v>839.65824153645224</v>
      </c>
      <c r="M940" s="306">
        <f t="shared" ca="1" si="422"/>
        <v>-1.4423879422788264</v>
      </c>
      <c r="N940" s="304">
        <f t="shared" ca="1" si="423"/>
        <v>-82.642741513136144</v>
      </c>
      <c r="P940" s="310">
        <f t="shared" ca="1" si="424"/>
        <v>23</v>
      </c>
      <c r="Q940" s="304">
        <f t="shared" ca="1" si="425"/>
        <v>0</v>
      </c>
      <c r="R940" s="306">
        <f t="shared" ca="1" si="426"/>
        <v>0</v>
      </c>
      <c r="S940" s="307">
        <f t="shared" ca="1" si="427"/>
        <v>9.0729999999999986</v>
      </c>
      <c r="T940" s="304">
        <f t="shared" ca="1" si="407"/>
        <v>89.006129999999985</v>
      </c>
      <c r="U940" s="311">
        <f t="shared" ca="1" si="408"/>
        <v>0</v>
      </c>
      <c r="V940" s="306">
        <f t="shared" ca="1" si="409"/>
        <v>1.2256875962972287</v>
      </c>
      <c r="W940" s="304">
        <f t="shared" ca="1" si="410"/>
        <v>59.432804737388622</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3.1787615160235383</v>
      </c>
      <c r="AH940" s="304">
        <f t="shared" ca="1" si="434"/>
        <v>-6.5504711288660769</v>
      </c>
    </row>
    <row r="941" spans="1:34" x14ac:dyDescent="0.2">
      <c r="A941" s="347">
        <f t="shared" ca="1" si="412"/>
        <v>1E-4</v>
      </c>
      <c r="B941" s="304">
        <f t="shared" ca="1" si="413"/>
        <v>32.924800000000978</v>
      </c>
      <c r="D941" s="306">
        <f t="shared" ca="1" si="414"/>
        <v>-0.83883114624988964</v>
      </c>
      <c r="E941" s="307">
        <f t="shared" ca="1" si="415"/>
        <v>-3.3134175686234064</v>
      </c>
      <c r="F941" s="304">
        <f t="shared" ca="1" si="416"/>
        <v>3.4179487526850294</v>
      </c>
      <c r="G941" s="306">
        <f t="shared" ca="1" si="417"/>
        <v>15.717706746309181</v>
      </c>
      <c r="H941" s="307">
        <f t="shared" ca="1" si="418"/>
        <v>-121.73153185770795</v>
      </c>
      <c r="I941" s="304">
        <f t="shared" ca="1" si="419"/>
        <v>122.74205535914388</v>
      </c>
      <c r="J941" s="306">
        <f t="shared" ca="1" si="420"/>
        <v>839.63949057922719</v>
      </c>
      <c r="K941" s="307">
        <f t="shared" ca="1" si="421"/>
        <v>-5.6236292705411621</v>
      </c>
      <c r="L941" s="304">
        <f t="shared" ca="1" si="406"/>
        <v>839.65832297805321</v>
      </c>
      <c r="M941" s="306">
        <f t="shared" ca="1" si="422"/>
        <v>-1.4423889657481939</v>
      </c>
      <c r="N941" s="304">
        <f t="shared" ca="1" si="423"/>
        <v>-82.642800153611361</v>
      </c>
      <c r="P941" s="310">
        <f t="shared" ca="1" si="424"/>
        <v>23</v>
      </c>
      <c r="Q941" s="304">
        <f t="shared" ca="1" si="425"/>
        <v>0</v>
      </c>
      <c r="R941" s="306">
        <f t="shared" ca="1" si="426"/>
        <v>0</v>
      </c>
      <c r="S941" s="307">
        <f t="shared" ca="1" si="427"/>
        <v>9.0729999999999986</v>
      </c>
      <c r="T941" s="304">
        <f t="shared" ca="1" si="407"/>
        <v>89.006129999999985</v>
      </c>
      <c r="U941" s="311">
        <f t="shared" ca="1" si="408"/>
        <v>0</v>
      </c>
      <c r="V941" s="306">
        <f t="shared" ca="1" si="409"/>
        <v>1.2256890883445104</v>
      </c>
      <c r="W941" s="304">
        <f t="shared" ca="1" si="410"/>
        <v>59.433184920473572</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3.1787208988330624</v>
      </c>
      <c r="AH941" s="304">
        <f t="shared" ca="1" si="434"/>
        <v>-6.5505130317853668</v>
      </c>
    </row>
    <row r="942" spans="1:34" x14ac:dyDescent="0.2">
      <c r="A942" s="347">
        <f t="shared" ca="1" si="412"/>
        <v>1E-4</v>
      </c>
      <c r="B942" s="304">
        <f t="shared" ca="1" si="413"/>
        <v>32.924900000000981</v>
      </c>
      <c r="D942" s="306">
        <f t="shared" ca="1" si="414"/>
        <v>-0.83882986303573448</v>
      </c>
      <c r="E942" s="307">
        <f t="shared" ca="1" si="415"/>
        <v>-3.3133751524019734</v>
      </c>
      <c r="F942" s="304">
        <f t="shared" ca="1" si="416"/>
        <v>3.4179073187661704</v>
      </c>
      <c r="G942" s="306">
        <f t="shared" ca="1" si="417"/>
        <v>15.717622863322879</v>
      </c>
      <c r="H942" s="307">
        <f t="shared" ca="1" si="418"/>
        <v>-121.73186319522318</v>
      </c>
      <c r="I942" s="304">
        <f t="shared" ca="1" si="419"/>
        <v>122.74237322723633</v>
      </c>
      <c r="J942" s="306">
        <f t="shared" ca="1" si="420"/>
        <v>839.63949057922719</v>
      </c>
      <c r="K942" s="307">
        <f t="shared" ca="1" si="421"/>
        <v>-5.6358024402938085</v>
      </c>
      <c r="L942" s="304">
        <f t="shared" ca="1" si="406"/>
        <v>839.65840459635149</v>
      </c>
      <c r="M942" s="306">
        <f t="shared" ca="1" si="422"/>
        <v>-1.442389989206798</v>
      </c>
      <c r="N942" s="304">
        <f t="shared" ca="1" si="423"/>
        <v>-82.642858793469884</v>
      </c>
      <c r="P942" s="310">
        <f t="shared" ca="1" si="424"/>
        <v>23</v>
      </c>
      <c r="Q942" s="304">
        <f t="shared" ca="1" si="425"/>
        <v>0</v>
      </c>
      <c r="R942" s="306">
        <f t="shared" ca="1" si="426"/>
        <v>0</v>
      </c>
      <c r="S942" s="307">
        <f t="shared" ca="1" si="427"/>
        <v>9.0729999999999986</v>
      </c>
      <c r="T942" s="304">
        <f t="shared" ca="1" si="407"/>
        <v>89.006129999999985</v>
      </c>
      <c r="U942" s="311">
        <f t="shared" ca="1" si="408"/>
        <v>0</v>
      </c>
      <c r="V942" s="306">
        <f t="shared" ca="1" si="409"/>
        <v>1.2256905803976708</v>
      </c>
      <c r="W942" s="304">
        <f t="shared" ca="1" si="410"/>
        <v>59.433565101456786</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3.1786802818505251</v>
      </c>
      <c r="AH942" s="304">
        <f t="shared" ca="1" si="434"/>
        <v>-6.5505549344730056</v>
      </c>
    </row>
    <row r="943" spans="1:34" x14ac:dyDescent="0.2">
      <c r="A943" s="347">
        <f t="shared" ca="1" si="412"/>
        <v>1E-4</v>
      </c>
      <c r="B943" s="304">
        <f t="shared" ca="1" si="413"/>
        <v>32.925000000000985</v>
      </c>
      <c r="D943" s="306">
        <f t="shared" ca="1" si="414"/>
        <v>-0.83882857977589753</v>
      </c>
      <c r="E943" s="307">
        <f t="shared" ca="1" si="415"/>
        <v>-3.3133327364151288</v>
      </c>
      <c r="F943" s="304">
        <f t="shared" ca="1" si="416"/>
        <v>3.4178658850880934</v>
      </c>
      <c r="G943" s="306">
        <f t="shared" ca="1" si="417"/>
        <v>15.717538980464901</v>
      </c>
      <c r="H943" s="307">
        <f t="shared" ca="1" si="418"/>
        <v>-121.73219452849682</v>
      </c>
      <c r="I943" s="304">
        <f t="shared" ca="1" si="419"/>
        <v>122.74269109126712</v>
      </c>
      <c r="J943" s="306">
        <f t="shared" ca="1" si="420"/>
        <v>839.63949057922719</v>
      </c>
      <c r="K943" s="307">
        <f t="shared" ca="1" si="421"/>
        <v>-5.6479756431799943</v>
      </c>
      <c r="L943" s="304">
        <f t="shared" ca="1" si="406"/>
        <v>839.65848639134833</v>
      </c>
      <c r="M943" s="306">
        <f t="shared" ca="1" si="422"/>
        <v>-1.4423910126546393</v>
      </c>
      <c r="N943" s="304">
        <f t="shared" ca="1" si="423"/>
        <v>-82.642917432711755</v>
      </c>
      <c r="P943" s="310">
        <f t="shared" ca="1" si="424"/>
        <v>23</v>
      </c>
      <c r="Q943" s="304">
        <f t="shared" ca="1" si="425"/>
        <v>0</v>
      </c>
      <c r="R943" s="306">
        <f t="shared" ca="1" si="426"/>
        <v>0</v>
      </c>
      <c r="S943" s="307">
        <f t="shared" ca="1" si="427"/>
        <v>9.0729999999999986</v>
      </c>
      <c r="T943" s="304">
        <f t="shared" ca="1" si="407"/>
        <v>89.006129999999985</v>
      </c>
      <c r="U943" s="311">
        <f t="shared" ca="1" si="408"/>
        <v>0</v>
      </c>
      <c r="V943" s="306">
        <f t="shared" ca="1" si="409"/>
        <v>1.2256920724567086</v>
      </c>
      <c r="W943" s="304">
        <f t="shared" ca="1" si="410"/>
        <v>59.433945280338207</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3.1786396650759237</v>
      </c>
      <c r="AH943" s="304">
        <f t="shared" ca="1" si="434"/>
        <v>-6.5505968369289977</v>
      </c>
    </row>
    <row r="944" spans="1:34" x14ac:dyDescent="0.2">
      <c r="A944" s="347">
        <f t="shared" ca="1" si="412"/>
        <v>1E-4</v>
      </c>
      <c r="B944" s="304">
        <f t="shared" ca="1" si="413"/>
        <v>32.925100000000988</v>
      </c>
      <c r="D944" s="306">
        <f t="shared" ca="1" si="414"/>
        <v>-0.83882729647037557</v>
      </c>
      <c r="E944" s="307">
        <f t="shared" ca="1" si="415"/>
        <v>-3.3132903206628814</v>
      </c>
      <c r="F944" s="304">
        <f t="shared" ca="1" si="416"/>
        <v>3.4178244516508069</v>
      </c>
      <c r="G944" s="306">
        <f t="shared" ca="1" si="417"/>
        <v>15.717455097735254</v>
      </c>
      <c r="H944" s="307">
        <f t="shared" ca="1" si="418"/>
        <v>-121.73252585752888</v>
      </c>
      <c r="I944" s="304">
        <f t="shared" ca="1" si="419"/>
        <v>122.74300895123626</v>
      </c>
      <c r="J944" s="306">
        <f t="shared" ca="1" si="420"/>
        <v>839.63949057922719</v>
      </c>
      <c r="K944" s="307">
        <f t="shared" ca="1" si="421"/>
        <v>-5.660148879199296</v>
      </c>
      <c r="L944" s="304">
        <f t="shared" ca="1" si="406"/>
        <v>839.65856836304533</v>
      </c>
      <c r="M944" s="306">
        <f t="shared" ca="1" si="422"/>
        <v>-1.442392036091718</v>
      </c>
      <c r="N944" s="304">
        <f t="shared" ca="1" si="423"/>
        <v>-82.642976071336946</v>
      </c>
      <c r="P944" s="310">
        <f t="shared" ca="1" si="424"/>
        <v>23</v>
      </c>
      <c r="Q944" s="304">
        <f t="shared" ca="1" si="425"/>
        <v>0</v>
      </c>
      <c r="R944" s="306">
        <f t="shared" ca="1" si="426"/>
        <v>0</v>
      </c>
      <c r="S944" s="307">
        <f t="shared" ca="1" si="427"/>
        <v>9.0729999999999986</v>
      </c>
      <c r="T944" s="304">
        <f t="shared" ca="1" si="407"/>
        <v>89.006129999999985</v>
      </c>
      <c r="U944" s="311">
        <f t="shared" ca="1" si="408"/>
        <v>0</v>
      </c>
      <c r="V944" s="306">
        <f t="shared" ca="1" si="409"/>
        <v>1.2256935645216245</v>
      </c>
      <c r="W944" s="304">
        <f t="shared" ca="1" si="410"/>
        <v>59.434325457117858</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3.1785990485092652</v>
      </c>
      <c r="AH944" s="304">
        <f t="shared" ca="1" si="434"/>
        <v>-6.5506387391533361</v>
      </c>
    </row>
    <row r="945" spans="1:34" x14ac:dyDescent="0.2">
      <c r="A945" s="347">
        <f t="shared" ca="1" si="412"/>
        <v>1E-4</v>
      </c>
      <c r="B945" s="304">
        <f t="shared" ca="1" si="413"/>
        <v>32.925200000000991</v>
      </c>
      <c r="D945" s="306">
        <f t="shared" ca="1" si="414"/>
        <v>-0.83882601311917093</v>
      </c>
      <c r="E945" s="307">
        <f t="shared" ca="1" si="415"/>
        <v>-3.3132479051452277</v>
      </c>
      <c r="F945" s="304">
        <f t="shared" ca="1" si="416"/>
        <v>3.4177830184543083</v>
      </c>
      <c r="G945" s="306">
        <f t="shared" ca="1" si="417"/>
        <v>15.717371215133943</v>
      </c>
      <c r="H945" s="307">
        <f t="shared" ca="1" si="418"/>
        <v>-121.73285718231939</v>
      </c>
      <c r="I945" s="304">
        <f t="shared" ca="1" si="419"/>
        <v>122.74332680714375</v>
      </c>
      <c r="J945" s="306">
        <f t="shared" ca="1" si="420"/>
        <v>839.63949057922719</v>
      </c>
      <c r="K945" s="307">
        <f t="shared" ca="1" si="421"/>
        <v>-5.672322148351288</v>
      </c>
      <c r="L945" s="304">
        <f t="shared" ca="1" si="406"/>
        <v>839.65865051144374</v>
      </c>
      <c r="M945" s="306">
        <f t="shared" ca="1" si="422"/>
        <v>-1.4423930595180341</v>
      </c>
      <c r="N945" s="304">
        <f t="shared" ca="1" si="423"/>
        <v>-82.643034709345514</v>
      </c>
      <c r="P945" s="310">
        <f t="shared" ca="1" si="424"/>
        <v>23</v>
      </c>
      <c r="Q945" s="304">
        <f t="shared" ca="1" si="425"/>
        <v>0</v>
      </c>
      <c r="R945" s="306">
        <f t="shared" ca="1" si="426"/>
        <v>0</v>
      </c>
      <c r="S945" s="307">
        <f t="shared" ca="1" si="427"/>
        <v>9.0729999999999986</v>
      </c>
      <c r="T945" s="304">
        <f t="shared" ca="1" si="407"/>
        <v>89.006129999999985</v>
      </c>
      <c r="U945" s="311">
        <f t="shared" ca="1" si="408"/>
        <v>0</v>
      </c>
      <c r="V945" s="306">
        <f t="shared" ca="1" si="409"/>
        <v>1.2256950565924183</v>
      </c>
      <c r="W945" s="304">
        <f t="shared" ca="1" si="410"/>
        <v>59.434705631795666</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3.1785584321505471</v>
      </c>
      <c r="AH945" s="304">
        <f t="shared" ca="1" si="434"/>
        <v>-6.5506806411460232</v>
      </c>
    </row>
    <row r="946" spans="1:34" x14ac:dyDescent="0.2">
      <c r="A946" s="347">
        <f t="shared" ca="1" si="412"/>
        <v>1E-4</v>
      </c>
      <c r="B946" s="304">
        <f t="shared" ca="1" si="413"/>
        <v>32.925300000000995</v>
      </c>
      <c r="D946" s="306">
        <f t="shared" ca="1" si="414"/>
        <v>-0.83882472972228328</v>
      </c>
      <c r="E946" s="307">
        <f t="shared" ca="1" si="415"/>
        <v>-3.3132054898621766</v>
      </c>
      <c r="F946" s="304">
        <f t="shared" ca="1" si="416"/>
        <v>3.4177415854986064</v>
      </c>
      <c r="G946" s="306">
        <f t="shared" ca="1" si="417"/>
        <v>15.71728733266097</v>
      </c>
      <c r="H946" s="307">
        <f t="shared" ca="1" si="418"/>
        <v>-121.73318850286837</v>
      </c>
      <c r="I946" s="304">
        <f t="shared" ca="1" si="419"/>
        <v>122.74364465898962</v>
      </c>
      <c r="J946" s="306">
        <f t="shared" ca="1" si="420"/>
        <v>839.63949057922719</v>
      </c>
      <c r="K946" s="307">
        <f t="shared" ca="1" si="421"/>
        <v>-5.6844954506355476</v>
      </c>
      <c r="L946" s="304">
        <f t="shared" ca="1" si="406"/>
        <v>839.65873283654503</v>
      </c>
      <c r="M946" s="306">
        <f t="shared" ca="1" si="422"/>
        <v>-1.4423940829335877</v>
      </c>
      <c r="N946" s="304">
        <f t="shared" ca="1" si="423"/>
        <v>-82.643093346737416</v>
      </c>
      <c r="P946" s="310">
        <f t="shared" ca="1" si="424"/>
        <v>23</v>
      </c>
      <c r="Q946" s="304">
        <f t="shared" ca="1" si="425"/>
        <v>0</v>
      </c>
      <c r="R946" s="306">
        <f t="shared" ca="1" si="426"/>
        <v>0</v>
      </c>
      <c r="S946" s="307">
        <f t="shared" ca="1" si="427"/>
        <v>9.0729999999999986</v>
      </c>
      <c r="T946" s="304">
        <f t="shared" ca="1" si="407"/>
        <v>89.006129999999985</v>
      </c>
      <c r="U946" s="311">
        <f t="shared" ca="1" si="408"/>
        <v>0</v>
      </c>
      <c r="V946" s="306">
        <f t="shared" ca="1" si="409"/>
        <v>1.2256965486690898</v>
      </c>
      <c r="W946" s="304">
        <f t="shared" ca="1" si="410"/>
        <v>59.435085804371653</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3.1785178159997756</v>
      </c>
      <c r="AH946" s="304">
        <f t="shared" ca="1" si="434"/>
        <v>-6.5507225429070512</v>
      </c>
    </row>
    <row r="947" spans="1:34" x14ac:dyDescent="0.2">
      <c r="A947" s="347">
        <f t="shared" ca="1" si="412"/>
        <v>1E-4</v>
      </c>
      <c r="B947" s="304">
        <f t="shared" ca="1" si="413"/>
        <v>32.925400000000998</v>
      </c>
      <c r="D947" s="306">
        <f t="shared" ca="1" si="414"/>
        <v>-0.83882344627971539</v>
      </c>
      <c r="E947" s="307">
        <f t="shared" ca="1" si="415"/>
        <v>-3.3131630748137253</v>
      </c>
      <c r="F947" s="304">
        <f t="shared" ca="1" si="416"/>
        <v>3.4177001527836985</v>
      </c>
      <c r="G947" s="306">
        <f t="shared" ca="1" si="417"/>
        <v>15.717203450316342</v>
      </c>
      <c r="H947" s="307">
        <f t="shared" ca="1" si="418"/>
        <v>-121.73351981917585</v>
      </c>
      <c r="I947" s="304">
        <f t="shared" ca="1" si="419"/>
        <v>122.7439625067739</v>
      </c>
      <c r="J947" s="306">
        <f t="shared" ca="1" si="420"/>
        <v>839.63949057922719</v>
      </c>
      <c r="K947" s="307">
        <f t="shared" ca="1" si="421"/>
        <v>-5.6966687860516494</v>
      </c>
      <c r="L947" s="304">
        <f t="shared" ca="1" si="406"/>
        <v>839.65881533835045</v>
      </c>
      <c r="M947" s="306">
        <f t="shared" ca="1" si="422"/>
        <v>-1.4423951063383791</v>
      </c>
      <c r="N947" s="304">
        <f t="shared" ca="1" si="423"/>
        <v>-82.643151983512695</v>
      </c>
      <c r="P947" s="310">
        <f t="shared" ca="1" si="424"/>
        <v>23</v>
      </c>
      <c r="Q947" s="304">
        <f t="shared" ca="1" si="425"/>
        <v>0</v>
      </c>
      <c r="R947" s="306">
        <f t="shared" ca="1" si="426"/>
        <v>0</v>
      </c>
      <c r="S947" s="307">
        <f t="shared" ca="1" si="427"/>
        <v>9.0729999999999986</v>
      </c>
      <c r="T947" s="304">
        <f t="shared" ca="1" si="407"/>
        <v>89.006129999999985</v>
      </c>
      <c r="U947" s="311">
        <f t="shared" ca="1" si="408"/>
        <v>0</v>
      </c>
      <c r="V947" s="306">
        <f t="shared" ca="1" si="409"/>
        <v>1.2256980407516396</v>
      </c>
      <c r="W947" s="304">
        <f t="shared" ca="1" si="410"/>
        <v>59.435465974845776</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3.1784772000569532</v>
      </c>
      <c r="AH947" s="304">
        <f t="shared" ca="1" si="434"/>
        <v>-6.5507644444364228</v>
      </c>
    </row>
    <row r="948" spans="1:34" x14ac:dyDescent="0.2">
      <c r="A948" s="347">
        <f t="shared" ca="1" si="412"/>
        <v>1E-4</v>
      </c>
      <c r="B948" s="304">
        <f t="shared" ca="1" si="413"/>
        <v>32.925500000001001</v>
      </c>
      <c r="D948" s="306">
        <f t="shared" ca="1" si="414"/>
        <v>-0.8388221627914666</v>
      </c>
      <c r="E948" s="307">
        <f t="shared" ca="1" si="415"/>
        <v>-3.3131206599998784</v>
      </c>
      <c r="F948" s="304">
        <f t="shared" ca="1" si="416"/>
        <v>3.4176587203095901</v>
      </c>
      <c r="G948" s="306">
        <f t="shared" ca="1" si="417"/>
        <v>15.717119568100063</v>
      </c>
      <c r="H948" s="307">
        <f t="shared" ca="1" si="418"/>
        <v>-121.73385113124185</v>
      </c>
      <c r="I948" s="304">
        <f t="shared" ca="1" si="419"/>
        <v>122.74428035049661</v>
      </c>
      <c r="J948" s="306">
        <f t="shared" ca="1" si="420"/>
        <v>839.63949057922719</v>
      </c>
      <c r="K948" s="307">
        <f t="shared" ca="1" si="421"/>
        <v>-5.7088421545991705</v>
      </c>
      <c r="L948" s="304">
        <f t="shared" ca="1" si="406"/>
        <v>839.6588980168616</v>
      </c>
      <c r="M948" s="306">
        <f t="shared" ca="1" si="422"/>
        <v>-1.4423961297324086</v>
      </c>
      <c r="N948" s="304">
        <f t="shared" ca="1" si="423"/>
        <v>-82.643210619671365</v>
      </c>
      <c r="P948" s="310">
        <f t="shared" ca="1" si="424"/>
        <v>23</v>
      </c>
      <c r="Q948" s="304">
        <f t="shared" ca="1" si="425"/>
        <v>0</v>
      </c>
      <c r="R948" s="306">
        <f t="shared" ca="1" si="426"/>
        <v>0</v>
      </c>
      <c r="S948" s="307">
        <f t="shared" ca="1" si="427"/>
        <v>9.0729999999999986</v>
      </c>
      <c r="T948" s="304">
        <f t="shared" ca="1" si="407"/>
        <v>89.006129999999985</v>
      </c>
      <c r="U948" s="311">
        <f t="shared" ca="1" si="408"/>
        <v>0</v>
      </c>
      <c r="V948" s="306">
        <f t="shared" ca="1" si="409"/>
        <v>1.2256995328400668</v>
      </c>
      <c r="W948" s="304">
        <f t="shared" ca="1" si="410"/>
        <v>59.43584614321805</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3.1784365843220836</v>
      </c>
      <c r="AH948" s="304">
        <f t="shared" ca="1" si="434"/>
        <v>-6.5508063457341326</v>
      </c>
    </row>
    <row r="949" spans="1:34" x14ac:dyDescent="0.2">
      <c r="A949" s="347">
        <f t="shared" ca="1" si="412"/>
        <v>1E-4</v>
      </c>
      <c r="B949" s="304">
        <f t="shared" ca="1" si="413"/>
        <v>32.925600000001005</v>
      </c>
      <c r="D949" s="306">
        <f t="shared" ca="1" si="414"/>
        <v>-0.83882087925753668</v>
      </c>
      <c r="E949" s="307">
        <f t="shared" ca="1" si="415"/>
        <v>-3.3130782454206331</v>
      </c>
      <c r="F949" s="304">
        <f t="shared" ca="1" si="416"/>
        <v>3.4176172880762774</v>
      </c>
      <c r="G949" s="306">
        <f t="shared" ca="1" si="417"/>
        <v>15.717035686012137</v>
      </c>
      <c r="H949" s="307">
        <f t="shared" ca="1" si="418"/>
        <v>-121.73418243906639</v>
      </c>
      <c r="I949" s="304">
        <f t="shared" ca="1" si="419"/>
        <v>122.74459819015775</v>
      </c>
      <c r="J949" s="306">
        <f t="shared" ca="1" si="420"/>
        <v>839.63949057922719</v>
      </c>
      <c r="K949" s="307">
        <f t="shared" ca="1" si="421"/>
        <v>-5.7210155562776857</v>
      </c>
      <c r="L949" s="304">
        <f t="shared" ca="1" si="406"/>
        <v>839.65898087207961</v>
      </c>
      <c r="M949" s="306">
        <f t="shared" ca="1" si="422"/>
        <v>-1.4423971531156763</v>
      </c>
      <c r="N949" s="304">
        <f t="shared" ca="1" si="423"/>
        <v>-82.643269255213426</v>
      </c>
      <c r="P949" s="310">
        <f t="shared" ca="1" si="424"/>
        <v>23</v>
      </c>
      <c r="Q949" s="304">
        <f t="shared" ca="1" si="425"/>
        <v>0</v>
      </c>
      <c r="R949" s="306">
        <f t="shared" ca="1" si="426"/>
        <v>0</v>
      </c>
      <c r="S949" s="307">
        <f t="shared" ca="1" si="427"/>
        <v>9.0729999999999986</v>
      </c>
      <c r="T949" s="304">
        <f t="shared" ca="1" si="407"/>
        <v>89.006129999999985</v>
      </c>
      <c r="U949" s="311">
        <f t="shared" ca="1" si="408"/>
        <v>0</v>
      </c>
      <c r="V949" s="306">
        <f t="shared" ca="1" si="409"/>
        <v>1.2257010249343721</v>
      </c>
      <c r="W949" s="304">
        <f t="shared" ca="1" si="410"/>
        <v>59.436226309488411</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3.1783959687951624</v>
      </c>
      <c r="AH949" s="304">
        <f t="shared" ca="1" si="434"/>
        <v>-6.5508482468001832</v>
      </c>
    </row>
    <row r="950" spans="1:34" x14ac:dyDescent="0.2">
      <c r="A950" s="347">
        <f t="shared" ca="1" si="412"/>
        <v>1E-4</v>
      </c>
      <c r="B950" s="304">
        <f t="shared" ca="1" si="413"/>
        <v>32.925700000001008</v>
      </c>
      <c r="D950" s="306">
        <f t="shared" ca="1" si="414"/>
        <v>-0.83881959567792674</v>
      </c>
      <c r="E950" s="307">
        <f t="shared" ca="1" si="415"/>
        <v>-3.3130358310759984</v>
      </c>
      <c r="F950" s="304">
        <f t="shared" ca="1" si="416"/>
        <v>3.4175758560837699</v>
      </c>
      <c r="G950" s="306">
        <f t="shared" ca="1" si="417"/>
        <v>15.716951804052568</v>
      </c>
      <c r="H950" s="307">
        <f t="shared" ca="1" si="418"/>
        <v>-121.7345137426495</v>
      </c>
      <c r="I950" s="304">
        <f t="shared" ca="1" si="419"/>
        <v>122.74491602575738</v>
      </c>
      <c r="J950" s="306">
        <f t="shared" ca="1" si="420"/>
        <v>839.63949057922719</v>
      </c>
      <c r="K950" s="307">
        <f t="shared" ca="1" si="421"/>
        <v>-5.733188991086771</v>
      </c>
      <c r="L950" s="304">
        <f t="shared" ca="1" si="406"/>
        <v>839.65906390400608</v>
      </c>
      <c r="M950" s="306">
        <f t="shared" ca="1" si="422"/>
        <v>-1.4423981764881821</v>
      </c>
      <c r="N950" s="304">
        <f t="shared" ca="1" si="423"/>
        <v>-82.643327890138892</v>
      </c>
      <c r="P950" s="310">
        <f t="shared" ca="1" si="424"/>
        <v>23</v>
      </c>
      <c r="Q950" s="304">
        <f t="shared" ca="1" si="425"/>
        <v>0</v>
      </c>
      <c r="R950" s="306">
        <f t="shared" ca="1" si="426"/>
        <v>0</v>
      </c>
      <c r="S950" s="307">
        <f t="shared" ca="1" si="427"/>
        <v>9.0729999999999986</v>
      </c>
      <c r="T950" s="304">
        <f t="shared" ca="1" si="407"/>
        <v>89.006129999999985</v>
      </c>
      <c r="U950" s="311">
        <f t="shared" ca="1" si="408"/>
        <v>0</v>
      </c>
      <c r="V950" s="306">
        <f t="shared" ca="1" si="409"/>
        <v>1.2257025170345546</v>
      </c>
      <c r="W950" s="304">
        <f t="shared" ca="1" si="410"/>
        <v>59.436606473656859</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3.178355353476201</v>
      </c>
      <c r="AH950" s="304">
        <f t="shared" ca="1" si="434"/>
        <v>-6.5508901476345667</v>
      </c>
    </row>
    <row r="951" spans="1:34" x14ac:dyDescent="0.2">
      <c r="A951" s="347">
        <f t="shared" ca="1" si="412"/>
        <v>1E-4</v>
      </c>
      <c r="B951" s="304">
        <f t="shared" ca="1" si="413"/>
        <v>32.925800000001011</v>
      </c>
      <c r="D951" s="306">
        <f t="shared" ca="1" si="414"/>
        <v>-0.8388183120526389</v>
      </c>
      <c r="E951" s="307">
        <f t="shared" ca="1" si="415"/>
        <v>-3.3129934169659734</v>
      </c>
      <c r="F951" s="304">
        <f t="shared" ca="1" si="416"/>
        <v>3.4175344243320671</v>
      </c>
      <c r="G951" s="306">
        <f t="shared" ca="1" si="417"/>
        <v>15.716867922221363</v>
      </c>
      <c r="H951" s="307">
        <f t="shared" ca="1" si="418"/>
        <v>-121.73484504199119</v>
      </c>
      <c r="I951" s="304">
        <f t="shared" ca="1" si="419"/>
        <v>122.74523385729549</v>
      </c>
      <c r="J951" s="306">
        <f t="shared" ca="1" si="420"/>
        <v>839.63949057922719</v>
      </c>
      <c r="K951" s="307">
        <f t="shared" ca="1" si="421"/>
        <v>-5.7453624590260031</v>
      </c>
      <c r="L951" s="304">
        <f t="shared" ca="1" si="406"/>
        <v>839.65914711264224</v>
      </c>
      <c r="M951" s="306">
        <f t="shared" ca="1" si="422"/>
        <v>-1.4423991998499264</v>
      </c>
      <c r="N951" s="304">
        <f t="shared" ca="1" si="423"/>
        <v>-82.643386524447749</v>
      </c>
      <c r="P951" s="310">
        <f t="shared" ca="1" si="424"/>
        <v>23</v>
      </c>
      <c r="Q951" s="304">
        <f t="shared" ca="1" si="425"/>
        <v>0</v>
      </c>
      <c r="R951" s="306">
        <f t="shared" ca="1" si="426"/>
        <v>0</v>
      </c>
      <c r="S951" s="307">
        <f t="shared" ca="1" si="427"/>
        <v>9.0729999999999986</v>
      </c>
      <c r="T951" s="304">
        <f t="shared" ca="1" si="407"/>
        <v>89.006129999999985</v>
      </c>
      <c r="U951" s="311">
        <f t="shared" ca="1" si="408"/>
        <v>0</v>
      </c>
      <c r="V951" s="306">
        <f t="shared" ca="1" si="409"/>
        <v>1.2257040091406153</v>
      </c>
      <c r="W951" s="304">
        <f t="shared" ca="1" si="410"/>
        <v>59.436986635723407</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3.1783147383652013</v>
      </c>
      <c r="AH951" s="304">
        <f t="shared" ca="1" si="434"/>
        <v>-6.550932048237283</v>
      </c>
    </row>
    <row r="952" spans="1:34" x14ac:dyDescent="0.2">
      <c r="A952" s="347">
        <f t="shared" ca="1" si="412"/>
        <v>1E-4</v>
      </c>
      <c r="B952" s="304">
        <f t="shared" ca="1" si="413"/>
        <v>32.925900000001015</v>
      </c>
      <c r="D952" s="306">
        <f t="shared" ca="1" si="414"/>
        <v>-0.83881702838167371</v>
      </c>
      <c r="E952" s="307">
        <f t="shared" ca="1" si="415"/>
        <v>-3.3129510030905571</v>
      </c>
      <c r="F952" s="304">
        <f t="shared" ca="1" si="416"/>
        <v>3.417492992821169</v>
      </c>
      <c r="G952" s="306">
        <f t="shared" ca="1" si="417"/>
        <v>15.716784040518524</v>
      </c>
      <c r="H952" s="307">
        <f t="shared" ca="1" si="418"/>
        <v>-121.7351763370915</v>
      </c>
      <c r="I952" s="304">
        <f t="shared" ca="1" si="419"/>
        <v>122.74555168477211</v>
      </c>
      <c r="J952" s="306">
        <f t="shared" ca="1" si="420"/>
        <v>839.63949057922719</v>
      </c>
      <c r="K952" s="307">
        <f t="shared" ca="1" si="421"/>
        <v>-5.7575359600949572</v>
      </c>
      <c r="L952" s="304">
        <f t="shared" ca="1" si="406"/>
        <v>839.6592304979896</v>
      </c>
      <c r="M952" s="306">
        <f t="shared" ca="1" si="422"/>
        <v>-1.4424002232009094</v>
      </c>
      <c r="N952" s="304">
        <f t="shared" ca="1" si="423"/>
        <v>-82.64344515814004</v>
      </c>
      <c r="P952" s="310">
        <f t="shared" ca="1" si="424"/>
        <v>23</v>
      </c>
      <c r="Q952" s="304">
        <f t="shared" ca="1" si="425"/>
        <v>0</v>
      </c>
      <c r="R952" s="306">
        <f t="shared" ca="1" si="426"/>
        <v>0</v>
      </c>
      <c r="S952" s="307">
        <f t="shared" ca="1" si="427"/>
        <v>9.0729999999999986</v>
      </c>
      <c r="T952" s="304">
        <f t="shared" ca="1" si="407"/>
        <v>89.006129999999985</v>
      </c>
      <c r="U952" s="311">
        <f t="shared" ca="1" si="408"/>
        <v>0</v>
      </c>
      <c r="V952" s="306">
        <f t="shared" ca="1" si="409"/>
        <v>1.2257055012525533</v>
      </c>
      <c r="W952" s="304">
        <f t="shared" ca="1" si="410"/>
        <v>59.437366795687986</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3.1782741234621561</v>
      </c>
      <c r="AH952" s="304">
        <f t="shared" ca="1" si="434"/>
        <v>-6.550973948608334</v>
      </c>
    </row>
    <row r="953" spans="1:34" x14ac:dyDescent="0.2">
      <c r="A953" s="347">
        <f t="shared" ca="1" si="412"/>
        <v>1E-4</v>
      </c>
      <c r="B953" s="304">
        <f t="shared" ca="1" si="413"/>
        <v>32.926000000001018</v>
      </c>
      <c r="D953" s="306">
        <f t="shared" ca="1" si="414"/>
        <v>-0.83881574466502984</v>
      </c>
      <c r="E953" s="307">
        <f t="shared" ca="1" si="415"/>
        <v>-3.3129085894497559</v>
      </c>
      <c r="F953" s="304">
        <f t="shared" ca="1" si="416"/>
        <v>3.4174515615510805</v>
      </c>
      <c r="G953" s="306">
        <f t="shared" ca="1" si="417"/>
        <v>15.716700158944057</v>
      </c>
      <c r="H953" s="307">
        <f t="shared" ca="1" si="418"/>
        <v>-121.73550762795044</v>
      </c>
      <c r="I953" s="304">
        <f t="shared" ca="1" si="419"/>
        <v>122.74586950818724</v>
      </c>
      <c r="J953" s="306">
        <f t="shared" ca="1" si="420"/>
        <v>839.63949057922719</v>
      </c>
      <c r="K953" s="307">
        <f t="shared" ca="1" si="421"/>
        <v>-5.7697094942932097</v>
      </c>
      <c r="L953" s="304">
        <f t="shared" ca="1" si="406"/>
        <v>839.65931406004938</v>
      </c>
      <c r="M953" s="306">
        <f t="shared" ca="1" si="422"/>
        <v>-1.4424012465411313</v>
      </c>
      <c r="N953" s="304">
        <f t="shared" ca="1" si="423"/>
        <v>-82.643503791215764</v>
      </c>
      <c r="P953" s="310">
        <f t="shared" ca="1" si="424"/>
        <v>23</v>
      </c>
      <c r="Q953" s="304">
        <f t="shared" ca="1" si="425"/>
        <v>0</v>
      </c>
      <c r="R953" s="306">
        <f t="shared" ca="1" si="426"/>
        <v>0</v>
      </c>
      <c r="S953" s="307">
        <f t="shared" ca="1" si="427"/>
        <v>9.0729999999999986</v>
      </c>
      <c r="T953" s="304">
        <f t="shared" ca="1" si="407"/>
        <v>89.006129999999985</v>
      </c>
      <c r="U953" s="311">
        <f t="shared" ca="1" si="408"/>
        <v>0</v>
      </c>
      <c r="V953" s="306">
        <f t="shared" ca="1" si="409"/>
        <v>1.2257069933703688</v>
      </c>
      <c r="W953" s="304">
        <f t="shared" ca="1" si="410"/>
        <v>59.437746953550558</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3.1782335087670797</v>
      </c>
      <c r="AH953" s="304">
        <f t="shared" ca="1" si="434"/>
        <v>-6.5510158487477126</v>
      </c>
    </row>
    <row r="954" spans="1:34" x14ac:dyDescent="0.2">
      <c r="A954" s="347">
        <f t="shared" ca="1" si="412"/>
        <v>1E-4</v>
      </c>
      <c r="B954" s="304">
        <f t="shared" ca="1" si="413"/>
        <v>32.926100000001021</v>
      </c>
      <c r="D954" s="306">
        <f t="shared" ca="1" si="414"/>
        <v>-0.83881446090270839</v>
      </c>
      <c r="E954" s="307">
        <f t="shared" ca="1" si="415"/>
        <v>-3.3128661760435758</v>
      </c>
      <c r="F954" s="304">
        <f t="shared" ca="1" si="416"/>
        <v>3.4174101305218088</v>
      </c>
      <c r="G954" s="306">
        <f t="shared" ca="1" si="417"/>
        <v>15.716616277497968</v>
      </c>
      <c r="H954" s="307">
        <f t="shared" ca="1" si="418"/>
        <v>-121.73583891456805</v>
      </c>
      <c r="I954" s="304">
        <f t="shared" ca="1" si="419"/>
        <v>122.74618732754095</v>
      </c>
      <c r="J954" s="306">
        <f t="shared" ca="1" si="420"/>
        <v>839.63949057922719</v>
      </c>
      <c r="K954" s="307">
        <f t="shared" ca="1" si="421"/>
        <v>-5.7818830616203352</v>
      </c>
      <c r="L954" s="304">
        <f t="shared" ca="1" si="406"/>
        <v>839.65939779882319</v>
      </c>
      <c r="M954" s="306">
        <f t="shared" ca="1" si="422"/>
        <v>-1.4424022698705923</v>
      </c>
      <c r="N954" s="304">
        <f t="shared" ca="1" si="423"/>
        <v>-82.643562423674922</v>
      </c>
      <c r="P954" s="310">
        <f t="shared" ca="1" si="424"/>
        <v>23</v>
      </c>
      <c r="Q954" s="304">
        <f t="shared" ca="1" si="425"/>
        <v>0</v>
      </c>
      <c r="R954" s="306">
        <f t="shared" ca="1" si="426"/>
        <v>0</v>
      </c>
      <c r="S954" s="307">
        <f t="shared" ca="1" si="427"/>
        <v>9.0729999999999986</v>
      </c>
      <c r="T954" s="304">
        <f t="shared" ca="1" si="407"/>
        <v>89.006129999999985</v>
      </c>
      <c r="U954" s="311">
        <f t="shared" ca="1" si="408"/>
        <v>0</v>
      </c>
      <c r="V954" s="306">
        <f t="shared" ca="1" si="409"/>
        <v>1.2257084854940623</v>
      </c>
      <c r="W954" s="304">
        <f t="shared" ca="1" si="410"/>
        <v>59.43812710931121</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3.1781928942799738</v>
      </c>
      <c r="AH954" s="304">
        <f t="shared" ca="1" si="434"/>
        <v>-6.5510577486554133</v>
      </c>
    </row>
    <row r="955" spans="1:34" x14ac:dyDescent="0.2">
      <c r="A955" s="347">
        <f t="shared" ca="1" si="412"/>
        <v>1E-4</v>
      </c>
      <c r="B955" s="304">
        <f t="shared" ca="1" si="413"/>
        <v>32.926200000001025</v>
      </c>
      <c r="D955" s="306">
        <f t="shared" ca="1" si="414"/>
        <v>-0.83881317709471148</v>
      </c>
      <c r="E955" s="307">
        <f t="shared" ca="1" si="415"/>
        <v>-3.3128237628720063</v>
      </c>
      <c r="F955" s="304">
        <f t="shared" ca="1" si="416"/>
        <v>3.4173686997333435</v>
      </c>
      <c r="G955" s="306">
        <f t="shared" ca="1" si="417"/>
        <v>15.716532396180259</v>
      </c>
      <c r="H955" s="307">
        <f t="shared" ca="1" si="418"/>
        <v>-121.73617019694434</v>
      </c>
      <c r="I955" s="304">
        <f t="shared" ca="1" si="419"/>
        <v>122.74650514283323</v>
      </c>
      <c r="J955" s="306">
        <f t="shared" ca="1" si="420"/>
        <v>839.63949057922719</v>
      </c>
      <c r="K955" s="307">
        <f t="shared" ca="1" si="421"/>
        <v>-5.7940566620759109</v>
      </c>
      <c r="L955" s="304">
        <f t="shared" ca="1" si="406"/>
        <v>839.65948171431228</v>
      </c>
      <c r="M955" s="306">
        <f t="shared" ca="1" si="422"/>
        <v>-1.4424032931892923</v>
      </c>
      <c r="N955" s="304">
        <f t="shared" ca="1" si="423"/>
        <v>-82.643621055517528</v>
      </c>
      <c r="P955" s="310">
        <f t="shared" ca="1" si="424"/>
        <v>23</v>
      </c>
      <c r="Q955" s="304">
        <f t="shared" ca="1" si="425"/>
        <v>0</v>
      </c>
      <c r="R955" s="306">
        <f t="shared" ca="1" si="426"/>
        <v>0</v>
      </c>
      <c r="S955" s="307">
        <f t="shared" ca="1" si="427"/>
        <v>9.0729999999999986</v>
      </c>
      <c r="T955" s="304">
        <f t="shared" ca="1" si="407"/>
        <v>89.006129999999985</v>
      </c>
      <c r="U955" s="311">
        <f t="shared" ca="1" si="408"/>
        <v>0</v>
      </c>
      <c r="V955" s="306">
        <f t="shared" ca="1" si="409"/>
        <v>1.2257099776236331</v>
      </c>
      <c r="W955" s="304">
        <f t="shared" ca="1" si="410"/>
        <v>59.438507262969843</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3.1781522800008277</v>
      </c>
      <c r="AH955" s="304">
        <f t="shared" ca="1" si="434"/>
        <v>-6.551099648331447</v>
      </c>
    </row>
    <row r="956" spans="1:34" x14ac:dyDescent="0.2">
      <c r="A956" s="347">
        <f t="shared" ca="1" si="412"/>
        <v>1E-4</v>
      </c>
      <c r="B956" s="304">
        <f t="shared" ca="1" si="413"/>
        <v>32.926300000001028</v>
      </c>
      <c r="D956" s="306">
        <f t="shared" ca="1" si="414"/>
        <v>-0.83881189324103944</v>
      </c>
      <c r="E956" s="307">
        <f t="shared" ca="1" si="415"/>
        <v>-3.312781349935058</v>
      </c>
      <c r="F956" s="304">
        <f t="shared" ca="1" si="416"/>
        <v>3.4173272691856953</v>
      </c>
      <c r="G956" s="306">
        <f t="shared" ca="1" si="417"/>
        <v>15.716448514990935</v>
      </c>
      <c r="H956" s="307">
        <f t="shared" ca="1" si="418"/>
        <v>-121.73650147507934</v>
      </c>
      <c r="I956" s="304">
        <f t="shared" ca="1" si="419"/>
        <v>122.74682295406409</v>
      </c>
      <c r="J956" s="306">
        <f t="shared" ca="1" si="420"/>
        <v>839.63949057922719</v>
      </c>
      <c r="K956" s="307">
        <f t="shared" ca="1" si="421"/>
        <v>-5.8062302956595122</v>
      </c>
      <c r="L956" s="304">
        <f t="shared" ca="1" si="406"/>
        <v>839.659565806518</v>
      </c>
      <c r="M956" s="306">
        <f t="shared" ca="1" si="422"/>
        <v>-1.4424043164972318</v>
      </c>
      <c r="N956" s="304">
        <f t="shared" ca="1" si="423"/>
        <v>-82.64367968674361</v>
      </c>
      <c r="P956" s="310">
        <f t="shared" ca="1" si="424"/>
        <v>23</v>
      </c>
      <c r="Q956" s="304">
        <f t="shared" ca="1" si="425"/>
        <v>0</v>
      </c>
      <c r="R956" s="306">
        <f t="shared" ca="1" si="426"/>
        <v>0</v>
      </c>
      <c r="S956" s="307">
        <f t="shared" ca="1" si="427"/>
        <v>9.0729999999999986</v>
      </c>
      <c r="T956" s="304">
        <f t="shared" ca="1" si="407"/>
        <v>89.006129999999985</v>
      </c>
      <c r="U956" s="311">
        <f t="shared" ca="1" si="408"/>
        <v>0</v>
      </c>
      <c r="V956" s="306">
        <f t="shared" ca="1" si="409"/>
        <v>1.2257114697590819</v>
      </c>
      <c r="W956" s="304">
        <f t="shared" ca="1" si="410"/>
        <v>59.438887414526455</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3.1781116659296567</v>
      </c>
      <c r="AH956" s="304">
        <f t="shared" ca="1" si="434"/>
        <v>-6.5511415477758019</v>
      </c>
    </row>
    <row r="957" spans="1:34" x14ac:dyDescent="0.2">
      <c r="A957" s="347">
        <f t="shared" ca="1" si="412"/>
        <v>1E-4</v>
      </c>
      <c r="B957" s="304">
        <f t="shared" ca="1" si="413"/>
        <v>32.926400000001031</v>
      </c>
      <c r="D957" s="306">
        <f t="shared" ca="1" si="414"/>
        <v>-0.83881060934169183</v>
      </c>
      <c r="E957" s="307">
        <f t="shared" ca="1" si="415"/>
        <v>-3.3127389372327318</v>
      </c>
      <c r="F957" s="304">
        <f t="shared" ca="1" si="416"/>
        <v>3.4172858388788656</v>
      </c>
      <c r="G957" s="306">
        <f t="shared" ca="1" si="417"/>
        <v>15.71636463393</v>
      </c>
      <c r="H957" s="307">
        <f t="shared" ca="1" si="418"/>
        <v>-121.73683274897306</v>
      </c>
      <c r="I957" s="304">
        <f t="shared" ca="1" si="419"/>
        <v>122.74714076123355</v>
      </c>
      <c r="J957" s="306">
        <f t="shared" ca="1" si="420"/>
        <v>839.63949057922719</v>
      </c>
      <c r="K957" s="307">
        <f t="shared" ca="1" si="421"/>
        <v>-5.8184039623707147</v>
      </c>
      <c r="L957" s="304">
        <f t="shared" ca="1" si="406"/>
        <v>839.65965007544196</v>
      </c>
      <c r="M957" s="306">
        <f t="shared" ca="1" si="422"/>
        <v>-1.4424053397944108</v>
      </c>
      <c r="N957" s="304">
        <f t="shared" ca="1" si="423"/>
        <v>-82.64373831735314</v>
      </c>
      <c r="P957" s="310">
        <f t="shared" ca="1" si="424"/>
        <v>23</v>
      </c>
      <c r="Q957" s="304">
        <f t="shared" ca="1" si="425"/>
        <v>0</v>
      </c>
      <c r="R957" s="306">
        <f t="shared" ca="1" si="426"/>
        <v>0</v>
      </c>
      <c r="S957" s="307">
        <f t="shared" ca="1" si="427"/>
        <v>9.0729999999999986</v>
      </c>
      <c r="T957" s="304">
        <f t="shared" ca="1" si="407"/>
        <v>89.006129999999985</v>
      </c>
      <c r="U957" s="311">
        <f t="shared" ca="1" si="408"/>
        <v>0</v>
      </c>
      <c r="V957" s="306">
        <f t="shared" ca="1" si="409"/>
        <v>1.2257129619004077</v>
      </c>
      <c r="W957" s="304">
        <f t="shared" ca="1" si="410"/>
        <v>59.439267563980984</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3.1780710520664623</v>
      </c>
      <c r="AH957" s="304">
        <f t="shared" ca="1" si="434"/>
        <v>-6.5511834469884782</v>
      </c>
    </row>
    <row r="958" spans="1:34" x14ac:dyDescent="0.2">
      <c r="A958" s="347">
        <f t="shared" ca="1" si="412"/>
        <v>1E-4</v>
      </c>
      <c r="B958" s="304">
        <f t="shared" ca="1" si="413"/>
        <v>32.926500000001035</v>
      </c>
      <c r="D958" s="306">
        <f t="shared" ca="1" si="414"/>
        <v>-0.83880932539666953</v>
      </c>
      <c r="E958" s="307">
        <f t="shared" ca="1" si="415"/>
        <v>-3.312696524765034</v>
      </c>
      <c r="F958" s="304">
        <f t="shared" ca="1" si="416"/>
        <v>3.4172444088128593</v>
      </c>
      <c r="G958" s="306">
        <f t="shared" ca="1" si="417"/>
        <v>15.716280752997461</v>
      </c>
      <c r="H958" s="307">
        <f t="shared" ca="1" si="418"/>
        <v>-121.73716401862553</v>
      </c>
      <c r="I958" s="304">
        <f t="shared" ca="1" si="419"/>
        <v>122.74745856434167</v>
      </c>
      <c r="J958" s="306">
        <f t="shared" ca="1" si="420"/>
        <v>839.63949057922719</v>
      </c>
      <c r="K958" s="307">
        <f t="shared" ca="1" si="421"/>
        <v>-5.8305776622090946</v>
      </c>
      <c r="L958" s="304">
        <f t="shared" ca="1" si="406"/>
        <v>839.65973452108517</v>
      </c>
      <c r="M958" s="306">
        <f t="shared" ca="1" si="422"/>
        <v>-1.4424063630808295</v>
      </c>
      <c r="N958" s="304">
        <f t="shared" ca="1" si="423"/>
        <v>-82.643796947346175</v>
      </c>
      <c r="P958" s="310">
        <f t="shared" ca="1" si="424"/>
        <v>23</v>
      </c>
      <c r="Q958" s="304">
        <f t="shared" ca="1" si="425"/>
        <v>0</v>
      </c>
      <c r="R958" s="306">
        <f t="shared" ca="1" si="426"/>
        <v>0</v>
      </c>
      <c r="S958" s="307">
        <f t="shared" ca="1" si="427"/>
        <v>9.0729999999999986</v>
      </c>
      <c r="T958" s="304">
        <f t="shared" ca="1" si="407"/>
        <v>89.006129999999985</v>
      </c>
      <c r="U958" s="311">
        <f t="shared" ca="1" si="408"/>
        <v>0</v>
      </c>
      <c r="V958" s="306">
        <f t="shared" ca="1" si="409"/>
        <v>1.225714454047611</v>
      </c>
      <c r="W958" s="304">
        <f t="shared" ca="1" si="410"/>
        <v>59.439647711333485</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3.1780304384112483</v>
      </c>
      <c r="AH958" s="304">
        <f t="shared" ca="1" si="434"/>
        <v>-6.5512253459694687</v>
      </c>
    </row>
    <row r="959" spans="1:34" x14ac:dyDescent="0.2">
      <c r="A959" s="347">
        <f t="shared" ca="1" si="412"/>
        <v>1E-4</v>
      </c>
      <c r="B959" s="304">
        <f t="shared" ca="1" si="413"/>
        <v>32.926600000001038</v>
      </c>
      <c r="D959" s="306">
        <f t="shared" ca="1" si="414"/>
        <v>-0.83880804140597409</v>
      </c>
      <c r="E959" s="307">
        <f t="shared" ca="1" si="415"/>
        <v>-3.3126541125319591</v>
      </c>
      <c r="F959" s="304">
        <f t="shared" ca="1" si="416"/>
        <v>3.4172029789876732</v>
      </c>
      <c r="G959" s="306">
        <f t="shared" ca="1" si="417"/>
        <v>15.71619687219332</v>
      </c>
      <c r="H959" s="307">
        <f t="shared" ca="1" si="418"/>
        <v>-121.73749528403678</v>
      </c>
      <c r="I959" s="304">
        <f t="shared" ca="1" si="419"/>
        <v>122.74777636338843</v>
      </c>
      <c r="J959" s="306">
        <f t="shared" ca="1" si="420"/>
        <v>839.63949057922719</v>
      </c>
      <c r="K959" s="307">
        <f t="shared" ca="1" si="421"/>
        <v>-5.8427513951742274</v>
      </c>
      <c r="L959" s="304">
        <f t="shared" ca="1" si="406"/>
        <v>839.65981914344934</v>
      </c>
      <c r="M959" s="306">
        <f t="shared" ca="1" si="422"/>
        <v>-1.4424073863564879</v>
      </c>
      <c r="N959" s="304">
        <f t="shared" ca="1" si="423"/>
        <v>-82.643855576722672</v>
      </c>
      <c r="P959" s="310">
        <f t="shared" ca="1" si="424"/>
        <v>23</v>
      </c>
      <c r="Q959" s="304">
        <f t="shared" ca="1" si="425"/>
        <v>0</v>
      </c>
      <c r="R959" s="306">
        <f t="shared" ca="1" si="426"/>
        <v>0</v>
      </c>
      <c r="S959" s="307">
        <f t="shared" ca="1" si="427"/>
        <v>9.0729999999999986</v>
      </c>
      <c r="T959" s="304">
        <f t="shared" ca="1" si="407"/>
        <v>89.006129999999985</v>
      </c>
      <c r="U959" s="311">
        <f t="shared" ca="1" si="408"/>
        <v>0</v>
      </c>
      <c r="V959" s="306">
        <f t="shared" ca="1" si="409"/>
        <v>1.2257159462006924</v>
      </c>
      <c r="W959" s="304">
        <f t="shared" ca="1" si="410"/>
        <v>59.440027856583903</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3.1779898249640093</v>
      </c>
      <c r="AH959" s="304">
        <f t="shared" ca="1" si="434"/>
        <v>-6.5512672447187805</v>
      </c>
    </row>
    <row r="960" spans="1:34" x14ac:dyDescent="0.2">
      <c r="A960" s="347">
        <f t="shared" ca="1" si="412"/>
        <v>1E-4</v>
      </c>
      <c r="B960" s="304">
        <f t="shared" ca="1" si="413"/>
        <v>32.926700000001041</v>
      </c>
      <c r="D960" s="306">
        <f t="shared" ca="1" si="414"/>
        <v>-0.83880675736960686</v>
      </c>
      <c r="E960" s="307">
        <f t="shared" ca="1" si="415"/>
        <v>-3.3126117005335134</v>
      </c>
      <c r="F960" s="304">
        <f t="shared" ca="1" si="416"/>
        <v>3.4171615494033127</v>
      </c>
      <c r="G960" s="306">
        <f t="shared" ca="1" si="417"/>
        <v>15.716112991517583</v>
      </c>
      <c r="H960" s="307">
        <f t="shared" ca="1" si="418"/>
        <v>-121.73782654520683</v>
      </c>
      <c r="I960" s="304">
        <f t="shared" ca="1" si="419"/>
        <v>122.74809415837385</v>
      </c>
      <c r="J960" s="306">
        <f t="shared" ca="1" si="420"/>
        <v>839.63949057922719</v>
      </c>
      <c r="K960" s="307">
        <f t="shared" ca="1" si="421"/>
        <v>-5.8549251612656894</v>
      </c>
      <c r="L960" s="304">
        <f t="shared" ca="1" si="406"/>
        <v>839.65990394253561</v>
      </c>
      <c r="M960" s="306">
        <f t="shared" ca="1" si="422"/>
        <v>-1.4424084096213865</v>
      </c>
      <c r="N960" s="304">
        <f t="shared" ca="1" si="423"/>
        <v>-82.643914205482687</v>
      </c>
      <c r="P960" s="310">
        <f t="shared" ca="1" si="424"/>
        <v>23</v>
      </c>
      <c r="Q960" s="304">
        <f t="shared" ca="1" si="425"/>
        <v>0</v>
      </c>
      <c r="R960" s="306">
        <f t="shared" ca="1" si="426"/>
        <v>0</v>
      </c>
      <c r="S960" s="307">
        <f t="shared" ca="1" si="427"/>
        <v>9.0729999999999986</v>
      </c>
      <c r="T960" s="304">
        <f t="shared" ca="1" si="407"/>
        <v>89.006129999999985</v>
      </c>
      <c r="U960" s="311">
        <f t="shared" ca="1" si="408"/>
        <v>0</v>
      </c>
      <c r="V960" s="306">
        <f t="shared" ca="1" si="409"/>
        <v>1.2257174383596501</v>
      </c>
      <c r="W960" s="304">
        <f t="shared" ca="1" si="410"/>
        <v>59.440407999732166</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3.177949211724755</v>
      </c>
      <c r="AH960" s="304">
        <f t="shared" ca="1" si="434"/>
        <v>-6.5513091432364057</v>
      </c>
    </row>
    <row r="961" spans="1:34" x14ac:dyDescent="0.2">
      <c r="A961" s="347">
        <f t="shared" ca="1" si="412"/>
        <v>1E-4</v>
      </c>
      <c r="B961" s="304">
        <f t="shared" ca="1" si="413"/>
        <v>32.926800000001045</v>
      </c>
      <c r="D961" s="306">
        <f t="shared" ca="1" si="414"/>
        <v>-0.83880547328756572</v>
      </c>
      <c r="E961" s="307">
        <f t="shared" ca="1" si="415"/>
        <v>-3.3125692887697031</v>
      </c>
      <c r="F961" s="304">
        <f t="shared" ca="1" si="416"/>
        <v>3.417120120059784</v>
      </c>
      <c r="G961" s="306">
        <f t="shared" ca="1" si="417"/>
        <v>15.716029110970254</v>
      </c>
      <c r="H961" s="307">
        <f t="shared" ca="1" si="418"/>
        <v>-121.7381578021357</v>
      </c>
      <c r="I961" s="304">
        <f t="shared" ca="1" si="419"/>
        <v>122.74841194929797</v>
      </c>
      <c r="J961" s="306">
        <f t="shared" ca="1" si="420"/>
        <v>839.63949057922719</v>
      </c>
      <c r="K961" s="307">
        <f t="shared" ca="1" si="421"/>
        <v>-5.8670989604830561</v>
      </c>
      <c r="L961" s="304">
        <f t="shared" ca="1" si="406"/>
        <v>839.65998891834556</v>
      </c>
      <c r="M961" s="306">
        <f t="shared" ca="1" si="422"/>
        <v>-1.4424094328755253</v>
      </c>
      <c r="N961" s="304">
        <f t="shared" ca="1" si="423"/>
        <v>-82.643972833626208</v>
      </c>
      <c r="P961" s="310">
        <f t="shared" ca="1" si="424"/>
        <v>23</v>
      </c>
      <c r="Q961" s="304">
        <f t="shared" ca="1" si="425"/>
        <v>0</v>
      </c>
      <c r="R961" s="306">
        <f t="shared" ca="1" si="426"/>
        <v>0</v>
      </c>
      <c r="S961" s="307">
        <f t="shared" ca="1" si="427"/>
        <v>9.0729999999999986</v>
      </c>
      <c r="T961" s="304">
        <f t="shared" ca="1" si="407"/>
        <v>89.006129999999985</v>
      </c>
      <c r="U961" s="311">
        <f t="shared" ca="1" si="408"/>
        <v>0</v>
      </c>
      <c r="V961" s="306">
        <f t="shared" ca="1" si="409"/>
        <v>1.225718930524486</v>
      </c>
      <c r="W961" s="304">
        <f t="shared" ca="1" si="410"/>
        <v>59.440788140778366</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3.1779085986934899</v>
      </c>
      <c r="AH961" s="304">
        <f t="shared" ca="1" si="434"/>
        <v>-6.5513510415223379</v>
      </c>
    </row>
    <row r="962" spans="1:34" x14ac:dyDescent="0.2">
      <c r="A962" s="347">
        <f t="shared" ca="1" si="412"/>
        <v>1E-4</v>
      </c>
      <c r="B962" s="304">
        <f t="shared" ca="1" si="413"/>
        <v>32.926900000001048</v>
      </c>
      <c r="D962" s="306">
        <f t="shared" ca="1" si="414"/>
        <v>-0.83880418915985444</v>
      </c>
      <c r="E962" s="307">
        <f t="shared" ca="1" si="415"/>
        <v>-3.3125268772405203</v>
      </c>
      <c r="F962" s="304">
        <f t="shared" ca="1" si="416"/>
        <v>3.4170786909570801</v>
      </c>
      <c r="G962" s="306">
        <f t="shared" ca="1" si="417"/>
        <v>15.715945230551338</v>
      </c>
      <c r="H962" s="307">
        <f t="shared" ca="1" si="418"/>
        <v>-121.73848905482343</v>
      </c>
      <c r="I962" s="304">
        <f t="shared" ca="1" si="419"/>
        <v>122.74872973616083</v>
      </c>
      <c r="J962" s="306">
        <f t="shared" ca="1" si="420"/>
        <v>839.63949057922719</v>
      </c>
      <c r="K962" s="307">
        <f t="shared" ca="1" si="421"/>
        <v>-5.8792727928259039</v>
      </c>
      <c r="L962" s="304">
        <f t="shared" ca="1" si="406"/>
        <v>839.66007407088057</v>
      </c>
      <c r="M962" s="306">
        <f t="shared" ca="1" si="422"/>
        <v>-1.4424104561189046</v>
      </c>
      <c r="N962" s="304">
        <f t="shared" ca="1" si="423"/>
        <v>-82.644031461153261</v>
      </c>
      <c r="P962" s="310">
        <f t="shared" ca="1" si="424"/>
        <v>23</v>
      </c>
      <c r="Q962" s="304">
        <f t="shared" ca="1" si="425"/>
        <v>0</v>
      </c>
      <c r="R962" s="306">
        <f t="shared" ca="1" si="426"/>
        <v>0</v>
      </c>
      <c r="S962" s="307">
        <f t="shared" ca="1" si="427"/>
        <v>9.0729999999999986</v>
      </c>
      <c r="T962" s="304">
        <f t="shared" ca="1" si="407"/>
        <v>89.006129999999985</v>
      </c>
      <c r="U962" s="311">
        <f t="shared" ca="1" si="408"/>
        <v>0</v>
      </c>
      <c r="V962" s="306">
        <f t="shared" ca="1" si="409"/>
        <v>1.225720422695199</v>
      </c>
      <c r="W962" s="304">
        <f t="shared" ca="1" si="410"/>
        <v>59.441168279722433</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3.1778679858702077</v>
      </c>
      <c r="AH962" s="304">
        <f t="shared" ca="1" si="434"/>
        <v>-6.5513929395765871</v>
      </c>
    </row>
    <row r="963" spans="1:34" x14ac:dyDescent="0.2">
      <c r="A963" s="347">
        <f t="shared" ca="1" si="412"/>
        <v>1E-4</v>
      </c>
      <c r="B963" s="304">
        <f t="shared" ca="1" si="413"/>
        <v>32.927000000001051</v>
      </c>
      <c r="D963" s="306">
        <f t="shared" ca="1" si="414"/>
        <v>-0.83880290498647103</v>
      </c>
      <c r="E963" s="307">
        <f t="shared" ca="1" si="415"/>
        <v>-3.3124844659459711</v>
      </c>
      <c r="F963" s="304">
        <f t="shared" ca="1" si="416"/>
        <v>3.417037262095207</v>
      </c>
      <c r="G963" s="306">
        <f t="shared" ca="1" si="417"/>
        <v>15.715861350260839</v>
      </c>
      <c r="H963" s="307">
        <f t="shared" ca="1" si="418"/>
        <v>-121.73882030327003</v>
      </c>
      <c r="I963" s="304">
        <f t="shared" ca="1" si="419"/>
        <v>122.74904751896243</v>
      </c>
      <c r="J963" s="306">
        <f t="shared" ca="1" si="420"/>
        <v>839.63949057922719</v>
      </c>
      <c r="K963" s="307">
        <f t="shared" ca="1" si="421"/>
        <v>-5.891446658293809</v>
      </c>
      <c r="L963" s="304">
        <f t="shared" ca="1" si="406"/>
        <v>839.66015940014188</v>
      </c>
      <c r="M963" s="306">
        <f t="shared" ca="1" si="422"/>
        <v>-1.4424114793515244</v>
      </c>
      <c r="N963" s="304">
        <f t="shared" ca="1" si="423"/>
        <v>-82.644090088063834</v>
      </c>
      <c r="P963" s="310">
        <f t="shared" ca="1" si="424"/>
        <v>23</v>
      </c>
      <c r="Q963" s="304">
        <f t="shared" ca="1" si="425"/>
        <v>0</v>
      </c>
      <c r="R963" s="306">
        <f t="shared" ca="1" si="426"/>
        <v>0</v>
      </c>
      <c r="S963" s="307">
        <f t="shared" ca="1" si="427"/>
        <v>9.0729999999999986</v>
      </c>
      <c r="T963" s="304">
        <f t="shared" ca="1" si="407"/>
        <v>89.006129999999985</v>
      </c>
      <c r="U963" s="311">
        <f t="shared" ca="1" si="408"/>
        <v>0</v>
      </c>
      <c r="V963" s="306">
        <f t="shared" ca="1" si="409"/>
        <v>1.2257219148717891</v>
      </c>
      <c r="W963" s="304">
        <f t="shared" ca="1" si="410"/>
        <v>59.441548416564324</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3.1778273732549147</v>
      </c>
      <c r="AH963" s="304">
        <f t="shared" ca="1" si="434"/>
        <v>-6.5514348373991451</v>
      </c>
    </row>
    <row r="964" spans="1:34" x14ac:dyDescent="0.2">
      <c r="A964" s="347">
        <f t="shared" ca="1" si="412"/>
        <v>1E-4</v>
      </c>
      <c r="B964" s="304">
        <f t="shared" ca="1" si="413"/>
        <v>32.927100000001055</v>
      </c>
      <c r="D964" s="306">
        <f t="shared" ca="1" si="414"/>
        <v>-0.83880162076741815</v>
      </c>
      <c r="E964" s="307">
        <f t="shared" ca="1" si="415"/>
        <v>-3.3124420548860618</v>
      </c>
      <c r="F964" s="304">
        <f t="shared" ca="1" si="416"/>
        <v>3.4169958334741706</v>
      </c>
      <c r="G964" s="306">
        <f t="shared" ca="1" si="417"/>
        <v>15.715777470098763</v>
      </c>
      <c r="H964" s="307">
        <f t="shared" ca="1" si="418"/>
        <v>-121.73915154747552</v>
      </c>
      <c r="I964" s="304">
        <f t="shared" ca="1" si="419"/>
        <v>122.74936529770275</v>
      </c>
      <c r="J964" s="306">
        <f t="shared" ca="1" si="420"/>
        <v>839.63949057922719</v>
      </c>
      <c r="K964" s="307">
        <f t="shared" ca="1" si="421"/>
        <v>-5.903620556886346</v>
      </c>
      <c r="L964" s="304">
        <f t="shared" ref="L964:L1004" ca="1" si="435">SQRT(pos_x^2+pos_z^2)</f>
        <v>839.66024490613097</v>
      </c>
      <c r="M964" s="306">
        <f t="shared" ca="1" si="422"/>
        <v>-1.4424125025733849</v>
      </c>
      <c r="N964" s="304">
        <f t="shared" ca="1" si="423"/>
        <v>-82.644148714357954</v>
      </c>
      <c r="P964" s="310">
        <f t="shared" ca="1" si="424"/>
        <v>23</v>
      </c>
      <c r="Q964" s="304">
        <f t="shared" ca="1" si="425"/>
        <v>0</v>
      </c>
      <c r="R964" s="306">
        <f t="shared" ca="1" si="426"/>
        <v>0</v>
      </c>
      <c r="S964" s="307">
        <f t="shared" ca="1" si="427"/>
        <v>9.0729999999999986</v>
      </c>
      <c r="T964" s="304">
        <f t="shared" ref="T964:T1004" ca="1" si="436">m*g</f>
        <v>89.006129999999985</v>
      </c>
      <c r="U964" s="311">
        <f t="shared" ref="U964:U1004" ca="1" si="437">IF(pos_xz&lt;L_rampe,Poids*COS(Beta),0)</f>
        <v>0</v>
      </c>
      <c r="V964" s="306">
        <f t="shared" ref="V964:V1004" ca="1" si="438">Rho_moyen*(20000-Alt_rampe-pos_z)/(20000+Alt_rampe+pos_z)</f>
        <v>1.2257234070542564</v>
      </c>
      <c r="W964" s="304">
        <f t="shared" ref="W964:W1003" ca="1" si="439">1/2*Rho*Sref*Cx*vit_xz^2</f>
        <v>59.441928551303995</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3.177786760847618</v>
      </c>
      <c r="AH964" s="304">
        <f t="shared" ca="1" si="434"/>
        <v>-6.5514767349900067</v>
      </c>
    </row>
    <row r="965" spans="1:34" x14ac:dyDescent="0.2">
      <c r="A965" s="347">
        <f t="shared" ref="A965:A1004" ca="1" si="441">IF(B964+0.01&lt;=T_ini+ROUNDUP(Temps_fin_propu,0), 0.01, IF(K964&gt;0, 0.1, 0.0001))</f>
        <v>1E-4</v>
      </c>
      <c r="B965" s="304">
        <f t="shared" ref="B965:B1004" ca="1" si="442">B964+pas</f>
        <v>32.927200000001058</v>
      </c>
      <c r="D965" s="306">
        <f t="shared" ref="D965:D1004" ca="1" si="443">IF(AND(L964&lt;L_rampe,Poussee&lt;Poids*SIN(M964)),0,(-W964+Poussee)/m*COS(M964)-U964/m*SIN(M964))</f>
        <v>-0.83880033650269459</v>
      </c>
      <c r="E965" s="307">
        <f t="shared" ref="E965:E1004" ca="1" si="444">IF(AND(L964&lt;L_rampe,Poussee&lt;Poids*SIN(M964)),0,(-W964+Poussee)/m*SIN(M964)+U964/m*COS(M964)-Poids/m)</f>
        <v>-3.3123996440607959</v>
      </c>
      <c r="F965" s="304">
        <f t="shared" ref="F965:F1004" ca="1" si="445">SQRT(acc_x^2+acc_z^2)</f>
        <v>3.4169544050939749</v>
      </c>
      <c r="G965" s="306">
        <f t="shared" ref="G965:G1004" ca="1" si="446">G964+acc_x*pas</f>
        <v>15.715693590065113</v>
      </c>
      <c r="H965" s="307">
        <f t="shared" ref="H965:H1004" ca="1" si="447">H964+acc_z*pas</f>
        <v>-121.73948278743993</v>
      </c>
      <c r="I965" s="304">
        <f t="shared" ref="I965:I1004" ca="1" si="448">SQRT(vit_x^2+vit_z^2)</f>
        <v>122.74968307238188</v>
      </c>
      <c r="J965" s="306">
        <f t="shared" ref="J965:J1004" ca="1" si="449">J964+0.5*(vit_x+G964)*pas*(K964&gt;=0)</f>
        <v>839.63949057922719</v>
      </c>
      <c r="K965" s="307">
        <f t="shared" ref="K965:K1004" ca="1" si="450">K964+0.5*(vit_z+H964)*pas</f>
        <v>-5.9157944886030922</v>
      </c>
      <c r="L965" s="304">
        <f t="shared" ca="1" si="435"/>
        <v>839.66033058884921</v>
      </c>
      <c r="M965" s="306">
        <f t="shared" ref="M965:M1004" ca="1" si="451">IF(AND(L964&gt;L_rampe,G965&gt;0),ATAN2(G965,H965),$M$4)</f>
        <v>-1.4424135257844863</v>
      </c>
      <c r="N965" s="304">
        <f t="shared" ref="N965:N1004" ca="1" si="452">DEGREES(Beta)</f>
        <v>-82.644207340035607</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9.0729999999999986</v>
      </c>
      <c r="T965" s="304">
        <f t="shared" ca="1" si="436"/>
        <v>89.006129999999985</v>
      </c>
      <c r="U965" s="311">
        <f t="shared" ca="1" si="437"/>
        <v>0</v>
      </c>
      <c r="V965" s="306">
        <f t="shared" ca="1" si="438"/>
        <v>1.2257248992426013</v>
      </c>
      <c r="W965" s="304">
        <f t="shared" ca="1" si="439"/>
        <v>59.442308683941533</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3.1777461486483194</v>
      </c>
      <c r="AH965" s="304">
        <f t="shared" ref="AH965:AH1004" ca="1" si="463">IF(AND(L964&lt;L_rampe,Poussee&lt;Poids*SIN(M964)), g*SIN(M964), (-W964+Poussee)/m)</f>
        <v>-6.5515186323491683</v>
      </c>
    </row>
    <row r="966" spans="1:34" x14ac:dyDescent="0.2">
      <c r="A966" s="347">
        <f t="shared" ca="1" si="441"/>
        <v>1E-4</v>
      </c>
      <c r="B966" s="304">
        <f t="shared" ca="1" si="442"/>
        <v>32.927300000001061</v>
      </c>
      <c r="D966" s="306">
        <f t="shared" ca="1" si="443"/>
        <v>-0.83879905219230377</v>
      </c>
      <c r="E966" s="307">
        <f t="shared" ca="1" si="444"/>
        <v>-3.3123572334701636</v>
      </c>
      <c r="F966" s="304">
        <f t="shared" ca="1" si="445"/>
        <v>3.4169129769546114</v>
      </c>
      <c r="G966" s="306">
        <f t="shared" ca="1" si="446"/>
        <v>15.715609710159894</v>
      </c>
      <c r="H966" s="307">
        <f t="shared" ca="1" si="447"/>
        <v>-121.73981402316328</v>
      </c>
      <c r="I966" s="304">
        <f t="shared" ca="1" si="448"/>
        <v>122.75000084299981</v>
      </c>
      <c r="J966" s="306">
        <f t="shared" ca="1" si="449"/>
        <v>839.63949057922719</v>
      </c>
      <c r="K966" s="307">
        <f t="shared" ca="1" si="450"/>
        <v>-5.9279684534436221</v>
      </c>
      <c r="L966" s="304">
        <f t="shared" ca="1" si="435"/>
        <v>839.66041644829795</v>
      </c>
      <c r="M966" s="306">
        <f t="shared" ca="1" si="451"/>
        <v>-1.4424145489848288</v>
      </c>
      <c r="N966" s="304">
        <f t="shared" ca="1" si="452"/>
        <v>-82.644265965096835</v>
      </c>
      <c r="P966" s="310">
        <f t="shared" ca="1" si="453"/>
        <v>23</v>
      </c>
      <c r="Q966" s="304">
        <f t="shared" ca="1" si="454"/>
        <v>0</v>
      </c>
      <c r="R966" s="306">
        <f t="shared" ca="1" si="455"/>
        <v>0</v>
      </c>
      <c r="S966" s="307">
        <f t="shared" ca="1" si="456"/>
        <v>9.0729999999999986</v>
      </c>
      <c r="T966" s="304">
        <f t="shared" ca="1" si="436"/>
        <v>89.006129999999985</v>
      </c>
      <c r="U966" s="311">
        <f t="shared" ca="1" si="437"/>
        <v>0</v>
      </c>
      <c r="V966" s="306">
        <f t="shared" ca="1" si="438"/>
        <v>1.2257263914368233</v>
      </c>
      <c r="W966" s="304">
        <f t="shared" ca="1" si="439"/>
        <v>59.442688814476838</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3.1777055366570153</v>
      </c>
      <c r="AH966" s="304">
        <f t="shared" ca="1" si="463"/>
        <v>-6.5515605294766388</v>
      </c>
    </row>
    <row r="967" spans="1:34" x14ac:dyDescent="0.2">
      <c r="A967" s="347">
        <f t="shared" ca="1" si="441"/>
        <v>1E-4</v>
      </c>
      <c r="B967" s="304">
        <f t="shared" ca="1" si="442"/>
        <v>32.927400000001064</v>
      </c>
      <c r="D967" s="306">
        <f t="shared" ca="1" si="443"/>
        <v>-0.8387977678362446</v>
      </c>
      <c r="E967" s="307">
        <f t="shared" ca="1" si="444"/>
        <v>-3.3123148231141784</v>
      </c>
      <c r="F967" s="304">
        <f t="shared" ca="1" si="445"/>
        <v>3.4168715490560921</v>
      </c>
      <c r="G967" s="306">
        <f t="shared" ca="1" si="446"/>
        <v>15.715525830383111</v>
      </c>
      <c r="H967" s="307">
        <f t="shared" ca="1" si="447"/>
        <v>-121.74014525464558</v>
      </c>
      <c r="I967" s="304">
        <f t="shared" ca="1" si="448"/>
        <v>122.75031860955654</v>
      </c>
      <c r="J967" s="306">
        <f t="shared" ca="1" si="449"/>
        <v>839.63949057922719</v>
      </c>
      <c r="K967" s="307">
        <f t="shared" ca="1" si="450"/>
        <v>-5.940142451407513</v>
      </c>
      <c r="L967" s="304">
        <f t="shared" ca="1" si="435"/>
        <v>839.66050248447868</v>
      </c>
      <c r="M967" s="306">
        <f t="shared" ca="1" si="451"/>
        <v>-1.4424155721744127</v>
      </c>
      <c r="N967" s="304">
        <f t="shared" ca="1" si="452"/>
        <v>-82.64432458954164</v>
      </c>
      <c r="P967" s="310">
        <f t="shared" ca="1" si="453"/>
        <v>23</v>
      </c>
      <c r="Q967" s="304">
        <f t="shared" ca="1" si="454"/>
        <v>0</v>
      </c>
      <c r="R967" s="306">
        <f t="shared" ca="1" si="455"/>
        <v>0</v>
      </c>
      <c r="S967" s="307">
        <f t="shared" ca="1" si="456"/>
        <v>9.0729999999999986</v>
      </c>
      <c r="T967" s="304">
        <f t="shared" ca="1" si="436"/>
        <v>89.006129999999985</v>
      </c>
      <c r="U967" s="311">
        <f t="shared" ca="1" si="437"/>
        <v>0</v>
      </c>
      <c r="V967" s="306">
        <f t="shared" ca="1" si="438"/>
        <v>1.2257278836369221</v>
      </c>
      <c r="W967" s="304">
        <f t="shared" ca="1" si="439"/>
        <v>59.443068942909889</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3.1776649248737137</v>
      </c>
      <c r="AH967" s="304">
        <f t="shared" ca="1" si="463"/>
        <v>-6.5516024263724066</v>
      </c>
    </row>
    <row r="968" spans="1:34" x14ac:dyDescent="0.2">
      <c r="A968" s="347">
        <f t="shared" ca="1" si="441"/>
        <v>1E-4</v>
      </c>
      <c r="B968" s="304">
        <f t="shared" ca="1" si="442"/>
        <v>32.927500000001068</v>
      </c>
      <c r="D968" s="306">
        <f t="shared" ca="1" si="443"/>
        <v>-0.83879648343451618</v>
      </c>
      <c r="E968" s="307">
        <f t="shared" ca="1" si="444"/>
        <v>-3.3122724129928391</v>
      </c>
      <c r="F968" s="304">
        <f t="shared" ca="1" si="445"/>
        <v>3.4168301213984162</v>
      </c>
      <c r="G968" s="306">
        <f t="shared" ca="1" si="446"/>
        <v>15.715441950734768</v>
      </c>
      <c r="H968" s="307">
        <f t="shared" ca="1" si="447"/>
        <v>-121.74047648188689</v>
      </c>
      <c r="I968" s="304">
        <f t="shared" ca="1" si="448"/>
        <v>122.75063637205214</v>
      </c>
      <c r="J968" s="306">
        <f t="shared" ca="1" si="449"/>
        <v>839.63949057922719</v>
      </c>
      <c r="K968" s="307">
        <f t="shared" ca="1" si="450"/>
        <v>-5.9523164824943393</v>
      </c>
      <c r="L968" s="304">
        <f t="shared" ca="1" si="435"/>
        <v>839.66058869739265</v>
      </c>
      <c r="M968" s="306">
        <f t="shared" ca="1" si="451"/>
        <v>-1.442416595353238</v>
      </c>
      <c r="N968" s="304">
        <f t="shared" ca="1" si="452"/>
        <v>-82.644383213370006</v>
      </c>
      <c r="P968" s="310">
        <f t="shared" ca="1" si="453"/>
        <v>23</v>
      </c>
      <c r="Q968" s="304">
        <f t="shared" ca="1" si="454"/>
        <v>0</v>
      </c>
      <c r="R968" s="306">
        <f t="shared" ca="1" si="455"/>
        <v>0</v>
      </c>
      <c r="S968" s="307">
        <f t="shared" ca="1" si="456"/>
        <v>9.0729999999999986</v>
      </c>
      <c r="T968" s="304">
        <f t="shared" ca="1" si="436"/>
        <v>89.006129999999985</v>
      </c>
      <c r="U968" s="311">
        <f t="shared" ca="1" si="437"/>
        <v>0</v>
      </c>
      <c r="V968" s="306">
        <f t="shared" ca="1" si="438"/>
        <v>1.225729375842898</v>
      </c>
      <c r="W968" s="304">
        <f t="shared" ca="1" si="439"/>
        <v>59.4434490692407</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3.1776243132984172</v>
      </c>
      <c r="AH968" s="304">
        <f t="shared" ca="1" si="463"/>
        <v>-6.5516443230364709</v>
      </c>
    </row>
    <row r="969" spans="1:34" x14ac:dyDescent="0.2">
      <c r="A969" s="347">
        <f t="shared" ca="1" si="441"/>
        <v>1E-4</v>
      </c>
      <c r="B969" s="304">
        <f t="shared" ca="1" si="442"/>
        <v>32.927600000001071</v>
      </c>
      <c r="D969" s="306">
        <f t="shared" ca="1" si="443"/>
        <v>-0.83879519898712207</v>
      </c>
      <c r="E969" s="307">
        <f t="shared" ca="1" si="444"/>
        <v>-3.3122300031061469</v>
      </c>
      <c r="F969" s="304">
        <f t="shared" ca="1" si="445"/>
        <v>3.4167886939815859</v>
      </c>
      <c r="G969" s="306">
        <f t="shared" ca="1" si="446"/>
        <v>15.715358071214869</v>
      </c>
      <c r="H969" s="307">
        <f t="shared" ca="1" si="447"/>
        <v>-121.7408077048872</v>
      </c>
      <c r="I969" s="304">
        <f t="shared" ca="1" si="448"/>
        <v>122.75095413048658</v>
      </c>
      <c r="J969" s="306">
        <f t="shared" ca="1" si="449"/>
        <v>839.63949057922719</v>
      </c>
      <c r="K969" s="307">
        <f t="shared" ca="1" si="450"/>
        <v>-5.9644905467036784</v>
      </c>
      <c r="L969" s="304">
        <f t="shared" ca="1" si="435"/>
        <v>839.66067508704134</v>
      </c>
      <c r="M969" s="306">
        <f t="shared" ca="1" si="451"/>
        <v>-1.4424176185213049</v>
      </c>
      <c r="N969" s="304">
        <f t="shared" ca="1" si="452"/>
        <v>-82.644441836581976</v>
      </c>
      <c r="P969" s="310">
        <f t="shared" ca="1" si="453"/>
        <v>23</v>
      </c>
      <c r="Q969" s="304">
        <f t="shared" ca="1" si="454"/>
        <v>0</v>
      </c>
      <c r="R969" s="306">
        <f t="shared" ca="1" si="455"/>
        <v>0</v>
      </c>
      <c r="S969" s="307">
        <f t="shared" ca="1" si="456"/>
        <v>9.0729999999999986</v>
      </c>
      <c r="T969" s="304">
        <f t="shared" ca="1" si="436"/>
        <v>89.006129999999985</v>
      </c>
      <c r="U969" s="311">
        <f t="shared" ca="1" si="437"/>
        <v>0</v>
      </c>
      <c r="V969" s="306">
        <f t="shared" ca="1" si="438"/>
        <v>1.2257308680547514</v>
      </c>
      <c r="W969" s="304">
        <f t="shared" ca="1" si="439"/>
        <v>59.443829193469227</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3.1775837019311259</v>
      </c>
      <c r="AH969" s="304">
        <f t="shared" ca="1" si="463"/>
        <v>-6.5516862194688317</v>
      </c>
    </row>
    <row r="970" spans="1:34" x14ac:dyDescent="0.2">
      <c r="A970" s="347">
        <f t="shared" ca="1" si="441"/>
        <v>1E-4</v>
      </c>
      <c r="B970" s="304">
        <f t="shared" ca="1" si="442"/>
        <v>32.927700000001074</v>
      </c>
      <c r="D970" s="306">
        <f t="shared" ca="1" si="443"/>
        <v>-0.83879391449406093</v>
      </c>
      <c r="E970" s="307">
        <f t="shared" ca="1" si="444"/>
        <v>-3.3121875934541061</v>
      </c>
      <c r="F970" s="304">
        <f t="shared" ca="1" si="445"/>
        <v>3.4167472668056051</v>
      </c>
      <c r="G970" s="306">
        <f t="shared" ca="1" si="446"/>
        <v>15.71527419182342</v>
      </c>
      <c r="H970" s="307">
        <f t="shared" ca="1" si="447"/>
        <v>-121.74113892364655</v>
      </c>
      <c r="I970" s="304">
        <f t="shared" ca="1" si="448"/>
        <v>122.7512718848599</v>
      </c>
      <c r="J970" s="306">
        <f t="shared" ca="1" si="449"/>
        <v>839.63949057922719</v>
      </c>
      <c r="K970" s="307">
        <f t="shared" ca="1" si="450"/>
        <v>-5.9766646440351048</v>
      </c>
      <c r="L970" s="304">
        <f t="shared" ca="1" si="435"/>
        <v>839.66076165342599</v>
      </c>
      <c r="M970" s="306">
        <f t="shared" ca="1" si="451"/>
        <v>-1.4424186416786136</v>
      </c>
      <c r="N970" s="304">
        <f t="shared" ca="1" si="452"/>
        <v>-82.644500459177536</v>
      </c>
      <c r="P970" s="310">
        <f t="shared" ca="1" si="453"/>
        <v>23</v>
      </c>
      <c r="Q970" s="304">
        <f t="shared" ca="1" si="454"/>
        <v>0</v>
      </c>
      <c r="R970" s="306">
        <f t="shared" ca="1" si="455"/>
        <v>0</v>
      </c>
      <c r="S970" s="307">
        <f t="shared" ca="1" si="456"/>
        <v>9.0729999999999986</v>
      </c>
      <c r="T970" s="304">
        <f t="shared" ca="1" si="436"/>
        <v>89.006129999999985</v>
      </c>
      <c r="U970" s="311">
        <f t="shared" ca="1" si="437"/>
        <v>0</v>
      </c>
      <c r="V970" s="306">
        <f t="shared" ca="1" si="438"/>
        <v>1.2257323602724819</v>
      </c>
      <c r="W970" s="304">
        <f t="shared" ca="1" si="439"/>
        <v>59.444209315595479</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3.1775430907718434</v>
      </c>
      <c r="AH970" s="304">
        <f t="shared" ca="1" si="463"/>
        <v>-6.5517281156694853</v>
      </c>
    </row>
    <row r="971" spans="1:34" x14ac:dyDescent="0.2">
      <c r="A971" s="347">
        <f t="shared" ca="1" si="441"/>
        <v>1E-4</v>
      </c>
      <c r="B971" s="304">
        <f t="shared" ca="1" si="442"/>
        <v>32.927800000001078</v>
      </c>
      <c r="D971" s="306">
        <f t="shared" ca="1" si="443"/>
        <v>-0.83879262995533499</v>
      </c>
      <c r="E971" s="307">
        <f t="shared" ca="1" si="444"/>
        <v>-3.3121451840367149</v>
      </c>
      <c r="F971" s="304">
        <f t="shared" ca="1" si="445"/>
        <v>3.4167058398704726</v>
      </c>
      <c r="G971" s="306">
        <f t="shared" ca="1" si="446"/>
        <v>15.715190312560425</v>
      </c>
      <c r="H971" s="307">
        <f t="shared" ca="1" si="447"/>
        <v>-121.74147013816494</v>
      </c>
      <c r="I971" s="304">
        <f t="shared" ca="1" si="448"/>
        <v>122.75158963517214</v>
      </c>
      <c r="J971" s="306">
        <f t="shared" ca="1" si="449"/>
        <v>839.63949057922719</v>
      </c>
      <c r="K971" s="307">
        <f t="shared" ca="1" si="450"/>
        <v>-5.9888387744881957</v>
      </c>
      <c r="L971" s="304">
        <f t="shared" ca="1" si="435"/>
        <v>839.66084839654809</v>
      </c>
      <c r="M971" s="306">
        <f t="shared" ca="1" si="451"/>
        <v>-1.4424196648251641</v>
      </c>
      <c r="N971" s="304">
        <f t="shared" ca="1" si="452"/>
        <v>-82.644559081156714</v>
      </c>
      <c r="P971" s="310">
        <f t="shared" ca="1" si="453"/>
        <v>23</v>
      </c>
      <c r="Q971" s="304">
        <f t="shared" ca="1" si="454"/>
        <v>0</v>
      </c>
      <c r="R971" s="306">
        <f t="shared" ca="1" si="455"/>
        <v>0</v>
      </c>
      <c r="S971" s="307">
        <f t="shared" ca="1" si="456"/>
        <v>9.0729999999999986</v>
      </c>
      <c r="T971" s="304">
        <f t="shared" ca="1" si="436"/>
        <v>89.006129999999985</v>
      </c>
      <c r="U971" s="311">
        <f t="shared" ca="1" si="437"/>
        <v>0</v>
      </c>
      <c r="V971" s="306">
        <f t="shared" ca="1" si="438"/>
        <v>1.225733852496089</v>
      </c>
      <c r="W971" s="304">
        <f t="shared" ca="1" si="439"/>
        <v>59.444589435619406</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3.1775024798205713</v>
      </c>
      <c r="AH971" s="304">
        <f t="shared" ca="1" si="463"/>
        <v>-6.5517700116384319</v>
      </c>
    </row>
    <row r="972" spans="1:34" x14ac:dyDescent="0.2">
      <c r="A972" s="347">
        <f t="shared" ca="1" si="441"/>
        <v>1E-4</v>
      </c>
      <c r="B972" s="304">
        <f t="shared" ca="1" si="442"/>
        <v>32.927900000001081</v>
      </c>
      <c r="D972" s="306">
        <f t="shared" ca="1" si="443"/>
        <v>-0.83879134537094402</v>
      </c>
      <c r="E972" s="307">
        <f t="shared" ca="1" si="444"/>
        <v>-3.3121027748539795</v>
      </c>
      <c r="F972" s="304">
        <f t="shared" ca="1" si="445"/>
        <v>3.4166644131761945</v>
      </c>
      <c r="G972" s="306">
        <f t="shared" ca="1" si="446"/>
        <v>15.715106433425888</v>
      </c>
      <c r="H972" s="307">
        <f t="shared" ca="1" si="447"/>
        <v>-121.74180134844242</v>
      </c>
      <c r="I972" s="304">
        <f t="shared" ca="1" si="448"/>
        <v>122.75190738142329</v>
      </c>
      <c r="J972" s="306">
        <f t="shared" ca="1" si="449"/>
        <v>839.63949057922719</v>
      </c>
      <c r="K972" s="307">
        <f t="shared" ca="1" si="450"/>
        <v>-6.0010129380625257</v>
      </c>
      <c r="L972" s="304">
        <f t="shared" ca="1" si="435"/>
        <v>839.66093531640911</v>
      </c>
      <c r="M972" s="306">
        <f t="shared" ca="1" si="451"/>
        <v>-1.4424206879609569</v>
      </c>
      <c r="N972" s="304">
        <f t="shared" ca="1" si="452"/>
        <v>-82.644617702519511</v>
      </c>
      <c r="P972" s="310">
        <f t="shared" ca="1" si="453"/>
        <v>23</v>
      </c>
      <c r="Q972" s="304">
        <f t="shared" ca="1" si="454"/>
        <v>0</v>
      </c>
      <c r="R972" s="306">
        <f t="shared" ca="1" si="455"/>
        <v>0</v>
      </c>
      <c r="S972" s="307">
        <f t="shared" ca="1" si="456"/>
        <v>9.0729999999999986</v>
      </c>
      <c r="T972" s="304">
        <f t="shared" ca="1" si="436"/>
        <v>89.006129999999985</v>
      </c>
      <c r="U972" s="311">
        <f t="shared" ca="1" si="437"/>
        <v>0</v>
      </c>
      <c r="V972" s="306">
        <f t="shared" ca="1" si="438"/>
        <v>1.2257353447255732</v>
      </c>
      <c r="W972" s="304">
        <f t="shared" ca="1" si="439"/>
        <v>59.444969553541007</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3.1774618690773169</v>
      </c>
      <c r="AH972" s="304">
        <f t="shared" ca="1" si="463"/>
        <v>-6.551811907375666</v>
      </c>
    </row>
    <row r="973" spans="1:34" x14ac:dyDescent="0.2">
      <c r="A973" s="347">
        <f t="shared" ca="1" si="441"/>
        <v>1E-4</v>
      </c>
      <c r="B973" s="304">
        <f t="shared" ca="1" si="442"/>
        <v>32.928000000001084</v>
      </c>
      <c r="D973" s="306">
        <f t="shared" ca="1" si="443"/>
        <v>-0.8387900607408888</v>
      </c>
      <c r="E973" s="307">
        <f t="shared" ca="1" si="444"/>
        <v>-3.3120603659059</v>
      </c>
      <c r="F973" s="304">
        <f t="shared" ca="1" si="445"/>
        <v>3.4166229867227709</v>
      </c>
      <c r="G973" s="306">
        <f t="shared" ca="1" si="446"/>
        <v>15.715022554419814</v>
      </c>
      <c r="H973" s="307">
        <f t="shared" ca="1" si="447"/>
        <v>-121.74213255447901</v>
      </c>
      <c r="I973" s="304">
        <f t="shared" ca="1" si="448"/>
        <v>122.75222512361339</v>
      </c>
      <c r="J973" s="306">
        <f t="shared" ca="1" si="449"/>
        <v>839.63949057922719</v>
      </c>
      <c r="K973" s="307">
        <f t="shared" ca="1" si="450"/>
        <v>-6.013187134757672</v>
      </c>
      <c r="L973" s="304">
        <f t="shared" ca="1" si="435"/>
        <v>839.6610224130103</v>
      </c>
      <c r="M973" s="306">
        <f t="shared" ca="1" si="451"/>
        <v>-1.4424217110859918</v>
      </c>
      <c r="N973" s="304">
        <f t="shared" ca="1" si="452"/>
        <v>-82.644676323265912</v>
      </c>
      <c r="P973" s="310">
        <f t="shared" ca="1" si="453"/>
        <v>23</v>
      </c>
      <c r="Q973" s="304">
        <f t="shared" ca="1" si="454"/>
        <v>0</v>
      </c>
      <c r="R973" s="306">
        <f t="shared" ca="1" si="455"/>
        <v>0</v>
      </c>
      <c r="S973" s="307">
        <f t="shared" ca="1" si="456"/>
        <v>9.0729999999999986</v>
      </c>
      <c r="T973" s="304">
        <f t="shared" ca="1" si="436"/>
        <v>89.006129999999985</v>
      </c>
      <c r="U973" s="311">
        <f t="shared" ca="1" si="437"/>
        <v>0</v>
      </c>
      <c r="V973" s="306">
        <f t="shared" ca="1" si="438"/>
        <v>1.2257368369609347</v>
      </c>
      <c r="W973" s="304">
        <f t="shared" ca="1" si="439"/>
        <v>59.445349669360255</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3.1774212585420782</v>
      </c>
      <c r="AH973" s="304">
        <f t="shared" ca="1" si="463"/>
        <v>-6.5518538028811877</v>
      </c>
    </row>
    <row r="974" spans="1:34" x14ac:dyDescent="0.2">
      <c r="A974" s="347">
        <f t="shared" ca="1" si="441"/>
        <v>1E-4</v>
      </c>
      <c r="B974" s="304">
        <f t="shared" ca="1" si="442"/>
        <v>32.928100000001088</v>
      </c>
      <c r="D974" s="306">
        <f t="shared" ca="1" si="443"/>
        <v>-0.83878877606517088</v>
      </c>
      <c r="E974" s="307">
        <f t="shared" ca="1" si="444"/>
        <v>-3.312017957192479</v>
      </c>
      <c r="F974" s="304">
        <f t="shared" ca="1" si="445"/>
        <v>3.4165815605102052</v>
      </c>
      <c r="G974" s="306">
        <f t="shared" ca="1" si="446"/>
        <v>15.714938675542207</v>
      </c>
      <c r="H974" s="307">
        <f t="shared" ca="1" si="447"/>
        <v>-121.74246375627473</v>
      </c>
      <c r="I974" s="304">
        <f t="shared" ca="1" si="448"/>
        <v>122.75254286174246</v>
      </c>
      <c r="J974" s="306">
        <f t="shared" ca="1" si="449"/>
        <v>839.63949057922719</v>
      </c>
      <c r="K974" s="307">
        <f t="shared" ca="1" si="450"/>
        <v>-6.02536136457321</v>
      </c>
      <c r="L974" s="304">
        <f t="shared" ca="1" si="435"/>
        <v>839.66110968635314</v>
      </c>
      <c r="M974" s="306">
        <f t="shared" ca="1" si="451"/>
        <v>-1.4424227342002696</v>
      </c>
      <c r="N974" s="304">
        <f t="shared" ca="1" si="452"/>
        <v>-82.644734943395989</v>
      </c>
      <c r="P974" s="310">
        <f t="shared" ca="1" si="453"/>
        <v>23</v>
      </c>
      <c r="Q974" s="304">
        <f t="shared" ca="1" si="454"/>
        <v>0</v>
      </c>
      <c r="R974" s="306">
        <f t="shared" ca="1" si="455"/>
        <v>0</v>
      </c>
      <c r="S974" s="307">
        <f t="shared" ca="1" si="456"/>
        <v>9.0729999999999986</v>
      </c>
      <c r="T974" s="304">
        <f t="shared" ca="1" si="436"/>
        <v>89.006129999999985</v>
      </c>
      <c r="U974" s="311">
        <f t="shared" ca="1" si="437"/>
        <v>0</v>
      </c>
      <c r="V974" s="306">
        <f t="shared" ca="1" si="438"/>
        <v>1.2257383292021726</v>
      </c>
      <c r="W974" s="304">
        <f t="shared" ca="1" si="439"/>
        <v>59.445729783077127</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3.1773806482148599</v>
      </c>
      <c r="AH974" s="304">
        <f t="shared" ca="1" si="463"/>
        <v>-6.5518956981549943</v>
      </c>
    </row>
    <row r="975" spans="1:34" x14ac:dyDescent="0.2">
      <c r="A975" s="347">
        <f t="shared" ca="1" si="441"/>
        <v>1E-4</v>
      </c>
      <c r="B975" s="304">
        <f t="shared" ca="1" si="442"/>
        <v>32.928200000001091</v>
      </c>
      <c r="D975" s="306">
        <f t="shared" ca="1" si="443"/>
        <v>-0.83878749134378761</v>
      </c>
      <c r="E975" s="307">
        <f t="shared" ca="1" si="444"/>
        <v>-3.3119755487137192</v>
      </c>
      <c r="F975" s="304">
        <f t="shared" ca="1" si="445"/>
        <v>3.4165401345384989</v>
      </c>
      <c r="G975" s="306">
        <f t="shared" ca="1" si="446"/>
        <v>15.714854796793073</v>
      </c>
      <c r="H975" s="307">
        <f t="shared" ca="1" si="447"/>
        <v>-121.7427949538296</v>
      </c>
      <c r="I975" s="304">
        <f t="shared" ca="1" si="448"/>
        <v>122.7528605958105</v>
      </c>
      <c r="J975" s="306">
        <f t="shared" ca="1" si="449"/>
        <v>839.63949057922719</v>
      </c>
      <c r="K975" s="307">
        <f t="shared" ca="1" si="450"/>
        <v>-6.0375356275087153</v>
      </c>
      <c r="L975" s="304">
        <f t="shared" ca="1" si="435"/>
        <v>839.66119713643877</v>
      </c>
      <c r="M975" s="306">
        <f t="shared" ca="1" si="451"/>
        <v>-1.4424237573037897</v>
      </c>
      <c r="N975" s="304">
        <f t="shared" ca="1" si="452"/>
        <v>-82.644793562909697</v>
      </c>
      <c r="P975" s="310">
        <f t="shared" ca="1" si="453"/>
        <v>23</v>
      </c>
      <c r="Q975" s="304">
        <f t="shared" ca="1" si="454"/>
        <v>0</v>
      </c>
      <c r="R975" s="306">
        <f t="shared" ca="1" si="455"/>
        <v>0</v>
      </c>
      <c r="S975" s="307">
        <f t="shared" ca="1" si="456"/>
        <v>9.0729999999999986</v>
      </c>
      <c r="T975" s="304">
        <f t="shared" ca="1" si="436"/>
        <v>89.006129999999985</v>
      </c>
      <c r="U975" s="311">
        <f t="shared" ca="1" si="437"/>
        <v>0</v>
      </c>
      <c r="V975" s="306">
        <f t="shared" ca="1" si="438"/>
        <v>1.2257398214492876</v>
      </c>
      <c r="W975" s="304">
        <f t="shared" ca="1" si="439"/>
        <v>59.44610989469161</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3.1773400380956645</v>
      </c>
      <c r="AH975" s="304">
        <f t="shared" ca="1" si="463"/>
        <v>-6.5519375931970831</v>
      </c>
    </row>
    <row r="976" spans="1:34" x14ac:dyDescent="0.2">
      <c r="A976" s="347">
        <f t="shared" ca="1" si="441"/>
        <v>1E-4</v>
      </c>
      <c r="B976" s="304">
        <f t="shared" ca="1" si="442"/>
        <v>32.928300000001094</v>
      </c>
      <c r="D976" s="306">
        <f t="shared" ca="1" si="443"/>
        <v>-0.83878620657674396</v>
      </c>
      <c r="E976" s="307">
        <f t="shared" ca="1" si="444"/>
        <v>-3.3119331404696224</v>
      </c>
      <c r="F976" s="304">
        <f t="shared" ca="1" si="445"/>
        <v>3.4164987088076559</v>
      </c>
      <c r="G976" s="306">
        <f t="shared" ca="1" si="446"/>
        <v>15.714770918172416</v>
      </c>
      <c r="H976" s="307">
        <f t="shared" ca="1" si="447"/>
        <v>-121.74312614714366</v>
      </c>
      <c r="I976" s="304">
        <f t="shared" ca="1" si="448"/>
        <v>122.75317832581759</v>
      </c>
      <c r="J976" s="306">
        <f t="shared" ca="1" si="449"/>
        <v>839.63949057922719</v>
      </c>
      <c r="K976" s="307">
        <f t="shared" ca="1" si="450"/>
        <v>-6.0497099235637641</v>
      </c>
      <c r="L976" s="304">
        <f t="shared" ca="1" si="435"/>
        <v>839.6612847632689</v>
      </c>
      <c r="M976" s="306">
        <f t="shared" ca="1" si="451"/>
        <v>-1.4424247803965529</v>
      </c>
      <c r="N976" s="304">
        <f t="shared" ca="1" si="452"/>
        <v>-82.644852181807082</v>
      </c>
      <c r="P976" s="310">
        <f t="shared" ca="1" si="453"/>
        <v>23</v>
      </c>
      <c r="Q976" s="304">
        <f t="shared" ca="1" si="454"/>
        <v>0</v>
      </c>
      <c r="R976" s="306">
        <f t="shared" ca="1" si="455"/>
        <v>0</v>
      </c>
      <c r="S976" s="307">
        <f t="shared" ca="1" si="456"/>
        <v>9.0729999999999986</v>
      </c>
      <c r="T976" s="304">
        <f t="shared" ca="1" si="436"/>
        <v>89.006129999999985</v>
      </c>
      <c r="U976" s="311">
        <f t="shared" ca="1" si="437"/>
        <v>0</v>
      </c>
      <c r="V976" s="306">
        <f t="shared" ca="1" si="438"/>
        <v>1.2257413137022799</v>
      </c>
      <c r="W976" s="304">
        <f t="shared" ca="1" si="439"/>
        <v>59.446490004203739</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3.1772994281844937</v>
      </c>
      <c r="AH976" s="304">
        <f t="shared" ca="1" si="463"/>
        <v>-6.5519794880074524</v>
      </c>
    </row>
    <row r="977" spans="1:34" x14ac:dyDescent="0.2">
      <c r="A977" s="347">
        <f t="shared" ca="1" si="441"/>
        <v>1E-4</v>
      </c>
      <c r="B977" s="304">
        <f t="shared" ca="1" si="442"/>
        <v>32.928400000001098</v>
      </c>
      <c r="D977" s="306">
        <f t="shared" ca="1" si="443"/>
        <v>-0.83878492176403796</v>
      </c>
      <c r="E977" s="307">
        <f t="shared" ca="1" si="444"/>
        <v>-3.3118907324601841</v>
      </c>
      <c r="F977" s="304">
        <f t="shared" ca="1" si="445"/>
        <v>3.4164572833176701</v>
      </c>
      <c r="G977" s="306">
        <f t="shared" ca="1" si="446"/>
        <v>15.714687039680239</v>
      </c>
      <c r="H977" s="307">
        <f t="shared" ca="1" si="447"/>
        <v>-121.74345733621691</v>
      </c>
      <c r="I977" s="304">
        <f t="shared" ca="1" si="448"/>
        <v>122.75349605176368</v>
      </c>
      <c r="J977" s="306">
        <f t="shared" ca="1" si="449"/>
        <v>839.63949057922719</v>
      </c>
      <c r="K977" s="307">
        <f t="shared" ca="1" si="450"/>
        <v>-6.061884252737932</v>
      </c>
      <c r="L977" s="304">
        <f t="shared" ca="1" si="435"/>
        <v>839.66137256684488</v>
      </c>
      <c r="M977" s="306">
        <f t="shared" ca="1" si="451"/>
        <v>-1.4424258034785589</v>
      </c>
      <c r="N977" s="304">
        <f t="shared" ca="1" si="452"/>
        <v>-82.644910800088127</v>
      </c>
      <c r="P977" s="310">
        <f t="shared" ca="1" si="453"/>
        <v>23</v>
      </c>
      <c r="Q977" s="304">
        <f t="shared" ca="1" si="454"/>
        <v>0</v>
      </c>
      <c r="R977" s="306">
        <f t="shared" ca="1" si="455"/>
        <v>0</v>
      </c>
      <c r="S977" s="307">
        <f t="shared" ca="1" si="456"/>
        <v>9.0729999999999986</v>
      </c>
      <c r="T977" s="304">
        <f t="shared" ca="1" si="436"/>
        <v>89.006129999999985</v>
      </c>
      <c r="U977" s="311">
        <f t="shared" ca="1" si="437"/>
        <v>0</v>
      </c>
      <c r="V977" s="306">
        <f t="shared" ca="1" si="438"/>
        <v>1.2257428059611484</v>
      </c>
      <c r="W977" s="304">
        <f t="shared" ca="1" si="439"/>
        <v>59.446870111613393</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3.1772588184813451</v>
      </c>
      <c r="AH977" s="304">
        <f t="shared" ca="1" si="463"/>
        <v>-6.5520213825861067</v>
      </c>
    </row>
    <row r="978" spans="1:34" x14ac:dyDescent="0.2">
      <c r="A978" s="347">
        <f t="shared" ca="1" si="441"/>
        <v>1E-4</v>
      </c>
      <c r="B978" s="304">
        <f t="shared" ca="1" si="442"/>
        <v>32.928500000001101</v>
      </c>
      <c r="D978" s="306">
        <f t="shared" ca="1" si="443"/>
        <v>-0.8387836369056717</v>
      </c>
      <c r="E978" s="307">
        <f t="shared" ca="1" si="444"/>
        <v>-3.3118483246854176</v>
      </c>
      <c r="F978" s="304">
        <f t="shared" ca="1" si="445"/>
        <v>3.4164158580685564</v>
      </c>
      <c r="G978" s="306">
        <f t="shared" ca="1" si="446"/>
        <v>15.714603161316548</v>
      </c>
      <c r="H978" s="307">
        <f t="shared" ca="1" si="447"/>
        <v>-121.74378852104938</v>
      </c>
      <c r="I978" s="304">
        <f t="shared" ca="1" si="448"/>
        <v>122.75381377364882</v>
      </c>
      <c r="J978" s="306">
        <f t="shared" ca="1" si="449"/>
        <v>839.63949057922719</v>
      </c>
      <c r="K978" s="307">
        <f t="shared" ca="1" si="450"/>
        <v>-6.0740586150307951</v>
      </c>
      <c r="L978" s="304">
        <f t="shared" ca="1" si="435"/>
        <v>839.66146054716774</v>
      </c>
      <c r="M978" s="306">
        <f t="shared" ca="1" si="451"/>
        <v>-1.4424268265498081</v>
      </c>
      <c r="N978" s="304">
        <f t="shared" ca="1" si="452"/>
        <v>-82.644969417752847</v>
      </c>
      <c r="P978" s="310">
        <f t="shared" ca="1" si="453"/>
        <v>23</v>
      </c>
      <c r="Q978" s="304">
        <f t="shared" ca="1" si="454"/>
        <v>0</v>
      </c>
      <c r="R978" s="306">
        <f t="shared" ca="1" si="455"/>
        <v>0</v>
      </c>
      <c r="S978" s="307">
        <f t="shared" ca="1" si="456"/>
        <v>9.0729999999999986</v>
      </c>
      <c r="T978" s="304">
        <f t="shared" ca="1" si="436"/>
        <v>89.006129999999985</v>
      </c>
      <c r="U978" s="311">
        <f t="shared" ca="1" si="437"/>
        <v>0</v>
      </c>
      <c r="V978" s="306">
        <f t="shared" ca="1" si="438"/>
        <v>1.2257442982258939</v>
      </c>
      <c r="W978" s="304">
        <f t="shared" ca="1" si="439"/>
        <v>59.447250216920622</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3.1772182089862335</v>
      </c>
      <c r="AH978" s="304">
        <f t="shared" ca="1" si="463"/>
        <v>-6.5520632769330325</v>
      </c>
    </row>
    <row r="979" spans="1:34" x14ac:dyDescent="0.2">
      <c r="A979" s="347">
        <f t="shared" ca="1" si="441"/>
        <v>1E-4</v>
      </c>
      <c r="B979" s="304">
        <f t="shared" ca="1" si="442"/>
        <v>32.928600000001104</v>
      </c>
      <c r="D979" s="306">
        <f t="shared" ca="1" si="443"/>
        <v>-0.83878235200164453</v>
      </c>
      <c r="E979" s="307">
        <f t="shared" ca="1" si="444"/>
        <v>-3.3118059171453185</v>
      </c>
      <c r="F979" s="304">
        <f t="shared" ca="1" si="445"/>
        <v>3.4163744330603101</v>
      </c>
      <c r="G979" s="306">
        <f t="shared" ca="1" si="446"/>
        <v>15.714519283081348</v>
      </c>
      <c r="H979" s="307">
        <f t="shared" ca="1" si="447"/>
        <v>-121.7441197016411</v>
      </c>
      <c r="I979" s="304">
        <f t="shared" ca="1" si="448"/>
        <v>122.75413149147303</v>
      </c>
      <c r="J979" s="306">
        <f t="shared" ca="1" si="449"/>
        <v>839.63949057922719</v>
      </c>
      <c r="K979" s="307">
        <f t="shared" ca="1" si="450"/>
        <v>-6.08623301044193</v>
      </c>
      <c r="L979" s="304">
        <f t="shared" ca="1" si="435"/>
        <v>839.66154870423929</v>
      </c>
      <c r="M979" s="306">
        <f t="shared" ca="1" si="451"/>
        <v>-1.4424278496103007</v>
      </c>
      <c r="N979" s="304">
        <f t="shared" ca="1" si="452"/>
        <v>-82.645028034801257</v>
      </c>
      <c r="P979" s="310">
        <f t="shared" ca="1" si="453"/>
        <v>23</v>
      </c>
      <c r="Q979" s="304">
        <f t="shared" ca="1" si="454"/>
        <v>0</v>
      </c>
      <c r="R979" s="306">
        <f t="shared" ca="1" si="455"/>
        <v>0</v>
      </c>
      <c r="S979" s="307">
        <f t="shared" ca="1" si="456"/>
        <v>9.0729999999999986</v>
      </c>
      <c r="T979" s="304">
        <f t="shared" ca="1" si="436"/>
        <v>89.006129999999985</v>
      </c>
      <c r="U979" s="311">
        <f t="shared" ca="1" si="437"/>
        <v>0</v>
      </c>
      <c r="V979" s="306">
        <f t="shared" ca="1" si="438"/>
        <v>1.2257457904965161</v>
      </c>
      <c r="W979" s="304">
        <f t="shared" ca="1" si="439"/>
        <v>59.447630320125377</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3.1771775996991494</v>
      </c>
      <c r="AH979" s="304">
        <f t="shared" ca="1" si="463"/>
        <v>-6.5521051710482343</v>
      </c>
    </row>
    <row r="980" spans="1:34" x14ac:dyDescent="0.2">
      <c r="A980" s="347">
        <f t="shared" ca="1" si="441"/>
        <v>1E-4</v>
      </c>
      <c r="B980" s="304">
        <f t="shared" ca="1" si="442"/>
        <v>32.928700000001108</v>
      </c>
      <c r="D980" s="306">
        <f t="shared" ca="1" si="443"/>
        <v>-0.83878106705195854</v>
      </c>
      <c r="E980" s="307">
        <f t="shared" ca="1" si="444"/>
        <v>-3.3117635098398921</v>
      </c>
      <c r="F980" s="304">
        <f t="shared" ca="1" si="445"/>
        <v>3.416333008292936</v>
      </c>
      <c r="G980" s="306">
        <f t="shared" ca="1" si="446"/>
        <v>15.714435404974642</v>
      </c>
      <c r="H980" s="307">
        <f t="shared" ca="1" si="447"/>
        <v>-121.74445087799208</v>
      </c>
      <c r="I980" s="304">
        <f t="shared" ca="1" si="448"/>
        <v>122.75444920523634</v>
      </c>
      <c r="J980" s="306">
        <f t="shared" ca="1" si="449"/>
        <v>839.63949057922719</v>
      </c>
      <c r="K980" s="307">
        <f t="shared" ca="1" si="450"/>
        <v>-6.098407438970912</v>
      </c>
      <c r="L980" s="304">
        <f t="shared" ca="1" si="435"/>
        <v>839.66163703806069</v>
      </c>
      <c r="M980" s="306">
        <f t="shared" ca="1" si="451"/>
        <v>-1.4424288726600367</v>
      </c>
      <c r="N980" s="304">
        <f t="shared" ca="1" si="452"/>
        <v>-82.645086651233356</v>
      </c>
      <c r="P980" s="310">
        <f t="shared" ca="1" si="453"/>
        <v>23</v>
      </c>
      <c r="Q980" s="304">
        <f t="shared" ca="1" si="454"/>
        <v>0</v>
      </c>
      <c r="R980" s="306">
        <f t="shared" ca="1" si="455"/>
        <v>0</v>
      </c>
      <c r="S980" s="307">
        <f t="shared" ca="1" si="456"/>
        <v>9.0729999999999986</v>
      </c>
      <c r="T980" s="304">
        <f t="shared" ca="1" si="436"/>
        <v>89.006129999999985</v>
      </c>
      <c r="U980" s="311">
        <f t="shared" ca="1" si="437"/>
        <v>0</v>
      </c>
      <c r="V980" s="306">
        <f t="shared" ca="1" si="438"/>
        <v>1.2257472827730151</v>
      </c>
      <c r="W980" s="304">
        <f t="shared" ca="1" si="439"/>
        <v>59.448010421227657</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3.1771369906201041</v>
      </c>
      <c r="AH980" s="304">
        <f t="shared" ca="1" si="463"/>
        <v>-6.5521470649317077</v>
      </c>
    </row>
    <row r="981" spans="1:34" x14ac:dyDescent="0.2">
      <c r="A981" s="347">
        <f t="shared" ca="1" si="441"/>
        <v>1E-4</v>
      </c>
      <c r="B981" s="304">
        <f t="shared" ca="1" si="442"/>
        <v>32.928800000001111</v>
      </c>
      <c r="D981" s="306">
        <f t="shared" ca="1" si="443"/>
        <v>-0.83877978205661385</v>
      </c>
      <c r="E981" s="307">
        <f t="shared" ca="1" si="444"/>
        <v>-3.3117211027691367</v>
      </c>
      <c r="F981" s="304">
        <f t="shared" ca="1" si="445"/>
        <v>3.4162915837664336</v>
      </c>
      <c r="G981" s="306">
        <f t="shared" ca="1" si="446"/>
        <v>15.714351526996436</v>
      </c>
      <c r="H981" s="307">
        <f t="shared" ca="1" si="447"/>
        <v>-121.74478205010236</v>
      </c>
      <c r="I981" s="304">
        <f t="shared" ca="1" si="448"/>
        <v>122.75476691493874</v>
      </c>
      <c r="J981" s="306">
        <f t="shared" ca="1" si="449"/>
        <v>839.63949057922719</v>
      </c>
      <c r="K981" s="307">
        <f t="shared" ca="1" si="450"/>
        <v>-6.1105819006173165</v>
      </c>
      <c r="L981" s="304">
        <f t="shared" ca="1" si="435"/>
        <v>839.66172554863329</v>
      </c>
      <c r="M981" s="306">
        <f t="shared" ca="1" si="451"/>
        <v>-1.4424298956990167</v>
      </c>
      <c r="N981" s="304">
        <f t="shared" ca="1" si="452"/>
        <v>-82.645145267049188</v>
      </c>
      <c r="P981" s="310">
        <f t="shared" ca="1" si="453"/>
        <v>23</v>
      </c>
      <c r="Q981" s="304">
        <f t="shared" ca="1" si="454"/>
        <v>0</v>
      </c>
      <c r="R981" s="306">
        <f t="shared" ca="1" si="455"/>
        <v>0</v>
      </c>
      <c r="S981" s="307">
        <f t="shared" ca="1" si="456"/>
        <v>9.0729999999999986</v>
      </c>
      <c r="T981" s="304">
        <f t="shared" ca="1" si="436"/>
        <v>89.006129999999985</v>
      </c>
      <c r="U981" s="311">
        <f t="shared" ca="1" si="437"/>
        <v>0</v>
      </c>
      <c r="V981" s="306">
        <f t="shared" ca="1" si="438"/>
        <v>1.2257487750553908</v>
      </c>
      <c r="W981" s="304">
        <f t="shared" ca="1" si="439"/>
        <v>59.44839052022742</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3.177096381749096</v>
      </c>
      <c r="AH981" s="304">
        <f t="shared" ca="1" si="463"/>
        <v>-6.5521889585834527</v>
      </c>
    </row>
    <row r="982" spans="1:34" x14ac:dyDescent="0.2">
      <c r="A982" s="347">
        <f t="shared" ca="1" si="441"/>
        <v>1E-4</v>
      </c>
      <c r="B982" s="304">
        <f t="shared" ca="1" si="442"/>
        <v>32.928900000001114</v>
      </c>
      <c r="D982" s="306">
        <f t="shared" ca="1" si="443"/>
        <v>-0.83877849701560891</v>
      </c>
      <c r="E982" s="307">
        <f t="shared" ca="1" si="444"/>
        <v>-3.3116786959330584</v>
      </c>
      <c r="F982" s="304">
        <f t="shared" ca="1" si="445"/>
        <v>3.4162501594808083</v>
      </c>
      <c r="G982" s="306">
        <f t="shared" ca="1" si="446"/>
        <v>15.714267649146734</v>
      </c>
      <c r="H982" s="307">
        <f t="shared" ca="1" si="447"/>
        <v>-121.74511321797195</v>
      </c>
      <c r="I982" s="304">
        <f t="shared" ca="1" si="448"/>
        <v>122.75508462058029</v>
      </c>
      <c r="J982" s="306">
        <f t="shared" ca="1" si="449"/>
        <v>839.63949057922719</v>
      </c>
      <c r="K982" s="307">
        <f t="shared" ca="1" si="450"/>
        <v>-6.12275639538072</v>
      </c>
      <c r="L982" s="304">
        <f t="shared" ca="1" si="435"/>
        <v>839.66181423595856</v>
      </c>
      <c r="M982" s="306">
        <f t="shared" ca="1" si="451"/>
        <v>-1.4424309187272404</v>
      </c>
      <c r="N982" s="304">
        <f t="shared" ca="1" si="452"/>
        <v>-82.645203882248737</v>
      </c>
      <c r="P982" s="310">
        <f t="shared" ca="1" si="453"/>
        <v>23</v>
      </c>
      <c r="Q982" s="304">
        <f t="shared" ca="1" si="454"/>
        <v>0</v>
      </c>
      <c r="R982" s="306">
        <f t="shared" ca="1" si="455"/>
        <v>0</v>
      </c>
      <c r="S982" s="307">
        <f t="shared" ca="1" si="456"/>
        <v>9.0729999999999986</v>
      </c>
      <c r="T982" s="304">
        <f t="shared" ca="1" si="436"/>
        <v>89.006129999999985</v>
      </c>
      <c r="U982" s="311">
        <f t="shared" ca="1" si="437"/>
        <v>0</v>
      </c>
      <c r="V982" s="306">
        <f t="shared" ca="1" si="438"/>
        <v>1.2257502673436429</v>
      </c>
      <c r="W982" s="304">
        <f t="shared" ca="1" si="439"/>
        <v>59.448770617124666</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3.1770557730861286</v>
      </c>
      <c r="AH982" s="304">
        <f t="shared" ca="1" si="463"/>
        <v>-6.552230852003464</v>
      </c>
    </row>
    <row r="983" spans="1:34" x14ac:dyDescent="0.2">
      <c r="A983" s="347">
        <f t="shared" ca="1" si="441"/>
        <v>1E-4</v>
      </c>
      <c r="B983" s="304">
        <f t="shared" ca="1" si="442"/>
        <v>32.929000000001118</v>
      </c>
      <c r="D983" s="306">
        <f t="shared" ca="1" si="443"/>
        <v>-0.83877721192894772</v>
      </c>
      <c r="E983" s="307">
        <f t="shared" ca="1" si="444"/>
        <v>-3.3116362893316582</v>
      </c>
      <c r="F983" s="304">
        <f t="shared" ca="1" si="445"/>
        <v>3.4162087354360615</v>
      </c>
      <c r="G983" s="306">
        <f t="shared" ca="1" si="446"/>
        <v>15.714183771425541</v>
      </c>
      <c r="H983" s="307">
        <f t="shared" ca="1" si="447"/>
        <v>-121.74544438160088</v>
      </c>
      <c r="I983" s="304">
        <f t="shared" ca="1" si="448"/>
        <v>122.75540232216099</v>
      </c>
      <c r="J983" s="306">
        <f t="shared" ca="1" si="449"/>
        <v>839.63949057922719</v>
      </c>
      <c r="K983" s="307">
        <f t="shared" ca="1" si="450"/>
        <v>-6.1349309232606988</v>
      </c>
      <c r="L983" s="304">
        <f t="shared" ca="1" si="435"/>
        <v>839.66190310003788</v>
      </c>
      <c r="M983" s="306">
        <f t="shared" ca="1" si="451"/>
        <v>-1.442431941744708</v>
      </c>
      <c r="N983" s="304">
        <f t="shared" ca="1" si="452"/>
        <v>-82.64526249683199</v>
      </c>
      <c r="P983" s="310">
        <f t="shared" ca="1" si="453"/>
        <v>23</v>
      </c>
      <c r="Q983" s="304">
        <f t="shared" ca="1" si="454"/>
        <v>0</v>
      </c>
      <c r="R983" s="306">
        <f t="shared" ca="1" si="455"/>
        <v>0</v>
      </c>
      <c r="S983" s="307">
        <f t="shared" ca="1" si="456"/>
        <v>9.0729999999999986</v>
      </c>
      <c r="T983" s="304">
        <f t="shared" ca="1" si="436"/>
        <v>89.006129999999985</v>
      </c>
      <c r="U983" s="311">
        <f t="shared" ca="1" si="437"/>
        <v>0</v>
      </c>
      <c r="V983" s="306">
        <f t="shared" ca="1" si="438"/>
        <v>1.2257517596377721</v>
      </c>
      <c r="W983" s="304">
        <f t="shared" ca="1" si="439"/>
        <v>59.449150711919387</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3.1770151646312073</v>
      </c>
      <c r="AH983" s="304">
        <f t="shared" ca="1" si="463"/>
        <v>-6.5522727451917415</v>
      </c>
    </row>
    <row r="984" spans="1:34" x14ac:dyDescent="0.2">
      <c r="A984" s="347">
        <f t="shared" ca="1" si="441"/>
        <v>1E-4</v>
      </c>
      <c r="B984" s="304">
        <f t="shared" ca="1" si="442"/>
        <v>32.929100000001121</v>
      </c>
      <c r="D984" s="306">
        <f t="shared" ca="1" si="443"/>
        <v>-0.83877592679663038</v>
      </c>
      <c r="E984" s="307">
        <f t="shared" ca="1" si="444"/>
        <v>-3.3115938829649352</v>
      </c>
      <c r="F984" s="304">
        <f t="shared" ca="1" si="445"/>
        <v>3.4161673116321927</v>
      </c>
      <c r="G984" s="306">
        <f t="shared" ca="1" si="446"/>
        <v>15.714099893832861</v>
      </c>
      <c r="H984" s="307">
        <f t="shared" ca="1" si="447"/>
        <v>-121.74577554098917</v>
      </c>
      <c r="I984" s="304">
        <f t="shared" ca="1" si="448"/>
        <v>122.75572001968087</v>
      </c>
      <c r="J984" s="306">
        <f t="shared" ca="1" si="449"/>
        <v>839.63949057922719</v>
      </c>
      <c r="K984" s="307">
        <f t="shared" ca="1" si="450"/>
        <v>-6.1471054842568282</v>
      </c>
      <c r="L984" s="304">
        <f t="shared" ca="1" si="435"/>
        <v>839.6619921408726</v>
      </c>
      <c r="M984" s="306">
        <f t="shared" ca="1" si="451"/>
        <v>-1.44243296475142</v>
      </c>
      <c r="N984" s="304">
        <f t="shared" ca="1" si="452"/>
        <v>-82.645321110799003</v>
      </c>
      <c r="P984" s="310">
        <f t="shared" ca="1" si="453"/>
        <v>23</v>
      </c>
      <c r="Q984" s="304">
        <f t="shared" ca="1" si="454"/>
        <v>0</v>
      </c>
      <c r="R984" s="306">
        <f t="shared" ca="1" si="455"/>
        <v>0</v>
      </c>
      <c r="S984" s="307">
        <f t="shared" ca="1" si="456"/>
        <v>9.0729999999999986</v>
      </c>
      <c r="T984" s="304">
        <f t="shared" ca="1" si="436"/>
        <v>89.006129999999985</v>
      </c>
      <c r="U984" s="311">
        <f t="shared" ca="1" si="437"/>
        <v>0</v>
      </c>
      <c r="V984" s="306">
        <f t="shared" ca="1" si="438"/>
        <v>1.2257532519377776</v>
      </c>
      <c r="W984" s="304">
        <f t="shared" ca="1" si="439"/>
        <v>59.449530804611541</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3.1769745563843284</v>
      </c>
      <c r="AH984" s="304">
        <f t="shared" ca="1" si="463"/>
        <v>-6.5523146381482853</v>
      </c>
    </row>
    <row r="985" spans="1:34" x14ac:dyDescent="0.2">
      <c r="A985" s="347">
        <f t="shared" ca="1" si="441"/>
        <v>1E-4</v>
      </c>
      <c r="B985" s="304">
        <f t="shared" ca="1" si="442"/>
        <v>32.929200000001124</v>
      </c>
      <c r="D985" s="306">
        <f t="shared" ca="1" si="443"/>
        <v>-0.838774641618656</v>
      </c>
      <c r="E985" s="307">
        <f t="shared" ca="1" si="444"/>
        <v>-3.3115514768328946</v>
      </c>
      <c r="F985" s="304">
        <f t="shared" ca="1" si="445"/>
        <v>3.4161258880692071</v>
      </c>
      <c r="G985" s="306">
        <f t="shared" ca="1" si="446"/>
        <v>15.714016016368699</v>
      </c>
      <c r="H985" s="307">
        <f t="shared" ca="1" si="447"/>
        <v>-121.74610669613685</v>
      </c>
      <c r="I985" s="304">
        <f t="shared" ca="1" si="448"/>
        <v>122.75603771313992</v>
      </c>
      <c r="J985" s="306">
        <f t="shared" ca="1" si="449"/>
        <v>839.63949057922719</v>
      </c>
      <c r="K985" s="307">
        <f t="shared" ca="1" si="450"/>
        <v>-6.1592800783686847</v>
      </c>
      <c r="L985" s="304">
        <f t="shared" ca="1" si="435"/>
        <v>839.66208135846409</v>
      </c>
      <c r="M985" s="306">
        <f t="shared" ca="1" si="451"/>
        <v>-1.4424339877473764</v>
      </c>
      <c r="N985" s="304">
        <f t="shared" ca="1" si="452"/>
        <v>-82.645379724149763</v>
      </c>
      <c r="P985" s="310">
        <f t="shared" ca="1" si="453"/>
        <v>23</v>
      </c>
      <c r="Q985" s="304">
        <f t="shared" ca="1" si="454"/>
        <v>0</v>
      </c>
      <c r="R985" s="306">
        <f t="shared" ca="1" si="455"/>
        <v>0</v>
      </c>
      <c r="S985" s="307">
        <f t="shared" ca="1" si="456"/>
        <v>9.0729999999999986</v>
      </c>
      <c r="T985" s="304">
        <f t="shared" ca="1" si="436"/>
        <v>89.006129999999985</v>
      </c>
      <c r="U985" s="311">
        <f t="shared" ca="1" si="437"/>
        <v>0</v>
      </c>
      <c r="V985" s="306">
        <f t="shared" ca="1" si="438"/>
        <v>1.2257547442436596</v>
      </c>
      <c r="W985" s="304">
        <f t="shared" ca="1" si="439"/>
        <v>59.449910895201086</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3.1769339483454981</v>
      </c>
      <c r="AH985" s="304">
        <f t="shared" ca="1" si="463"/>
        <v>-6.5523565308730909</v>
      </c>
    </row>
    <row r="986" spans="1:34" x14ac:dyDescent="0.2">
      <c r="A986" s="347">
        <f t="shared" ca="1" si="441"/>
        <v>1E-4</v>
      </c>
      <c r="B986" s="304">
        <f t="shared" ca="1" si="442"/>
        <v>32.929300000001128</v>
      </c>
      <c r="D986" s="306">
        <f t="shared" ca="1" si="443"/>
        <v>-0.83877335639502526</v>
      </c>
      <c r="E986" s="307">
        <f t="shared" ca="1" si="444"/>
        <v>-3.311509070935541</v>
      </c>
      <c r="F986" s="304">
        <f t="shared" ca="1" si="445"/>
        <v>3.4160844647471094</v>
      </c>
      <c r="G986" s="306">
        <f t="shared" ca="1" si="446"/>
        <v>15.71393213903306</v>
      </c>
      <c r="H986" s="307">
        <f t="shared" ca="1" si="447"/>
        <v>-121.74643784704394</v>
      </c>
      <c r="I986" s="304">
        <f t="shared" ca="1" si="448"/>
        <v>122.75635540253819</v>
      </c>
      <c r="J986" s="306">
        <f t="shared" ca="1" si="449"/>
        <v>839.63949057922719</v>
      </c>
      <c r="K986" s="307">
        <f t="shared" ca="1" si="450"/>
        <v>-6.1714547055958437</v>
      </c>
      <c r="L986" s="304">
        <f t="shared" ca="1" si="435"/>
        <v>839.66217075281384</v>
      </c>
      <c r="M986" s="306">
        <f t="shared" ca="1" si="451"/>
        <v>-1.4424350107325772</v>
      </c>
      <c r="N986" s="304">
        <f t="shared" ca="1" si="452"/>
        <v>-82.645438336884283</v>
      </c>
      <c r="P986" s="310">
        <f t="shared" ca="1" si="453"/>
        <v>23</v>
      </c>
      <c r="Q986" s="304">
        <f t="shared" ca="1" si="454"/>
        <v>0</v>
      </c>
      <c r="R986" s="306">
        <f t="shared" ca="1" si="455"/>
        <v>0</v>
      </c>
      <c r="S986" s="307">
        <f t="shared" ca="1" si="456"/>
        <v>9.0729999999999986</v>
      </c>
      <c r="T986" s="304">
        <f t="shared" ca="1" si="436"/>
        <v>89.006129999999985</v>
      </c>
      <c r="U986" s="311">
        <f t="shared" ca="1" si="437"/>
        <v>0</v>
      </c>
      <c r="V986" s="306">
        <f t="shared" ca="1" si="438"/>
        <v>1.225756236555418</v>
      </c>
      <c r="W986" s="304">
        <f t="shared" ca="1" si="439"/>
        <v>59.450290983688056</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3.1768933405147246</v>
      </c>
      <c r="AH986" s="304">
        <f t="shared" ca="1" si="463"/>
        <v>-6.5523984233661521</v>
      </c>
    </row>
    <row r="987" spans="1:34" x14ac:dyDescent="0.2">
      <c r="A987" s="347">
        <f t="shared" ca="1" si="441"/>
        <v>1E-4</v>
      </c>
      <c r="B987" s="304">
        <f t="shared" ca="1" si="442"/>
        <v>32.929400000001131</v>
      </c>
      <c r="D987" s="306">
        <f t="shared" ca="1" si="443"/>
        <v>-0.83877207112574126</v>
      </c>
      <c r="E987" s="307">
        <f t="shared" ca="1" si="444"/>
        <v>-3.3114666652728717</v>
      </c>
      <c r="F987" s="304">
        <f t="shared" ca="1" si="445"/>
        <v>3.416043041665898</v>
      </c>
      <c r="G987" s="306">
        <f t="shared" ca="1" si="446"/>
        <v>15.713848261825948</v>
      </c>
      <c r="H987" s="307">
        <f t="shared" ca="1" si="447"/>
        <v>-121.74676899371046</v>
      </c>
      <c r="I987" s="304">
        <f t="shared" ca="1" si="448"/>
        <v>122.75667308787571</v>
      </c>
      <c r="J987" s="306">
        <f t="shared" ca="1" si="449"/>
        <v>839.63949057922719</v>
      </c>
      <c r="K987" s="307">
        <f t="shared" ca="1" si="450"/>
        <v>-6.1836293659378816</v>
      </c>
      <c r="L987" s="304">
        <f t="shared" ca="1" si="435"/>
        <v>839.66226032392308</v>
      </c>
      <c r="M987" s="306">
        <f t="shared" ca="1" si="451"/>
        <v>-1.442436033707023</v>
      </c>
      <c r="N987" s="304">
        <f t="shared" ca="1" si="452"/>
        <v>-82.645496949002577</v>
      </c>
      <c r="P987" s="310">
        <f t="shared" ca="1" si="453"/>
        <v>23</v>
      </c>
      <c r="Q987" s="304">
        <f t="shared" ca="1" si="454"/>
        <v>0</v>
      </c>
      <c r="R987" s="306">
        <f t="shared" ca="1" si="455"/>
        <v>0</v>
      </c>
      <c r="S987" s="307">
        <f t="shared" ca="1" si="456"/>
        <v>9.0729999999999986</v>
      </c>
      <c r="T987" s="304">
        <f t="shared" ca="1" si="436"/>
        <v>89.006129999999985</v>
      </c>
      <c r="U987" s="311">
        <f t="shared" ca="1" si="437"/>
        <v>0</v>
      </c>
      <c r="V987" s="306">
        <f t="shared" ca="1" si="438"/>
        <v>1.2257577288730528</v>
      </c>
      <c r="W987" s="304">
        <f t="shared" ca="1" si="439"/>
        <v>59.45067107007241</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3.1768527328920015</v>
      </c>
      <c r="AH987" s="304">
        <f t="shared" ca="1" si="463"/>
        <v>-6.5524403156274733</v>
      </c>
    </row>
    <row r="988" spans="1:34" x14ac:dyDescent="0.2">
      <c r="A988" s="347">
        <f t="shared" ca="1" si="441"/>
        <v>1E-4</v>
      </c>
      <c r="B988" s="304">
        <f t="shared" ca="1" si="442"/>
        <v>32.929500000001134</v>
      </c>
      <c r="D988" s="306">
        <f t="shared" ca="1" si="443"/>
        <v>-0.83877078581080111</v>
      </c>
      <c r="E988" s="307">
        <f t="shared" ca="1" si="444"/>
        <v>-3.3114242598448902</v>
      </c>
      <c r="F988" s="304">
        <f t="shared" ca="1" si="445"/>
        <v>3.4160016188255748</v>
      </c>
      <c r="G988" s="306">
        <f t="shared" ca="1" si="446"/>
        <v>15.713764384747368</v>
      </c>
      <c r="H988" s="307">
        <f t="shared" ca="1" si="447"/>
        <v>-121.74710013613644</v>
      </c>
      <c r="I988" s="304">
        <f t="shared" ca="1" si="448"/>
        <v>122.75699076915248</v>
      </c>
      <c r="J988" s="306">
        <f t="shared" ca="1" si="449"/>
        <v>839.63949057922719</v>
      </c>
      <c r="K988" s="307">
        <f t="shared" ca="1" si="450"/>
        <v>-6.1958040593943737</v>
      </c>
      <c r="L988" s="304">
        <f t="shared" ca="1" si="435"/>
        <v>839.66235007179318</v>
      </c>
      <c r="M988" s="306">
        <f t="shared" ca="1" si="451"/>
        <v>-1.4424370566707134</v>
      </c>
      <c r="N988" s="304">
        <f t="shared" ca="1" si="452"/>
        <v>-82.645555560504633</v>
      </c>
      <c r="P988" s="310">
        <f t="shared" ca="1" si="453"/>
        <v>23</v>
      </c>
      <c r="Q988" s="304">
        <f t="shared" ca="1" si="454"/>
        <v>0</v>
      </c>
      <c r="R988" s="306">
        <f t="shared" ca="1" si="455"/>
        <v>0</v>
      </c>
      <c r="S988" s="307">
        <f t="shared" ca="1" si="456"/>
        <v>9.0729999999999986</v>
      </c>
      <c r="T988" s="304">
        <f t="shared" ca="1" si="436"/>
        <v>89.006129999999985</v>
      </c>
      <c r="U988" s="311">
        <f t="shared" ca="1" si="437"/>
        <v>0</v>
      </c>
      <c r="V988" s="306">
        <f t="shared" ca="1" si="438"/>
        <v>1.2257592211965642</v>
      </c>
      <c r="W988" s="304">
        <f t="shared" ca="1" si="439"/>
        <v>59.451051154354118</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3.1768121254773369</v>
      </c>
      <c r="AH988" s="304">
        <f t="shared" ca="1" si="463"/>
        <v>-6.5524822076570501</v>
      </c>
    </row>
    <row r="989" spans="1:34" x14ac:dyDescent="0.2">
      <c r="A989" s="347">
        <f t="shared" ca="1" si="441"/>
        <v>1E-4</v>
      </c>
      <c r="B989" s="304">
        <f t="shared" ca="1" si="442"/>
        <v>32.929600000001138</v>
      </c>
      <c r="D989" s="306">
        <f t="shared" ca="1" si="443"/>
        <v>-0.83876950045020915</v>
      </c>
      <c r="E989" s="307">
        <f t="shared" ca="1" si="444"/>
        <v>-3.3113818546515992</v>
      </c>
      <c r="F989" s="304">
        <f t="shared" ca="1" si="445"/>
        <v>3.4159601962261443</v>
      </c>
      <c r="G989" s="306">
        <f t="shared" ca="1" si="446"/>
        <v>15.713680507797323</v>
      </c>
      <c r="H989" s="307">
        <f t="shared" ca="1" si="447"/>
        <v>-121.7474312743219</v>
      </c>
      <c r="I989" s="304">
        <f t="shared" ca="1" si="448"/>
        <v>122.75730844636853</v>
      </c>
      <c r="J989" s="306">
        <f t="shared" ca="1" si="449"/>
        <v>839.63949057922719</v>
      </c>
      <c r="K989" s="307">
        <f t="shared" ca="1" si="450"/>
        <v>-6.2079787859648965</v>
      </c>
      <c r="L989" s="304">
        <f t="shared" ca="1" si="435"/>
        <v>839.66243999642563</v>
      </c>
      <c r="M989" s="306">
        <f t="shared" ca="1" si="451"/>
        <v>-1.4424380796236491</v>
      </c>
      <c r="N989" s="304">
        <f t="shared" ca="1" si="452"/>
        <v>-82.645614171390477</v>
      </c>
      <c r="P989" s="310">
        <f t="shared" ca="1" si="453"/>
        <v>23</v>
      </c>
      <c r="Q989" s="304">
        <f t="shared" ca="1" si="454"/>
        <v>0</v>
      </c>
      <c r="R989" s="306">
        <f t="shared" ca="1" si="455"/>
        <v>0</v>
      </c>
      <c r="S989" s="307">
        <f t="shared" ca="1" si="456"/>
        <v>9.0729999999999986</v>
      </c>
      <c r="T989" s="304">
        <f t="shared" ca="1" si="436"/>
        <v>89.006129999999985</v>
      </c>
      <c r="U989" s="311">
        <f t="shared" ca="1" si="437"/>
        <v>0</v>
      </c>
      <c r="V989" s="306">
        <f t="shared" ca="1" si="438"/>
        <v>1.2257607135259525</v>
      </c>
      <c r="W989" s="304">
        <f t="shared" ca="1" si="439"/>
        <v>59.45143123653321</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3.1767715182707299</v>
      </c>
      <c r="AH989" s="304">
        <f t="shared" ca="1" si="463"/>
        <v>-6.5525240994548799</v>
      </c>
    </row>
    <row r="990" spans="1:34" x14ac:dyDescent="0.2">
      <c r="A990" s="347">
        <f t="shared" ca="1" si="441"/>
        <v>1E-4</v>
      </c>
      <c r="B990" s="304">
        <f t="shared" ca="1" si="442"/>
        <v>32.929700000001141</v>
      </c>
      <c r="D990" s="306">
        <f t="shared" ca="1" si="443"/>
        <v>-0.83876821504396371</v>
      </c>
      <c r="E990" s="307">
        <f t="shared" ca="1" si="444"/>
        <v>-3.3113394496929969</v>
      </c>
      <c r="F990" s="304">
        <f t="shared" ca="1" si="445"/>
        <v>3.4159187738676042</v>
      </c>
      <c r="G990" s="306">
        <f t="shared" ca="1" si="446"/>
        <v>15.713596630975818</v>
      </c>
      <c r="H990" s="307">
        <f t="shared" ca="1" si="447"/>
        <v>-121.74776240826687</v>
      </c>
      <c r="I990" s="304">
        <f t="shared" ca="1" si="448"/>
        <v>122.75762611952389</v>
      </c>
      <c r="J990" s="306">
        <f t="shared" ca="1" si="449"/>
        <v>839.63949057922719</v>
      </c>
      <c r="K990" s="307">
        <f t="shared" ca="1" si="450"/>
        <v>-6.2201535456490262</v>
      </c>
      <c r="L990" s="304">
        <f t="shared" ca="1" si="435"/>
        <v>839.6625300978219</v>
      </c>
      <c r="M990" s="306">
        <f t="shared" ca="1" si="451"/>
        <v>-1.4424391025658301</v>
      </c>
      <c r="N990" s="304">
        <f t="shared" ca="1" si="452"/>
        <v>-82.645672781660139</v>
      </c>
      <c r="P990" s="310">
        <f t="shared" ca="1" si="453"/>
        <v>23</v>
      </c>
      <c r="Q990" s="304">
        <f t="shared" ca="1" si="454"/>
        <v>0</v>
      </c>
      <c r="R990" s="306">
        <f t="shared" ca="1" si="455"/>
        <v>0</v>
      </c>
      <c r="S990" s="307">
        <f t="shared" ca="1" si="456"/>
        <v>9.0729999999999986</v>
      </c>
      <c r="T990" s="304">
        <f t="shared" ca="1" si="436"/>
        <v>89.006129999999985</v>
      </c>
      <c r="U990" s="311">
        <f t="shared" ca="1" si="437"/>
        <v>0</v>
      </c>
      <c r="V990" s="306">
        <f t="shared" ca="1" si="438"/>
        <v>1.2257622058612165</v>
      </c>
      <c r="W990" s="304">
        <f t="shared" ca="1" si="439"/>
        <v>59.4518113166096</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3.1767309112721813</v>
      </c>
      <c r="AH990" s="304">
        <f t="shared" ca="1" si="463"/>
        <v>-6.5525659910209653</v>
      </c>
    </row>
    <row r="991" spans="1:34" x14ac:dyDescent="0.2">
      <c r="A991" s="347">
        <f t="shared" ca="1" si="441"/>
        <v>1E-4</v>
      </c>
      <c r="B991" s="304">
        <f t="shared" ca="1" si="442"/>
        <v>32.929800000001144</v>
      </c>
      <c r="D991" s="306">
        <f t="shared" ca="1" si="443"/>
        <v>-0.83876692959206556</v>
      </c>
      <c r="E991" s="307">
        <f t="shared" ca="1" si="444"/>
        <v>-3.3112970449690913</v>
      </c>
      <c r="F991" s="304">
        <f t="shared" ca="1" si="445"/>
        <v>3.4158773517499625</v>
      </c>
      <c r="G991" s="306">
        <f t="shared" ca="1" si="446"/>
        <v>15.713512754282858</v>
      </c>
      <c r="H991" s="307">
        <f t="shared" ca="1" si="447"/>
        <v>-121.74809353797136</v>
      </c>
      <c r="I991" s="304">
        <f t="shared" ca="1" si="448"/>
        <v>122.75794378861856</v>
      </c>
      <c r="J991" s="306">
        <f t="shared" ca="1" si="449"/>
        <v>839.63949057922719</v>
      </c>
      <c r="K991" s="307">
        <f t="shared" ca="1" si="450"/>
        <v>-6.2323283384463384</v>
      </c>
      <c r="L991" s="304">
        <f t="shared" ca="1" si="435"/>
        <v>839.66262037598312</v>
      </c>
      <c r="M991" s="306">
        <f t="shared" ca="1" si="451"/>
        <v>-1.4424401254972565</v>
      </c>
      <c r="N991" s="304">
        <f t="shared" ca="1" si="452"/>
        <v>-82.645731391313603</v>
      </c>
      <c r="P991" s="310">
        <f t="shared" ca="1" si="453"/>
        <v>23</v>
      </c>
      <c r="Q991" s="304">
        <f t="shared" ca="1" si="454"/>
        <v>0</v>
      </c>
      <c r="R991" s="306">
        <f t="shared" ca="1" si="455"/>
        <v>0</v>
      </c>
      <c r="S991" s="307">
        <f t="shared" ca="1" si="456"/>
        <v>9.0729999999999986</v>
      </c>
      <c r="T991" s="304">
        <f t="shared" ca="1" si="436"/>
        <v>89.006129999999985</v>
      </c>
      <c r="U991" s="311">
        <f t="shared" ca="1" si="437"/>
        <v>0</v>
      </c>
      <c r="V991" s="306">
        <f t="shared" ca="1" si="438"/>
        <v>1.2257636982023572</v>
      </c>
      <c r="W991" s="304">
        <f t="shared" ca="1" si="439"/>
        <v>59.452191394583302</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3.1766903044817019</v>
      </c>
      <c r="AH991" s="304">
        <f t="shared" ca="1" si="463"/>
        <v>-6.5526078823552973</v>
      </c>
    </row>
    <row r="992" spans="1:34" x14ac:dyDescent="0.2">
      <c r="A992" s="347">
        <f t="shared" ca="1" si="441"/>
        <v>1E-4</v>
      </c>
      <c r="B992" s="304">
        <f t="shared" ca="1" si="442"/>
        <v>32.929900000001147</v>
      </c>
      <c r="D992" s="306">
        <f t="shared" ca="1" si="443"/>
        <v>-0.83876564409451559</v>
      </c>
      <c r="E992" s="307">
        <f t="shared" ca="1" si="444"/>
        <v>-3.3112546404798824</v>
      </c>
      <c r="F992" s="304">
        <f t="shared" ca="1" si="445"/>
        <v>3.4158359298732197</v>
      </c>
      <c r="G992" s="306">
        <f t="shared" ca="1" si="446"/>
        <v>15.713428877718449</v>
      </c>
      <c r="H992" s="307">
        <f t="shared" ca="1" si="447"/>
        <v>-121.7484246634354</v>
      </c>
      <c r="I992" s="304">
        <f t="shared" ca="1" si="448"/>
        <v>122.75826145365257</v>
      </c>
      <c r="J992" s="306">
        <f t="shared" ca="1" si="449"/>
        <v>839.63949057922719</v>
      </c>
      <c r="K992" s="307">
        <f t="shared" ca="1" si="450"/>
        <v>-6.2445031643564084</v>
      </c>
      <c r="L992" s="304">
        <f t="shared" ca="1" si="435"/>
        <v>839.6627108309109</v>
      </c>
      <c r="M992" s="306">
        <f t="shared" ca="1" si="451"/>
        <v>-1.4424411484179285</v>
      </c>
      <c r="N992" s="304">
        <f t="shared" ca="1" si="452"/>
        <v>-82.645790000350885</v>
      </c>
      <c r="P992" s="310">
        <f t="shared" ca="1" si="453"/>
        <v>23</v>
      </c>
      <c r="Q992" s="304">
        <f t="shared" ca="1" si="454"/>
        <v>0</v>
      </c>
      <c r="R992" s="306">
        <f t="shared" ca="1" si="455"/>
        <v>0</v>
      </c>
      <c r="S992" s="307">
        <f t="shared" ca="1" si="456"/>
        <v>9.0729999999999986</v>
      </c>
      <c r="T992" s="304">
        <f t="shared" ca="1" si="436"/>
        <v>89.006129999999985</v>
      </c>
      <c r="U992" s="311">
        <f t="shared" ca="1" si="437"/>
        <v>0</v>
      </c>
      <c r="V992" s="306">
        <f t="shared" ca="1" si="438"/>
        <v>1.2257651905493738</v>
      </c>
      <c r="W992" s="304">
        <f t="shared" ca="1" si="439"/>
        <v>59.452571470454266</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3.1766496978992897</v>
      </c>
      <c r="AH992" s="304">
        <f t="shared" ca="1" si="463"/>
        <v>-6.5526497734578761</v>
      </c>
    </row>
    <row r="993" spans="1:34" x14ac:dyDescent="0.2">
      <c r="A993" s="347">
        <f t="shared" ca="1" si="441"/>
        <v>1E-4</v>
      </c>
      <c r="B993" s="304">
        <f t="shared" ca="1" si="442"/>
        <v>32.930000000001151</v>
      </c>
      <c r="D993" s="306">
        <f t="shared" ca="1" si="443"/>
        <v>-0.83876435855131504</v>
      </c>
      <c r="E993" s="307">
        <f t="shared" ca="1" si="444"/>
        <v>-3.3112122362253746</v>
      </c>
      <c r="F993" s="304">
        <f t="shared" ca="1" si="445"/>
        <v>3.4157945082373802</v>
      </c>
      <c r="G993" s="306">
        <f t="shared" ca="1" si="446"/>
        <v>15.713345001282594</v>
      </c>
      <c r="H993" s="307">
        <f t="shared" ca="1" si="447"/>
        <v>-121.74875578465902</v>
      </c>
      <c r="I993" s="304">
        <f t="shared" ca="1" si="448"/>
        <v>122.75857911462595</v>
      </c>
      <c r="J993" s="306">
        <f t="shared" ca="1" si="449"/>
        <v>839.63949057922719</v>
      </c>
      <c r="K993" s="307">
        <f t="shared" ca="1" si="450"/>
        <v>-6.2566780233788135</v>
      </c>
      <c r="L993" s="304">
        <f t="shared" ca="1" si="435"/>
        <v>839.66280146260647</v>
      </c>
      <c r="M993" s="306">
        <f t="shared" ca="1" si="451"/>
        <v>-1.4424421713278461</v>
      </c>
      <c r="N993" s="304">
        <f t="shared" ca="1" si="452"/>
        <v>-82.645848608771985</v>
      </c>
      <c r="P993" s="310">
        <f t="shared" ca="1" si="453"/>
        <v>23</v>
      </c>
      <c r="Q993" s="304">
        <f t="shared" ca="1" si="454"/>
        <v>0</v>
      </c>
      <c r="R993" s="306">
        <f t="shared" ca="1" si="455"/>
        <v>0</v>
      </c>
      <c r="S993" s="307">
        <f t="shared" ca="1" si="456"/>
        <v>9.0729999999999986</v>
      </c>
      <c r="T993" s="304">
        <f t="shared" ca="1" si="436"/>
        <v>89.006129999999985</v>
      </c>
      <c r="U993" s="311">
        <f t="shared" ca="1" si="437"/>
        <v>0</v>
      </c>
      <c r="V993" s="306">
        <f t="shared" ca="1" si="438"/>
        <v>1.2257666829022673</v>
      </c>
      <c r="W993" s="304">
        <f t="shared" ca="1" si="439"/>
        <v>59.452951544222557</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3.1766090915249467</v>
      </c>
      <c r="AH993" s="304">
        <f t="shared" ca="1" si="463"/>
        <v>-6.5526916643286981</v>
      </c>
    </row>
    <row r="994" spans="1:34" x14ac:dyDescent="0.2">
      <c r="A994" s="347">
        <f t="shared" ca="1" si="441"/>
        <v>1E-4</v>
      </c>
      <c r="B994" s="304">
        <f t="shared" ca="1" si="442"/>
        <v>32.930100000001154</v>
      </c>
      <c r="D994" s="306">
        <f t="shared" ca="1" si="443"/>
        <v>-0.83876307296246533</v>
      </c>
      <c r="E994" s="307">
        <f t="shared" ca="1" si="444"/>
        <v>-3.3111698322055618</v>
      </c>
      <c r="F994" s="304">
        <f t="shared" ca="1" si="445"/>
        <v>3.4157530868424386</v>
      </c>
      <c r="G994" s="306">
        <f t="shared" ca="1" si="446"/>
        <v>15.713261124975297</v>
      </c>
      <c r="H994" s="307">
        <f t="shared" ca="1" si="447"/>
        <v>-121.74908690164224</v>
      </c>
      <c r="I994" s="304">
        <f t="shared" ca="1" si="448"/>
        <v>122.7588967715387</v>
      </c>
      <c r="J994" s="306">
        <f t="shared" ca="1" si="449"/>
        <v>839.63949057922719</v>
      </c>
      <c r="K994" s="307">
        <f t="shared" ca="1" si="450"/>
        <v>-6.2688529155131283</v>
      </c>
      <c r="L994" s="304">
        <f t="shared" ca="1" si="435"/>
        <v>839.6628922710712</v>
      </c>
      <c r="M994" s="306">
        <f t="shared" ca="1" si="451"/>
        <v>-1.44244319422701</v>
      </c>
      <c r="N994" s="304">
        <f t="shared" ca="1" si="452"/>
        <v>-82.645907216576944</v>
      </c>
      <c r="P994" s="310">
        <f t="shared" ca="1" si="453"/>
        <v>23</v>
      </c>
      <c r="Q994" s="304">
        <f t="shared" ca="1" si="454"/>
        <v>0</v>
      </c>
      <c r="R994" s="306">
        <f t="shared" ca="1" si="455"/>
        <v>0</v>
      </c>
      <c r="S994" s="307">
        <f t="shared" ca="1" si="456"/>
        <v>9.0729999999999986</v>
      </c>
      <c r="T994" s="304">
        <f t="shared" ca="1" si="436"/>
        <v>89.006129999999985</v>
      </c>
      <c r="U994" s="311">
        <f t="shared" ca="1" si="437"/>
        <v>0</v>
      </c>
      <c r="V994" s="306">
        <f t="shared" ca="1" si="438"/>
        <v>1.2257681752610368</v>
      </c>
      <c r="W994" s="304">
        <f t="shared" ca="1" si="439"/>
        <v>59.453331615888061</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3.1765684853586711</v>
      </c>
      <c r="AH994" s="304">
        <f t="shared" ca="1" si="463"/>
        <v>-6.5527335549677685</v>
      </c>
    </row>
    <row r="995" spans="1:34" x14ac:dyDescent="0.2">
      <c r="A995" s="347">
        <f t="shared" ca="1" si="441"/>
        <v>1E-4</v>
      </c>
      <c r="B995" s="304">
        <f t="shared" ca="1" si="442"/>
        <v>32.930200000001157</v>
      </c>
      <c r="D995" s="306">
        <f t="shared" ca="1" si="443"/>
        <v>-0.83876178732796447</v>
      </c>
      <c r="E995" s="307">
        <f t="shared" ca="1" si="444"/>
        <v>-3.3111274284204555</v>
      </c>
      <c r="F995" s="304">
        <f t="shared" ca="1" si="445"/>
        <v>3.4157116656884052</v>
      </c>
      <c r="G995" s="306">
        <f t="shared" ca="1" si="446"/>
        <v>15.713177248796564</v>
      </c>
      <c r="H995" s="307">
        <f t="shared" ca="1" si="447"/>
        <v>-121.74941801438509</v>
      </c>
      <c r="I995" s="304">
        <f t="shared" ca="1" si="448"/>
        <v>122.75921442439086</v>
      </c>
      <c r="J995" s="306">
        <f t="shared" ca="1" si="449"/>
        <v>839.63949057922719</v>
      </c>
      <c r="K995" s="307">
        <f t="shared" ca="1" si="450"/>
        <v>-6.2810278407589299</v>
      </c>
      <c r="L995" s="304">
        <f t="shared" ca="1" si="435"/>
        <v>839.66298325630657</v>
      </c>
      <c r="M995" s="306">
        <f t="shared" ca="1" si="451"/>
        <v>-1.4424442171154199</v>
      </c>
      <c r="N995" s="304">
        <f t="shared" ca="1" si="452"/>
        <v>-82.645965823765749</v>
      </c>
      <c r="P995" s="310">
        <f t="shared" ca="1" si="453"/>
        <v>23</v>
      </c>
      <c r="Q995" s="304">
        <f t="shared" ca="1" si="454"/>
        <v>0</v>
      </c>
      <c r="R995" s="306">
        <f t="shared" ca="1" si="455"/>
        <v>0</v>
      </c>
      <c r="S995" s="307">
        <f t="shared" ca="1" si="456"/>
        <v>9.0729999999999986</v>
      </c>
      <c r="T995" s="304">
        <f t="shared" ca="1" si="436"/>
        <v>89.006129999999985</v>
      </c>
      <c r="U995" s="311">
        <f t="shared" ca="1" si="437"/>
        <v>0</v>
      </c>
      <c r="V995" s="306">
        <f t="shared" ca="1" si="438"/>
        <v>1.2257696676256824</v>
      </c>
      <c r="W995" s="304">
        <f t="shared" ca="1" si="439"/>
        <v>59.453711685450806</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3.1765278794004752</v>
      </c>
      <c r="AH995" s="304">
        <f t="shared" ca="1" si="463"/>
        <v>-6.5527754453750768</v>
      </c>
    </row>
    <row r="996" spans="1:34" x14ac:dyDescent="0.2">
      <c r="A996" s="347">
        <f t="shared" ca="1" si="441"/>
        <v>1E-4</v>
      </c>
      <c r="B996" s="304">
        <f t="shared" ca="1" si="442"/>
        <v>32.930300000001161</v>
      </c>
      <c r="D996" s="306">
        <f t="shared" ca="1" si="443"/>
        <v>-0.83876050164781457</v>
      </c>
      <c r="E996" s="307">
        <f t="shared" ca="1" si="444"/>
        <v>-3.3110850248700521</v>
      </c>
      <c r="F996" s="304">
        <f t="shared" ca="1" si="445"/>
        <v>3.4156702447752778</v>
      </c>
      <c r="G996" s="306">
        <f t="shared" ca="1" si="446"/>
        <v>15.7130933727464</v>
      </c>
      <c r="H996" s="307">
        <f t="shared" ca="1" si="447"/>
        <v>-121.74974912288758</v>
      </c>
      <c r="I996" s="304">
        <f t="shared" ca="1" si="448"/>
        <v>122.75953207318246</v>
      </c>
      <c r="J996" s="306">
        <f t="shared" ca="1" si="449"/>
        <v>839.63949057922719</v>
      </c>
      <c r="K996" s="307">
        <f t="shared" ca="1" si="450"/>
        <v>-6.2932027991157939</v>
      </c>
      <c r="L996" s="304">
        <f t="shared" ca="1" si="435"/>
        <v>839.66307441831384</v>
      </c>
      <c r="M996" s="306">
        <f t="shared" ca="1" si="451"/>
        <v>-1.4424452399930761</v>
      </c>
      <c r="N996" s="304">
        <f t="shared" ca="1" si="452"/>
        <v>-82.6460244303384</v>
      </c>
      <c r="P996" s="310">
        <f t="shared" ca="1" si="453"/>
        <v>23</v>
      </c>
      <c r="Q996" s="304">
        <f t="shared" ca="1" si="454"/>
        <v>0</v>
      </c>
      <c r="R996" s="306">
        <f t="shared" ca="1" si="455"/>
        <v>0</v>
      </c>
      <c r="S996" s="307">
        <f t="shared" ca="1" si="456"/>
        <v>9.0729999999999986</v>
      </c>
      <c r="T996" s="304">
        <f t="shared" ca="1" si="436"/>
        <v>89.006129999999985</v>
      </c>
      <c r="U996" s="311">
        <f t="shared" ca="1" si="437"/>
        <v>0</v>
      </c>
      <c r="V996" s="306">
        <f t="shared" ca="1" si="438"/>
        <v>1.225771159996204</v>
      </c>
      <c r="W996" s="304">
        <f t="shared" ca="1" si="439"/>
        <v>59.454091752910756</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3.1764872736503555</v>
      </c>
      <c r="AH996" s="304">
        <f t="shared" ca="1" si="463"/>
        <v>-6.5528173355506247</v>
      </c>
    </row>
    <row r="997" spans="1:34" x14ac:dyDescent="0.2">
      <c r="A997" s="347">
        <f t="shared" ca="1" si="441"/>
        <v>1E-4</v>
      </c>
      <c r="B997" s="304">
        <f t="shared" ca="1" si="442"/>
        <v>32.930400000001164</v>
      </c>
      <c r="D997" s="306">
        <f t="shared" ca="1" si="443"/>
        <v>-0.83875921592201708</v>
      </c>
      <c r="E997" s="307">
        <f t="shared" ca="1" si="444"/>
        <v>-3.3110426215543587</v>
      </c>
      <c r="F997" s="304">
        <f t="shared" ca="1" si="445"/>
        <v>3.4156288241030635</v>
      </c>
      <c r="G997" s="306">
        <f t="shared" ca="1" si="446"/>
        <v>15.713009496824808</v>
      </c>
      <c r="H997" s="307">
        <f t="shared" ca="1" si="447"/>
        <v>-121.75008022714974</v>
      </c>
      <c r="I997" s="304">
        <f t="shared" ca="1" si="448"/>
        <v>122.75984971791348</v>
      </c>
      <c r="J997" s="306">
        <f t="shared" ca="1" si="449"/>
        <v>839.63949057922719</v>
      </c>
      <c r="K997" s="307">
        <f t="shared" ca="1" si="450"/>
        <v>-6.3053777905832957</v>
      </c>
      <c r="L997" s="304">
        <f t="shared" ca="1" si="435"/>
        <v>839.66316575709459</v>
      </c>
      <c r="M997" s="306">
        <f t="shared" ca="1" si="451"/>
        <v>-1.4424462628599786</v>
      </c>
      <c r="N997" s="304">
        <f t="shared" ca="1" si="452"/>
        <v>-82.646083036294925</v>
      </c>
      <c r="P997" s="310">
        <f t="shared" ca="1" si="453"/>
        <v>23</v>
      </c>
      <c r="Q997" s="304">
        <f t="shared" ca="1" si="454"/>
        <v>0</v>
      </c>
      <c r="R997" s="306">
        <f t="shared" ca="1" si="455"/>
        <v>0</v>
      </c>
      <c r="S997" s="307">
        <f t="shared" ca="1" si="456"/>
        <v>9.0729999999999986</v>
      </c>
      <c r="T997" s="304">
        <f t="shared" ca="1" si="436"/>
        <v>89.006129999999985</v>
      </c>
      <c r="U997" s="311">
        <f t="shared" ca="1" si="437"/>
        <v>0</v>
      </c>
      <c r="V997" s="306">
        <f t="shared" ca="1" si="438"/>
        <v>1.2257726523726022</v>
      </c>
      <c r="W997" s="304">
        <f t="shared" ca="1" si="439"/>
        <v>59.454471818267919</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3.1764466681083201</v>
      </c>
      <c r="AH997" s="304">
        <f t="shared" ca="1" si="463"/>
        <v>-6.5528592254944078</v>
      </c>
    </row>
    <row r="998" spans="1:34" x14ac:dyDescent="0.2">
      <c r="A998" s="347">
        <f t="shared" ca="1" si="441"/>
        <v>1E-4</v>
      </c>
      <c r="B998" s="304">
        <f t="shared" ca="1" si="442"/>
        <v>32.930500000001167</v>
      </c>
      <c r="D998" s="306">
        <f t="shared" ca="1" si="443"/>
        <v>-0.83875793015057321</v>
      </c>
      <c r="E998" s="307">
        <f t="shared" ca="1" si="444"/>
        <v>-3.3110002184733709</v>
      </c>
      <c r="F998" s="304">
        <f t="shared" ca="1" si="445"/>
        <v>3.4155874036717586</v>
      </c>
      <c r="G998" s="306">
        <f t="shared" ca="1" si="446"/>
        <v>15.712925621031793</v>
      </c>
      <c r="H998" s="307">
        <f t="shared" ca="1" si="447"/>
        <v>-121.75041132717159</v>
      </c>
      <c r="I998" s="304">
        <f t="shared" ca="1" si="448"/>
        <v>122.76016735858398</v>
      </c>
      <c r="J998" s="306">
        <f t="shared" ca="1" si="449"/>
        <v>839.63949057922719</v>
      </c>
      <c r="K998" s="307">
        <f t="shared" ca="1" si="450"/>
        <v>-6.3175528151610116</v>
      </c>
      <c r="L998" s="304">
        <f t="shared" ca="1" si="435"/>
        <v>839.66325727265007</v>
      </c>
      <c r="M998" s="306">
        <f t="shared" ca="1" si="451"/>
        <v>-1.4424472857161279</v>
      </c>
      <c r="N998" s="304">
        <f t="shared" ca="1" si="452"/>
        <v>-82.646141641635325</v>
      </c>
      <c r="P998" s="310">
        <f t="shared" ca="1" si="453"/>
        <v>23</v>
      </c>
      <c r="Q998" s="304">
        <f t="shared" ca="1" si="454"/>
        <v>0</v>
      </c>
      <c r="R998" s="306">
        <f t="shared" ca="1" si="455"/>
        <v>0</v>
      </c>
      <c r="S998" s="307">
        <f t="shared" ca="1" si="456"/>
        <v>9.0729999999999986</v>
      </c>
      <c r="T998" s="304">
        <f t="shared" ca="1" si="436"/>
        <v>89.006129999999985</v>
      </c>
      <c r="U998" s="311">
        <f t="shared" ca="1" si="437"/>
        <v>0</v>
      </c>
      <c r="V998" s="306">
        <f t="shared" ca="1" si="438"/>
        <v>1.2257741447548762</v>
      </c>
      <c r="W998" s="304">
        <f t="shared" ca="1" si="439"/>
        <v>59.454851881522266</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3.1764060627743627</v>
      </c>
      <c r="AH998" s="304">
        <f t="shared" ca="1" si="463"/>
        <v>-6.5529011152064287</v>
      </c>
    </row>
    <row r="999" spans="1:34" x14ac:dyDescent="0.2">
      <c r="A999" s="347">
        <f t="shared" ca="1" si="441"/>
        <v>1E-4</v>
      </c>
      <c r="B999" s="304">
        <f t="shared" ca="1" si="442"/>
        <v>32.930600000001171</v>
      </c>
      <c r="D999" s="306">
        <f t="shared" ca="1" si="443"/>
        <v>-0.8387566443334814</v>
      </c>
      <c r="E999" s="307">
        <f t="shared" ca="1" si="444"/>
        <v>-3.3109578156270931</v>
      </c>
      <c r="F999" s="304">
        <f t="shared" ca="1" si="445"/>
        <v>3.4155459834813664</v>
      </c>
      <c r="G999" s="306">
        <f t="shared" ca="1" si="446"/>
        <v>15.71284174536736</v>
      </c>
      <c r="H999" s="307">
        <f t="shared" ca="1" si="447"/>
        <v>-121.75074242295315</v>
      </c>
      <c r="I999" s="304">
        <f t="shared" ca="1" si="448"/>
        <v>122.76048499519396</v>
      </c>
      <c r="J999" s="306">
        <f t="shared" ca="1" si="449"/>
        <v>839.63949057922719</v>
      </c>
      <c r="K999" s="307">
        <f t="shared" ca="1" si="450"/>
        <v>-6.329727872848518</v>
      </c>
      <c r="L999" s="304">
        <f t="shared" ca="1" si="435"/>
        <v>839.66334896498154</v>
      </c>
      <c r="M999" s="306">
        <f t="shared" ca="1" si="451"/>
        <v>-1.4424483085615241</v>
      </c>
      <c r="N999" s="304">
        <f t="shared" ca="1" si="452"/>
        <v>-82.646200246359626</v>
      </c>
      <c r="P999" s="310">
        <f t="shared" ca="1" si="453"/>
        <v>23</v>
      </c>
      <c r="Q999" s="304">
        <f t="shared" ca="1" si="454"/>
        <v>0</v>
      </c>
      <c r="R999" s="306">
        <f t="shared" ca="1" si="455"/>
        <v>0</v>
      </c>
      <c r="S999" s="307">
        <f t="shared" ca="1" si="456"/>
        <v>9.0729999999999986</v>
      </c>
      <c r="T999" s="304">
        <f t="shared" ca="1" si="436"/>
        <v>89.006129999999985</v>
      </c>
      <c r="U999" s="311">
        <f t="shared" ca="1" si="437"/>
        <v>0</v>
      </c>
      <c r="V999" s="306">
        <f t="shared" ca="1" si="438"/>
        <v>1.2257756371430264</v>
      </c>
      <c r="W999" s="304">
        <f t="shared" ca="1" si="439"/>
        <v>59.455231942673727</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3.1763654576484912</v>
      </c>
      <c r="AH999" s="304">
        <f t="shared" ca="1" si="463"/>
        <v>-6.552943004686683</v>
      </c>
    </row>
    <row r="1000" spans="1:34" x14ac:dyDescent="0.2">
      <c r="A1000" s="347">
        <f t="shared" ca="1" si="441"/>
        <v>1E-4</v>
      </c>
      <c r="B1000" s="304">
        <f t="shared" ca="1" si="442"/>
        <v>32.930700000001174</v>
      </c>
      <c r="D1000" s="306">
        <f t="shared" ca="1" si="443"/>
        <v>-0.83875535847074256</v>
      </c>
      <c r="E1000" s="307">
        <f t="shared" ca="1" si="444"/>
        <v>-3.3109154130155334</v>
      </c>
      <c r="F1000" s="304">
        <f t="shared" ca="1" si="445"/>
        <v>3.4155045635318952</v>
      </c>
      <c r="G1000" s="306">
        <f t="shared" ca="1" si="446"/>
        <v>15.712757869831513</v>
      </c>
      <c r="H1000" s="307">
        <f t="shared" ca="1" si="447"/>
        <v>-121.75107351449445</v>
      </c>
      <c r="I1000" s="304">
        <f t="shared" ca="1" si="448"/>
        <v>122.76080262774346</v>
      </c>
      <c r="J1000" s="306">
        <f t="shared" ca="1" si="449"/>
        <v>839.63949057922719</v>
      </c>
      <c r="K1000" s="307">
        <f t="shared" ca="1" si="450"/>
        <v>-6.3419029636453903</v>
      </c>
      <c r="L1000" s="304">
        <f t="shared" ca="1" si="435"/>
        <v>839.66344083409069</v>
      </c>
      <c r="M1000" s="306">
        <f t="shared" ca="1" si="451"/>
        <v>-1.4424493313961673</v>
      </c>
      <c r="N1000" s="304">
        <f t="shared" ca="1" si="452"/>
        <v>-82.646258850467817</v>
      </c>
      <c r="P1000" s="310">
        <f t="shared" ca="1" si="453"/>
        <v>23</v>
      </c>
      <c r="Q1000" s="304">
        <f t="shared" ca="1" si="454"/>
        <v>0</v>
      </c>
      <c r="R1000" s="306">
        <f t="shared" ca="1" si="455"/>
        <v>0</v>
      </c>
      <c r="S1000" s="307">
        <f t="shared" ca="1" si="456"/>
        <v>9.0729999999999986</v>
      </c>
      <c r="T1000" s="304">
        <f t="shared" ca="1" si="436"/>
        <v>89.006129999999985</v>
      </c>
      <c r="U1000" s="311">
        <f t="shared" ca="1" si="437"/>
        <v>0</v>
      </c>
      <c r="V1000" s="306">
        <f t="shared" ca="1" si="438"/>
        <v>1.2257771295370525</v>
      </c>
      <c r="W1000" s="304">
        <f t="shared" ca="1" si="439"/>
        <v>59.455612001722344</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3.1763248527307093</v>
      </c>
      <c r="AH1000" s="304">
        <f t="shared" ca="1" si="463"/>
        <v>-6.5529848939351636</v>
      </c>
    </row>
    <row r="1001" spans="1:34" x14ac:dyDescent="0.2">
      <c r="A1001" s="347">
        <f t="shared" ca="1" si="441"/>
        <v>1E-4</v>
      </c>
      <c r="B1001" s="304">
        <f t="shared" ca="1" si="442"/>
        <v>32.930800000001177</v>
      </c>
      <c r="D1001" s="306">
        <f t="shared" ca="1" si="443"/>
        <v>-0.83875407256235823</v>
      </c>
      <c r="E1001" s="307">
        <f t="shared" ca="1" si="444"/>
        <v>-3.3108730106386872</v>
      </c>
      <c r="F1001" s="304">
        <f t="shared" ca="1" si="445"/>
        <v>3.415463143823342</v>
      </c>
      <c r="G1001" s="306">
        <f t="shared" ca="1" si="446"/>
        <v>15.712673994424257</v>
      </c>
      <c r="H1001" s="307">
        <f t="shared" ca="1" si="447"/>
        <v>-121.75140460179551</v>
      </c>
      <c r="I1001" s="304">
        <f t="shared" ca="1" si="448"/>
        <v>122.76112025623247</v>
      </c>
      <c r="J1001" s="306">
        <f t="shared" ca="1" si="449"/>
        <v>839.63949057922719</v>
      </c>
      <c r="K1001" s="307">
        <f t="shared" ca="1" si="450"/>
        <v>-6.3540780875512048</v>
      </c>
      <c r="L1001" s="304">
        <f t="shared" ca="1" si="435"/>
        <v>839.66353287997856</v>
      </c>
      <c r="M1001" s="306">
        <f t="shared" ca="1" si="451"/>
        <v>-1.4424503542200575</v>
      </c>
      <c r="N1001" s="304">
        <f t="shared" ca="1" si="452"/>
        <v>-82.646317453959909</v>
      </c>
      <c r="P1001" s="310">
        <f t="shared" ca="1" si="453"/>
        <v>23</v>
      </c>
      <c r="Q1001" s="304">
        <f t="shared" ca="1" si="454"/>
        <v>0</v>
      </c>
      <c r="R1001" s="306">
        <f t="shared" ca="1" si="455"/>
        <v>0</v>
      </c>
      <c r="S1001" s="307">
        <f t="shared" ca="1" si="456"/>
        <v>9.0729999999999986</v>
      </c>
      <c r="T1001" s="304">
        <f t="shared" ca="1" si="436"/>
        <v>89.006129999999985</v>
      </c>
      <c r="U1001" s="311">
        <f t="shared" ca="1" si="437"/>
        <v>0</v>
      </c>
      <c r="V1001" s="306">
        <f t="shared" ca="1" si="438"/>
        <v>1.2257786219369546</v>
      </c>
      <c r="W1001" s="304">
        <f t="shared" ca="1" si="439"/>
        <v>59.45599205866808</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3.1762842480210187</v>
      </c>
      <c r="AH1001" s="304">
        <f t="shared" ca="1" si="463"/>
        <v>-6.553026782951874</v>
      </c>
    </row>
    <row r="1002" spans="1:34" x14ac:dyDescent="0.2">
      <c r="A1002" s="347">
        <f t="shared" ca="1" si="441"/>
        <v>1E-4</v>
      </c>
      <c r="B1002" s="304">
        <f t="shared" ca="1" si="442"/>
        <v>32.930900000001181</v>
      </c>
      <c r="D1002" s="306">
        <f t="shared" ca="1" si="443"/>
        <v>-0.83875278660832986</v>
      </c>
      <c r="E1002" s="307">
        <f t="shared" ca="1" si="444"/>
        <v>-3.3108306084965582</v>
      </c>
      <c r="F1002" s="304">
        <f t="shared" ca="1" si="445"/>
        <v>3.4154217243557099</v>
      </c>
      <c r="G1002" s="306">
        <f t="shared" ca="1" si="446"/>
        <v>15.712590119145597</v>
      </c>
      <c r="H1002" s="307">
        <f t="shared" ca="1" si="447"/>
        <v>-121.75173568485636</v>
      </c>
      <c r="I1002" s="304">
        <f t="shared" ca="1" si="448"/>
        <v>122.76143788066103</v>
      </c>
      <c r="J1002" s="306">
        <f t="shared" ca="1" si="449"/>
        <v>839.63949057922719</v>
      </c>
      <c r="K1002" s="307">
        <f t="shared" ca="1" si="450"/>
        <v>-6.3662532445655371</v>
      </c>
      <c r="L1002" s="304">
        <f t="shared" ca="1" si="435"/>
        <v>839.66362510264685</v>
      </c>
      <c r="M1002" s="306">
        <f t="shared" ca="1" si="451"/>
        <v>-1.442451377033195</v>
      </c>
      <c r="N1002" s="304">
        <f t="shared" ca="1" si="452"/>
        <v>-82.646376056835919</v>
      </c>
      <c r="P1002" s="310">
        <f t="shared" ca="1" si="453"/>
        <v>23</v>
      </c>
      <c r="Q1002" s="304">
        <f t="shared" ca="1" si="454"/>
        <v>0</v>
      </c>
      <c r="R1002" s="306">
        <f t="shared" ca="1" si="455"/>
        <v>0</v>
      </c>
      <c r="S1002" s="307">
        <f t="shared" ca="1" si="456"/>
        <v>9.0729999999999986</v>
      </c>
      <c r="T1002" s="304">
        <f t="shared" ca="1" si="436"/>
        <v>89.006129999999985</v>
      </c>
      <c r="U1002" s="311">
        <f t="shared" ca="1" si="437"/>
        <v>0</v>
      </c>
      <c r="V1002" s="306">
        <f t="shared" ca="1" si="438"/>
        <v>1.2257801143427327</v>
      </c>
      <c r="W1002" s="304">
        <f t="shared" ca="1" si="439"/>
        <v>59.456372113510902</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3.1762436435194203</v>
      </c>
      <c r="AH1002" s="304">
        <f t="shared" ca="1" si="463"/>
        <v>-6.5530686717368116</v>
      </c>
    </row>
    <row r="1003" spans="1:34" x14ac:dyDescent="0.2">
      <c r="A1003" s="347">
        <f t="shared" ca="1" si="441"/>
        <v>1E-4</v>
      </c>
      <c r="B1003" s="304">
        <f t="shared" ca="1" si="442"/>
        <v>32.931000000001184</v>
      </c>
      <c r="D1003" s="306">
        <f t="shared" ca="1" si="443"/>
        <v>-0.83875150060865755</v>
      </c>
      <c r="E1003" s="307">
        <f t="shared" ca="1" si="444"/>
        <v>-3.3107882065891516</v>
      </c>
      <c r="F1003" s="304">
        <f t="shared" ca="1" si="445"/>
        <v>3.4153803051290037</v>
      </c>
      <c r="G1003" s="306">
        <f t="shared" ca="1" si="446"/>
        <v>15.712506243995536</v>
      </c>
      <c r="H1003" s="307">
        <f t="shared" ca="1" si="447"/>
        <v>-121.75206676367702</v>
      </c>
      <c r="I1003" s="304">
        <f t="shared" ca="1" si="448"/>
        <v>122.76175550102917</v>
      </c>
      <c r="J1003" s="306">
        <f t="shared" ca="1" si="449"/>
        <v>839.63949057922719</v>
      </c>
      <c r="K1003" s="307">
        <f t="shared" ca="1" si="450"/>
        <v>-6.3784284346879634</v>
      </c>
      <c r="L1003" s="304">
        <f t="shared" ca="1" si="435"/>
        <v>839.66371750209657</v>
      </c>
      <c r="M1003" s="306">
        <f t="shared" ca="1" si="451"/>
        <v>-1.4424523998355803</v>
      </c>
      <c r="N1003" s="304">
        <f t="shared" ca="1" si="452"/>
        <v>-82.646434659095874</v>
      </c>
      <c r="P1003" s="310">
        <f t="shared" ca="1" si="453"/>
        <v>23</v>
      </c>
      <c r="Q1003" s="304">
        <f t="shared" ca="1" si="454"/>
        <v>0</v>
      </c>
      <c r="R1003" s="306">
        <f t="shared" ca="1" si="455"/>
        <v>0</v>
      </c>
      <c r="S1003" s="307">
        <f t="shared" ca="1" si="456"/>
        <v>9.0729999999999986</v>
      </c>
      <c r="T1003" s="304">
        <f t="shared" ca="1" si="436"/>
        <v>89.006129999999985</v>
      </c>
      <c r="U1003" s="311">
        <f t="shared" ca="1" si="437"/>
        <v>0</v>
      </c>
      <c r="V1003" s="306">
        <f ca="1">Rho_moyen*(20000-Alt_rampe-pos_z)/(20000+Alt_rampe+pos_z)</f>
        <v>1.2257816067543865</v>
      </c>
      <c r="W1003" s="304">
        <f t="shared" ca="1" si="439"/>
        <v>59.456752166250801</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3.1762030392259231</v>
      </c>
      <c r="AH1003" s="304">
        <f t="shared" ca="1" si="463"/>
        <v>-6.5531105602899711</v>
      </c>
    </row>
    <row r="1004" spans="1:34" x14ac:dyDescent="0.2">
      <c r="A1004" s="348">
        <f t="shared" ca="1" si="441"/>
        <v>1E-4</v>
      </c>
      <c r="B1004" s="305">
        <f t="shared" ca="1" si="442"/>
        <v>32.931100000001187</v>
      </c>
      <c r="D1004" s="308">
        <f t="shared" ca="1" si="443"/>
        <v>-0.83875021456334031</v>
      </c>
      <c r="E1004" s="309">
        <f t="shared" ca="1" si="444"/>
        <v>-3.3107458049164658</v>
      </c>
      <c r="F1004" s="305">
        <f t="shared" ca="1" si="445"/>
        <v>3.4153388861432221</v>
      </c>
      <c r="G1004" s="308">
        <f t="shared" ca="1" si="446"/>
        <v>15.71242236897408</v>
      </c>
      <c r="H1004" s="309">
        <f t="shared" ca="1" si="447"/>
        <v>-121.75239783825751</v>
      </c>
      <c r="I1004" s="305">
        <f t="shared" ca="1" si="448"/>
        <v>122.76207311733688</v>
      </c>
      <c r="J1004" s="308">
        <f t="shared" ca="1" si="449"/>
        <v>839.63949057922719</v>
      </c>
      <c r="K1004" s="309">
        <f t="shared" ca="1" si="450"/>
        <v>-6.3906036579180601</v>
      </c>
      <c r="L1004" s="305">
        <f t="shared" ca="1" si="435"/>
        <v>839.66381007832945</v>
      </c>
      <c r="M1004" s="308">
        <f t="shared" ca="1" si="451"/>
        <v>-1.4424534226272132</v>
      </c>
      <c r="N1004" s="305">
        <f t="shared" ca="1" si="452"/>
        <v>-82.64649326073976</v>
      </c>
      <c r="P1004" s="312">
        <f t="shared" ca="1" si="453"/>
        <v>23</v>
      </c>
      <c r="Q1004" s="305">
        <f t="shared" ca="1" si="454"/>
        <v>0</v>
      </c>
      <c r="R1004" s="308">
        <f t="shared" ca="1" si="455"/>
        <v>0</v>
      </c>
      <c r="S1004" s="309">
        <f t="shared" ca="1" si="456"/>
        <v>9.0729999999999986</v>
      </c>
      <c r="T1004" s="305">
        <f t="shared" ca="1" si="436"/>
        <v>89.006129999999985</v>
      </c>
      <c r="U1004" s="313">
        <f t="shared" ca="1" si="437"/>
        <v>0</v>
      </c>
      <c r="V1004" s="308">
        <f t="shared" ca="1" si="438"/>
        <v>1.2257830991719165</v>
      </c>
      <c r="W1004" s="305">
        <f ca="1">1/2*Rho*Sref*Cx*vit_xz^2</f>
        <v>59.457132216887757</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3.1761624351405189</v>
      </c>
      <c r="AH1004" s="305">
        <f t="shared" ca="1" si="463"/>
        <v>-6.5531524486113533</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v>
      </c>
      <c r="D8" s="600"/>
      <c r="M8" s="75"/>
    </row>
    <row r="9" spans="1:13" ht="15.75" x14ac:dyDescent="0.25">
      <c r="A9" s="59"/>
      <c r="B9" s="140" t="s">
        <v>4</v>
      </c>
      <c r="C9" s="600" t="str">
        <f>Club</f>
        <v>L'AéroIPSA</v>
      </c>
      <c r="D9" s="600"/>
      <c r="M9" s="75"/>
    </row>
    <row r="10" spans="1:13" ht="15.75" x14ac:dyDescent="0.25">
      <c r="A10" s="59"/>
      <c r="B10" s="140" t="s">
        <v>563</v>
      </c>
      <c r="C10" s="666" t="str">
        <f>Matricule</f>
        <v>FX5</v>
      </c>
      <c r="D10" s="667"/>
      <c r="M10" s="75"/>
    </row>
    <row r="11" spans="1:13" x14ac:dyDescent="0.2">
      <c r="A11" s="59"/>
      <c r="B11" s="140" t="str">
        <f>IF(Lang="Français","Masse sans propu",IF(Lang="English","Mass without M",""))</f>
        <v>Masse sans propu</v>
      </c>
      <c r="C11" s="662">
        <f>MasseSans</f>
        <v>8.4209999999999994</v>
      </c>
      <c r="D11" s="662"/>
      <c r="M11" s="75"/>
    </row>
    <row r="12" spans="1:13" x14ac:dyDescent="0.2">
      <c r="A12" s="59"/>
      <c r="B12" s="140" t="str">
        <f>IF(Lang="Français","Masse totale",IF(Lang="English","Total mass",""))</f>
        <v>Masse totale</v>
      </c>
      <c r="C12" s="665" t="str">
        <f ca="1">MassePlein &amp; " kg ±" &amp; MasseSans &amp; " kg"</f>
        <v>10,106 kg ±8,421 kg</v>
      </c>
      <c r="D12" s="665"/>
      <c r="M12" s="75"/>
    </row>
    <row r="13" spans="1:13" x14ac:dyDescent="0.2">
      <c r="A13" s="59"/>
      <c r="B13" s="227" t="str">
        <f>IF(Lang="Français","Propulseur",IF(Lang="English","Motor",""))</f>
        <v>Propulseur</v>
      </c>
      <c r="C13" s="628" t="str">
        <f>Propu</f>
        <v>Barasinga (Pro54-5G C)</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93.566326530612244</v>
      </c>
      <c r="D16" s="663"/>
      <c r="M16" s="75"/>
    </row>
    <row r="17" spans="1:13" x14ac:dyDescent="0.2">
      <c r="A17" s="74"/>
      <c r="B17" s="140" t="s">
        <v>5</v>
      </c>
      <c r="C17" s="664">
        <f>Cx</f>
        <v>0.7</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9.8193227281520882E-4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8.403357063031311E-4</v>
      </c>
      <c r="I43" s="403">
        <f t="shared" ref="I43:I69" ca="1" si="6">Q_var/m_bal</f>
        <v>1.5060310932748597E-3</v>
      </c>
      <c r="J43" s="403">
        <f t="shared" ref="J43:J69" ca="1" si="7">1/(2*b_prop)*LN(  ((EXP(2*SQRT(a_prop*b_prop)*Temps_fin_propu)+1)^2)  /  (((1+1)^2)*EXP(2*SQRT(a_prop*b_prop)*Temps_fin_propu)))</f>
        <v>1903.1945358420992</v>
      </c>
      <c r="K43" s="410">
        <f t="shared" ref="K43:K69" ca="1" si="8">SQRT(a_prop/b_prop)  *  (EXP(2*SQRT(a_prop*b_prop)*Temps_fin_propu)-1)/(EXP(2*SQRT(a_prop*b_prop)*Temps_fin_propu)+1)</f>
        <v>740.86493375900318</v>
      </c>
      <c r="L43" s="413">
        <f t="shared" ref="L43:L69" ca="1" si="9">alt_prop + 1/(2*b_bal) * LN(1+b_bal/g*V_prop^2)</f>
        <v>3379.1781597853906</v>
      </c>
      <c r="M43" s="416">
        <f t="shared" ref="M43:M69" ca="1" si="10">Temps_fin_propu + ATAN(SQRT(b_bal/g)*V_prop)/SQRT(b_bal*g)</f>
        <v>15.620425339981127</v>
      </c>
    </row>
    <row r="44" spans="1:13" x14ac:dyDescent="0.2">
      <c r="B44" s="426">
        <f t="shared" ca="1" si="0"/>
        <v>54</v>
      </c>
      <c r="C44" s="404">
        <f t="shared" ca="1" si="1"/>
        <v>9.8193227281520882E-4</v>
      </c>
      <c r="D44" s="401">
        <f ca="1">MpropuPlein+0.25*MasseSans</f>
        <v>3.7902499999999999</v>
      </c>
      <c r="E44" s="401">
        <f t="shared" ca="1" si="2"/>
        <v>3.2737499999999997</v>
      </c>
      <c r="F44" s="401">
        <f t="shared" ca="1" si="3"/>
        <v>2.75725</v>
      </c>
      <c r="G44" s="408">
        <f t="shared" ca="1" si="4"/>
        <v>165.3292491765234</v>
      </c>
      <c r="H44" s="404">
        <f t="shared" ca="1" si="5"/>
        <v>2.999411295350008E-4</v>
      </c>
      <c r="I44" s="404">
        <f t="shared" ca="1" si="6"/>
        <v>3.5612739969723779E-4</v>
      </c>
      <c r="J44" s="404">
        <f t="shared" ca="1" si="7"/>
        <v>968.13510607893841</v>
      </c>
      <c r="K44" s="411">
        <f t="shared" ca="1" si="8"/>
        <v>492.77089582599024</v>
      </c>
      <c r="L44" s="414">
        <f t="shared" ca="1" si="9"/>
        <v>4174.7410005052561</v>
      </c>
      <c r="M44" s="417">
        <f t="shared" ca="1" si="10"/>
        <v>24.669123165929747</v>
      </c>
    </row>
    <row r="45" spans="1:13" x14ac:dyDescent="0.2">
      <c r="B45" s="426">
        <f t="shared" ca="1" si="0"/>
        <v>54</v>
      </c>
      <c r="C45" s="404">
        <f t="shared" ca="1" si="1"/>
        <v>9.8193227281520882E-4</v>
      </c>
      <c r="D45" s="401">
        <f ca="1">MpropuPlein+0.5*MasseSans</f>
        <v>5.8955000000000002</v>
      </c>
      <c r="E45" s="401">
        <f t="shared" ca="1" si="2"/>
        <v>5.3790000000000004</v>
      </c>
      <c r="F45" s="401">
        <f t="shared" ca="1" si="3"/>
        <v>4.8625000000000007</v>
      </c>
      <c r="G45" s="408">
        <f t="shared" ca="1" si="4"/>
        <v>96.782696968143412</v>
      </c>
      <c r="H45" s="404">
        <f t="shared" ca="1" si="5"/>
        <v>1.8254922342725576E-4</v>
      </c>
      <c r="I45" s="404">
        <f t="shared" ca="1" si="6"/>
        <v>2.0193979903654677E-4</v>
      </c>
      <c r="J45" s="404">
        <f t="shared" ca="1" si="7"/>
        <v>601.34860599496665</v>
      </c>
      <c r="K45" s="411">
        <f t="shared" ca="1" si="8"/>
        <v>323.2774947382664</v>
      </c>
      <c r="L45" s="414">
        <f t="shared" ca="1" si="9"/>
        <v>3443.3331896458703</v>
      </c>
      <c r="M45" s="417">
        <f t="shared" ca="1" si="10"/>
        <v>25.437372987464794</v>
      </c>
    </row>
    <row r="46" spans="1:13" x14ac:dyDescent="0.2">
      <c r="B46" s="426">
        <f t="shared" ca="1" si="0"/>
        <v>54</v>
      </c>
      <c r="C46" s="404">
        <f t="shared" ca="1" si="1"/>
        <v>9.8193227281520882E-4</v>
      </c>
      <c r="D46" s="401">
        <f ca="1">MpropuPlein+0.75*MasseSans</f>
        <v>8.00075</v>
      </c>
      <c r="E46" s="401">
        <f t="shared" ca="1" si="2"/>
        <v>7.4842500000000003</v>
      </c>
      <c r="F46" s="401">
        <f t="shared" ca="1" si="3"/>
        <v>6.9677500000000006</v>
      </c>
      <c r="G46" s="408">
        <f t="shared" ca="1" si="4"/>
        <v>66.799161504712359</v>
      </c>
      <c r="H46" s="404">
        <f t="shared" ca="1" si="5"/>
        <v>1.3119982266963408E-4</v>
      </c>
      <c r="I46" s="404">
        <f t="shared" ca="1" si="6"/>
        <v>1.4092530197197211E-4</v>
      </c>
      <c r="J46" s="404">
        <f t="shared" ca="1" si="7"/>
        <v>422.58965874392601</v>
      </c>
      <c r="K46" s="411">
        <f t="shared" ca="1" si="8"/>
        <v>231.17013810405999</v>
      </c>
      <c r="L46" s="414">
        <f t="shared" ca="1" si="9"/>
        <v>2443.7709145948065</v>
      </c>
      <c r="M46" s="417">
        <f t="shared" ca="1" si="10"/>
        <v>22.940823008658683</v>
      </c>
    </row>
    <row r="47" spans="1:13" x14ac:dyDescent="0.2">
      <c r="B47" s="426">
        <f t="shared" ca="1" si="0"/>
        <v>54</v>
      </c>
      <c r="C47" s="404">
        <f t="shared" ca="1" si="1"/>
        <v>9.8193227281520882E-4</v>
      </c>
      <c r="D47" s="401">
        <f ca="1">MpropuPlein+1*MasseSans</f>
        <v>10.106</v>
      </c>
      <c r="E47" s="401">
        <f t="shared" ca="1" si="2"/>
        <v>9.5894999999999992</v>
      </c>
      <c r="F47" s="401">
        <f t="shared" ca="1" si="3"/>
        <v>9.0730000000000004</v>
      </c>
      <c r="G47" s="408">
        <f t="shared" ca="1" si="4"/>
        <v>49.980616506767142</v>
      </c>
      <c r="H47" s="404">
        <f t="shared" ca="1" si="5"/>
        <v>1.023966080416298E-4</v>
      </c>
      <c r="I47" s="404">
        <f t="shared" ca="1" si="6"/>
        <v>1.0822575474652362E-4</v>
      </c>
      <c r="J47" s="404">
        <f t="shared" ca="1" si="7"/>
        <v>318.59797917099763</v>
      </c>
      <c r="K47" s="411">
        <f t="shared" ca="1" si="8"/>
        <v>175.58675630889618</v>
      </c>
      <c r="L47" s="414">
        <f t="shared" ca="1" si="9"/>
        <v>1671.1722123420102</v>
      </c>
      <c r="M47" s="417">
        <f t="shared" ca="1" si="10"/>
        <v>19.793829791864194</v>
      </c>
    </row>
    <row r="48" spans="1:13" x14ac:dyDescent="0.2">
      <c r="B48" s="426">
        <f t="shared" ca="1" si="0"/>
        <v>54</v>
      </c>
      <c r="C48" s="404">
        <f t="shared" ca="1" si="1"/>
        <v>9.8193227281520882E-4</v>
      </c>
      <c r="D48" s="401">
        <f ca="1">MpropuPlein+1.25*MasseSans</f>
        <v>12.21125</v>
      </c>
      <c r="E48" s="401">
        <f t="shared" ca="1" si="2"/>
        <v>11.694749999999999</v>
      </c>
      <c r="F48" s="401">
        <f t="shared" ca="1" si="3"/>
        <v>11.17825</v>
      </c>
      <c r="G48" s="408">
        <f t="shared" ca="1" si="4"/>
        <v>39.217308577921159</v>
      </c>
      <c r="H48" s="404">
        <f t="shared" ca="1" si="5"/>
        <v>8.3963511217872026E-5</v>
      </c>
      <c r="I48" s="404">
        <f t="shared" ca="1" si="6"/>
        <v>8.784311254581073E-5</v>
      </c>
      <c r="J48" s="404">
        <f t="shared" ca="1" si="7"/>
        <v>250.9507827487904</v>
      </c>
      <c r="K48" s="411">
        <f t="shared" ca="1" si="8"/>
        <v>138.8317472033379</v>
      </c>
      <c r="L48" s="414">
        <f t="shared" ca="1" si="9"/>
        <v>1157.198272855414</v>
      </c>
      <c r="M48" s="417">
        <f t="shared" ca="1" si="10"/>
        <v>17.003034622394335</v>
      </c>
    </row>
    <row r="49" spans="2:13" x14ac:dyDescent="0.2">
      <c r="B49" s="426">
        <f t="shared" ca="1" si="0"/>
        <v>54</v>
      </c>
      <c r="C49" s="404">
        <f t="shared" ca="1" si="1"/>
        <v>9.8193227281520882E-4</v>
      </c>
      <c r="D49" s="401">
        <f ca="1">MpropuPlein+1.5*MasseSans</f>
        <v>14.3165</v>
      </c>
      <c r="E49" s="401">
        <f t="shared" ca="1" si="2"/>
        <v>13.799999999999999</v>
      </c>
      <c r="F49" s="401">
        <f t="shared" ca="1" si="3"/>
        <v>13.2835</v>
      </c>
      <c r="G49" s="408">
        <f t="shared" ca="1" si="4"/>
        <v>31.737979492148078</v>
      </c>
      <c r="H49" s="404">
        <f t="shared" ca="1" si="5"/>
        <v>7.1154512522841228E-5</v>
      </c>
      <c r="I49" s="404">
        <f t="shared" ca="1" si="6"/>
        <v>7.3921200949690128E-5</v>
      </c>
      <c r="J49" s="404">
        <f t="shared" ca="1" si="7"/>
        <v>203.53665466753947</v>
      </c>
      <c r="K49" s="411">
        <f t="shared" ca="1" si="8"/>
        <v>112.84665656282763</v>
      </c>
      <c r="L49" s="414">
        <f t="shared" ca="1" si="9"/>
        <v>823.30541967665511</v>
      </c>
      <c r="M49" s="417">
        <f t="shared" ca="1" si="10"/>
        <v>14.745120327767856</v>
      </c>
    </row>
    <row r="50" spans="2:13" x14ac:dyDescent="0.2">
      <c r="B50" s="426">
        <f t="shared" ca="1" si="0"/>
        <v>54</v>
      </c>
      <c r="C50" s="404">
        <f t="shared" ca="1" si="1"/>
        <v>9.8193227281520882E-4</v>
      </c>
      <c r="D50" s="401">
        <f ca="1">MpropuPlein+1.75*MasseSans</f>
        <v>16.421749999999999</v>
      </c>
      <c r="E50" s="401">
        <f t="shared" ca="1" si="2"/>
        <v>15.905249999999999</v>
      </c>
      <c r="F50" s="401">
        <f t="shared" ca="1" si="3"/>
        <v>15.38875</v>
      </c>
      <c r="G50" s="408">
        <f t="shared" ca="1" si="4"/>
        <v>26.238607660467046</v>
      </c>
      <c r="H50" s="404">
        <f t="shared" ca="1" si="5"/>
        <v>6.1736362070084343E-5</v>
      </c>
      <c r="I50" s="404">
        <f t="shared" ca="1" si="6"/>
        <v>6.3808449212262775E-5</v>
      </c>
      <c r="J50" s="404">
        <f t="shared" ca="1" si="7"/>
        <v>168.4978269256857</v>
      </c>
      <c r="K50" s="411">
        <f t="shared" ca="1" si="8"/>
        <v>93.546511651662328</v>
      </c>
      <c r="L50" s="414">
        <f t="shared" ca="1" si="9"/>
        <v>602.28798332527788</v>
      </c>
      <c r="M50" s="417">
        <f t="shared" ca="1" si="10"/>
        <v>12.950844064053795</v>
      </c>
    </row>
    <row r="51" spans="2:13" x14ac:dyDescent="0.2">
      <c r="B51" s="427">
        <f t="shared" ca="1" si="0"/>
        <v>54</v>
      </c>
      <c r="C51" s="405">
        <f t="shared" ca="1" si="1"/>
        <v>9.8193227281520882E-4</v>
      </c>
      <c r="D51" s="402">
        <f ca="1">MpropuPlein+2*MasseSans</f>
        <v>18.526999999999997</v>
      </c>
      <c r="E51" s="402">
        <f t="shared" ca="1" si="2"/>
        <v>18.010499999999997</v>
      </c>
      <c r="F51" s="402">
        <f t="shared" ca="1" si="3"/>
        <v>17.493999999999996</v>
      </c>
      <c r="G51" s="409">
        <f t="shared" ca="1" si="4"/>
        <v>22.024880596965303</v>
      </c>
      <c r="H51" s="405">
        <f t="shared" ca="1" si="5"/>
        <v>5.451998960690758E-5</v>
      </c>
      <c r="I51" s="405">
        <f t="shared" ca="1" si="6"/>
        <v>5.612966004431285E-5</v>
      </c>
      <c r="J51" s="405">
        <f t="shared" ca="1" si="7"/>
        <v>141.56485265081909</v>
      </c>
      <c r="K51" s="412">
        <f t="shared" ca="1" si="8"/>
        <v>78.66393882962241</v>
      </c>
      <c r="L51" s="415">
        <f t="shared" ca="1" si="9"/>
        <v>451.50309423475193</v>
      </c>
      <c r="M51" s="418">
        <f t="shared" ca="1" si="10"/>
        <v>11.516074235430107</v>
      </c>
    </row>
    <row r="52" spans="2:13" x14ac:dyDescent="0.2">
      <c r="B52" s="425">
        <f t="shared" ref="B52:B60" si="11">D_ref</f>
        <v>93.566326530612244</v>
      </c>
      <c r="C52" s="403">
        <f t="shared" si="1"/>
        <v>2.9480386480938781E-3</v>
      </c>
      <c r="D52" s="400">
        <f ca="1">MpropuPlein+0*MasseSans</f>
        <v>1.6850000000000001</v>
      </c>
      <c r="E52" s="400">
        <f t="shared" ca="1" si="2"/>
        <v>1.1685000000000001</v>
      </c>
      <c r="F52" s="400">
        <f t="shared" ca="1" si="3"/>
        <v>0.65200000000000014</v>
      </c>
      <c r="G52" s="407">
        <f t="shared" ca="1" si="4"/>
        <v>480.87217115245477</v>
      </c>
      <c r="H52" s="403">
        <f t="shared" ca="1" si="5"/>
        <v>2.5229256723096945E-3</v>
      </c>
      <c r="I52" s="403">
        <f t="shared" ca="1" si="6"/>
        <v>4.5215316688556407E-3</v>
      </c>
      <c r="J52" s="403">
        <f t="shared" ca="1" si="7"/>
        <v>1292.7239652809346</v>
      </c>
      <c r="K52" s="410">
        <f t="shared" ca="1" si="8"/>
        <v>436.2578762310859</v>
      </c>
      <c r="L52" s="413">
        <f t="shared" ca="1" si="9"/>
        <v>1788.7390255714577</v>
      </c>
      <c r="M52" s="416">
        <f t="shared" ca="1" si="10"/>
        <v>10.543303306318862</v>
      </c>
    </row>
    <row r="53" spans="2:13" x14ac:dyDescent="0.2">
      <c r="B53" s="426">
        <f t="shared" si="11"/>
        <v>93.566326530612244</v>
      </c>
      <c r="C53" s="404">
        <f t="shared" si="1"/>
        <v>2.9480386480938781E-3</v>
      </c>
      <c r="D53" s="401">
        <f ca="1">MpropuPlein+0.25*MasseSans</f>
        <v>3.7902499999999999</v>
      </c>
      <c r="E53" s="401">
        <f t="shared" ca="1" si="2"/>
        <v>3.2737499999999997</v>
      </c>
      <c r="F53" s="401">
        <f t="shared" ca="1" si="3"/>
        <v>2.75725</v>
      </c>
      <c r="G53" s="408">
        <f t="shared" ca="1" si="4"/>
        <v>165.3292491765234</v>
      </c>
      <c r="H53" s="404">
        <f t="shared" ca="1" si="5"/>
        <v>9.0050817811191395E-4</v>
      </c>
      <c r="I53" s="404">
        <f t="shared" ca="1" si="6"/>
        <v>1.0691952663319894E-3</v>
      </c>
      <c r="J53" s="404">
        <f t="shared" ca="1" si="7"/>
        <v>835.98144905009872</v>
      </c>
      <c r="K53" s="411">
        <f t="shared" ca="1" si="8"/>
        <v>377.96724182985173</v>
      </c>
      <c r="L53" s="414">
        <f t="shared" ca="1" si="9"/>
        <v>2148.9364560974345</v>
      </c>
      <c r="M53" s="417">
        <f t="shared" ca="1" si="10"/>
        <v>16.50409579365364</v>
      </c>
    </row>
    <row r="54" spans="2:13" x14ac:dyDescent="0.2">
      <c r="B54" s="426">
        <f t="shared" si="11"/>
        <v>93.566326530612244</v>
      </c>
      <c r="C54" s="404">
        <f t="shared" si="1"/>
        <v>2.9480386480938781E-3</v>
      </c>
      <c r="D54" s="401">
        <f ca="1">MpropuPlein+0.5*MasseSans</f>
        <v>5.8955000000000002</v>
      </c>
      <c r="E54" s="401">
        <f t="shared" ca="1" si="2"/>
        <v>5.3790000000000004</v>
      </c>
      <c r="F54" s="401">
        <f t="shared" ca="1" si="3"/>
        <v>4.8625000000000007</v>
      </c>
      <c r="G54" s="408">
        <f t="shared" ca="1" si="4"/>
        <v>96.782696968143412</v>
      </c>
      <c r="H54" s="404">
        <f t="shared" ca="1" si="5"/>
        <v>5.4806444470977466E-4</v>
      </c>
      <c r="I54" s="404">
        <f t="shared" ca="1" si="6"/>
        <v>6.0628044176737849E-4</v>
      </c>
      <c r="J54" s="404">
        <f t="shared" ca="1" si="7"/>
        <v>563.36317142150449</v>
      </c>
      <c r="K54" s="411">
        <f t="shared" ca="1" si="8"/>
        <v>285.23390170826826</v>
      </c>
      <c r="L54" s="414">
        <f t="shared" ca="1" si="9"/>
        <v>2044.8867150905949</v>
      </c>
      <c r="M54" s="417">
        <f t="shared" ca="1" si="10"/>
        <v>18.518621184514792</v>
      </c>
    </row>
    <row r="55" spans="2:13" x14ac:dyDescent="0.2">
      <c r="B55" s="426">
        <f t="shared" si="11"/>
        <v>93.566326530612244</v>
      </c>
      <c r="C55" s="404">
        <f t="shared" si="1"/>
        <v>2.9480386480938781E-3</v>
      </c>
      <c r="D55" s="401">
        <f ca="1">MpropuPlein+0.75*MasseSans</f>
        <v>8.00075</v>
      </c>
      <c r="E55" s="401">
        <f t="shared" ca="1" si="2"/>
        <v>7.4842500000000003</v>
      </c>
      <c r="F55" s="401">
        <f t="shared" ca="1" si="3"/>
        <v>6.9677500000000006</v>
      </c>
      <c r="G55" s="408">
        <f t="shared" ca="1" si="4"/>
        <v>66.799161504712359</v>
      </c>
      <c r="H55" s="404">
        <f t="shared" ca="1" si="5"/>
        <v>3.9389900766194049E-4</v>
      </c>
      <c r="I55" s="404">
        <f t="shared" ca="1" si="6"/>
        <v>4.2309764961341579E-4</v>
      </c>
      <c r="J55" s="404">
        <f t="shared" ca="1" si="7"/>
        <v>408.12411440485977</v>
      </c>
      <c r="K55" s="411">
        <f t="shared" ca="1" si="8"/>
        <v>215.93479022661151</v>
      </c>
      <c r="L55" s="414">
        <f t="shared" ca="1" si="9"/>
        <v>1710.7543591310998</v>
      </c>
      <c r="M55" s="417">
        <f t="shared" ca="1" si="10"/>
        <v>18.438437426004619</v>
      </c>
    </row>
    <row r="56" spans="2:13" x14ac:dyDescent="0.2">
      <c r="B56" s="426">
        <f t="shared" si="11"/>
        <v>93.566326530612244</v>
      </c>
      <c r="C56" s="404">
        <f t="shared" si="1"/>
        <v>2.9480386480938781E-3</v>
      </c>
      <c r="D56" s="401">
        <f ca="1">MpropuPlein+1*MasseSans</f>
        <v>10.106</v>
      </c>
      <c r="E56" s="401">
        <f t="shared" ca="1" si="2"/>
        <v>9.5894999999999992</v>
      </c>
      <c r="F56" s="401">
        <f t="shared" ca="1" si="3"/>
        <v>9.0730000000000004</v>
      </c>
      <c r="G56" s="408">
        <f t="shared" ca="1" si="4"/>
        <v>49.980616506767142</v>
      </c>
      <c r="H56" s="404">
        <f t="shared" ca="1" si="5"/>
        <v>3.0742360374303959E-4</v>
      </c>
      <c r="I56" s="404">
        <f t="shared" ca="1" si="6"/>
        <v>3.2492435226428722E-4</v>
      </c>
      <c r="J56" s="404">
        <f t="shared" ca="1" si="7"/>
        <v>311.97713543538663</v>
      </c>
      <c r="K56" s="411">
        <f t="shared" ca="1" si="8"/>
        <v>168.45487595357002</v>
      </c>
      <c r="L56" s="414">
        <f t="shared" ca="1" si="9"/>
        <v>1331.6530333416301</v>
      </c>
      <c r="M56" s="417">
        <f t="shared" ca="1" si="10"/>
        <v>17.22676067458994</v>
      </c>
    </row>
    <row r="57" spans="2:13" x14ac:dyDescent="0.2">
      <c r="B57" s="426">
        <f t="shared" si="11"/>
        <v>93.566326530612244</v>
      </c>
      <c r="C57" s="404">
        <f t="shared" si="1"/>
        <v>2.9480386480938781E-3</v>
      </c>
      <c r="D57" s="401">
        <f ca="1">MpropuPlein+1.25*MasseSans</f>
        <v>12.21125</v>
      </c>
      <c r="E57" s="401">
        <f t="shared" ca="1" si="2"/>
        <v>11.694749999999999</v>
      </c>
      <c r="F57" s="401">
        <f t="shared" ca="1" si="3"/>
        <v>11.17825</v>
      </c>
      <c r="G57" s="408">
        <f t="shared" ca="1" si="4"/>
        <v>39.217308577921159</v>
      </c>
      <c r="H57" s="404">
        <f t="shared" ca="1" si="5"/>
        <v>2.5208222904242315E-4</v>
      </c>
      <c r="I57" s="404">
        <f t="shared" ca="1" si="6"/>
        <v>2.6372989046531236E-4</v>
      </c>
      <c r="J57" s="404">
        <f t="shared" ca="1" si="7"/>
        <v>247.52732024133618</v>
      </c>
      <c r="K57" s="411">
        <f t="shared" ca="1" si="8"/>
        <v>135.10050161321104</v>
      </c>
      <c r="L57" s="414">
        <f t="shared" ca="1" si="9"/>
        <v>1004.4321841249075</v>
      </c>
      <c r="M57" s="417">
        <f t="shared" ca="1" si="10"/>
        <v>15.603404271108246</v>
      </c>
    </row>
    <row r="58" spans="2:13" x14ac:dyDescent="0.2">
      <c r="B58" s="426">
        <f t="shared" si="11"/>
        <v>93.566326530612244</v>
      </c>
      <c r="C58" s="404">
        <f t="shared" si="1"/>
        <v>2.9480386480938781E-3</v>
      </c>
      <c r="D58" s="401">
        <f ca="1">MpropuPlein+1.5*MasseSans</f>
        <v>14.3165</v>
      </c>
      <c r="E58" s="401">
        <f t="shared" ca="1" si="2"/>
        <v>13.799999999999999</v>
      </c>
      <c r="F58" s="401">
        <f t="shared" ca="1" si="3"/>
        <v>13.2835</v>
      </c>
      <c r="G58" s="408">
        <f t="shared" ca="1" si="4"/>
        <v>31.737979492148078</v>
      </c>
      <c r="H58" s="404">
        <f t="shared" ca="1" si="5"/>
        <v>2.1362598899231003E-4</v>
      </c>
      <c r="I58" s="404">
        <f t="shared" ca="1" si="6"/>
        <v>2.2193237084306683E-4</v>
      </c>
      <c r="J58" s="404">
        <f t="shared" ca="1" si="7"/>
        <v>201.61016336416478</v>
      </c>
      <c r="K58" s="411">
        <f t="shared" ca="1" si="8"/>
        <v>110.73263218382121</v>
      </c>
      <c r="L58" s="414">
        <f t="shared" ca="1" si="9"/>
        <v>753.18580522005925</v>
      </c>
      <c r="M58" s="417">
        <f t="shared" ca="1" si="10"/>
        <v>13.979356430319246</v>
      </c>
    </row>
    <row r="59" spans="2:13" x14ac:dyDescent="0.2">
      <c r="B59" s="426">
        <f t="shared" si="11"/>
        <v>93.566326530612244</v>
      </c>
      <c r="C59" s="404">
        <f t="shared" si="1"/>
        <v>2.9480386480938781E-3</v>
      </c>
      <c r="D59" s="401">
        <f ca="1">MpropuPlein+1.75*MasseSans</f>
        <v>16.421749999999999</v>
      </c>
      <c r="E59" s="401">
        <f t="shared" ca="1" si="2"/>
        <v>15.905249999999999</v>
      </c>
      <c r="F59" s="401">
        <f t="shared" ca="1" si="3"/>
        <v>15.38875</v>
      </c>
      <c r="G59" s="408">
        <f t="shared" ca="1" si="4"/>
        <v>26.238607660467046</v>
      </c>
      <c r="H59" s="404">
        <f t="shared" ca="1" si="5"/>
        <v>1.8535003524583886E-4</v>
      </c>
      <c r="I59" s="404">
        <f t="shared" ca="1" si="6"/>
        <v>1.9157102741248496E-4</v>
      </c>
      <c r="J59" s="404">
        <f t="shared" ca="1" si="7"/>
        <v>167.34554649580235</v>
      </c>
      <c r="K59" s="411">
        <f t="shared" ca="1" si="8"/>
        <v>92.276671971757821</v>
      </c>
      <c r="L59" s="414">
        <f t="shared" ca="1" si="9"/>
        <v>568.81732777081515</v>
      </c>
      <c r="M59" s="417">
        <f t="shared" ca="1" si="10"/>
        <v>12.521560398980293</v>
      </c>
    </row>
    <row r="60" spans="2:13" x14ac:dyDescent="0.2">
      <c r="B60" s="427">
        <f t="shared" si="11"/>
        <v>93.566326530612244</v>
      </c>
      <c r="C60" s="405">
        <f t="shared" si="1"/>
        <v>2.9480386480938781E-3</v>
      </c>
      <c r="D60" s="402">
        <f ca="1">MpropuPlein+2*MasseSans</f>
        <v>18.526999999999997</v>
      </c>
      <c r="E60" s="402">
        <f t="shared" ca="1" si="2"/>
        <v>18.010499999999997</v>
      </c>
      <c r="F60" s="402">
        <f t="shared" ca="1" si="3"/>
        <v>17.493999999999996</v>
      </c>
      <c r="G60" s="409">
        <f t="shared" ca="1" si="4"/>
        <v>22.024880596965303</v>
      </c>
      <c r="H60" s="405">
        <f t="shared" ca="1" si="5"/>
        <v>1.6368444230276108E-4</v>
      </c>
      <c r="I60" s="405">
        <f t="shared" ca="1" si="6"/>
        <v>1.6851712862089166E-4</v>
      </c>
      <c r="J60" s="405">
        <f t="shared" ca="1" si="7"/>
        <v>140.84377598214607</v>
      </c>
      <c r="K60" s="412">
        <f t="shared" ca="1" si="8"/>
        <v>77.867054251734857</v>
      </c>
      <c r="L60" s="415">
        <f t="shared" ca="1" si="9"/>
        <v>434.82237919578733</v>
      </c>
      <c r="M60" s="418">
        <f t="shared" ca="1" si="10"/>
        <v>11.267975600101373</v>
      </c>
    </row>
    <row r="61" spans="2:13" x14ac:dyDescent="0.2">
      <c r="B61" s="425">
        <f t="shared" ref="B61:B69" si="12">D_ref*1.5</f>
        <v>140.34948979591837</v>
      </c>
      <c r="C61" s="403">
        <f t="shared" si="1"/>
        <v>6.6330869582112264E-3</v>
      </c>
      <c r="D61" s="400">
        <f ca="1">MpropuPlein+0*MasseSans</f>
        <v>1.6850000000000001</v>
      </c>
      <c r="E61" s="400">
        <f t="shared" ca="1" si="2"/>
        <v>1.1685000000000001</v>
      </c>
      <c r="F61" s="400">
        <f t="shared" ca="1" si="3"/>
        <v>0.65200000000000014</v>
      </c>
      <c r="G61" s="407">
        <f t="shared" ca="1" si="4"/>
        <v>480.87217115245477</v>
      </c>
      <c r="H61" s="403">
        <f t="shared" ca="1" si="5"/>
        <v>5.6765827626968132E-3</v>
      </c>
      <c r="I61" s="403">
        <f t="shared" ca="1" si="6"/>
        <v>1.0173446254925191E-2</v>
      </c>
      <c r="J61" s="403">
        <f t="shared" ca="1" si="7"/>
        <v>922.77330275965869</v>
      </c>
      <c r="K61" s="410">
        <f t="shared" ca="1" si="8"/>
        <v>291.04839777481027</v>
      </c>
      <c r="L61" s="413">
        <f t="shared" ca="1" si="9"/>
        <v>1143.294527691548</v>
      </c>
      <c r="M61" s="416">
        <f t="shared" ca="1" si="10"/>
        <v>8.2257764332289991</v>
      </c>
    </row>
    <row r="62" spans="2:13" x14ac:dyDescent="0.2">
      <c r="B62" s="426">
        <f t="shared" si="12"/>
        <v>140.34948979591837</v>
      </c>
      <c r="C62" s="404">
        <f t="shared" si="1"/>
        <v>6.6330869582112264E-3</v>
      </c>
      <c r="D62" s="401">
        <f ca="1">MpropuPlein+0.25*MasseSans</f>
        <v>3.7902499999999999</v>
      </c>
      <c r="E62" s="401">
        <f t="shared" ca="1" si="2"/>
        <v>3.2737499999999997</v>
      </c>
      <c r="F62" s="401">
        <f t="shared" ca="1" si="3"/>
        <v>2.75725</v>
      </c>
      <c r="G62" s="408">
        <f t="shared" ca="1" si="4"/>
        <v>165.3292491765234</v>
      </c>
      <c r="H62" s="404">
        <f t="shared" ca="1" si="5"/>
        <v>2.0261434007518065E-3</v>
      </c>
      <c r="I62" s="404">
        <f t="shared" ca="1" si="6"/>
        <v>2.4056893492469767E-3</v>
      </c>
      <c r="J62" s="404">
        <f t="shared" ca="1" si="7"/>
        <v>691.07180559862161</v>
      </c>
      <c r="K62" s="411">
        <f t="shared" ca="1" si="8"/>
        <v>276.83588969510987</v>
      </c>
      <c r="L62" s="414">
        <f t="shared" ca="1" si="9"/>
        <v>1311.5530695217385</v>
      </c>
      <c r="M62" s="417">
        <f t="shared" ca="1" si="10"/>
        <v>12.33932243573809</v>
      </c>
    </row>
    <row r="63" spans="2:13" x14ac:dyDescent="0.2">
      <c r="B63" s="426">
        <f t="shared" si="12"/>
        <v>140.34948979591837</v>
      </c>
      <c r="C63" s="404">
        <f t="shared" si="1"/>
        <v>6.6330869582112264E-3</v>
      </c>
      <c r="D63" s="401">
        <f ca="1">MpropuPlein+0.5*MasseSans</f>
        <v>5.8955000000000002</v>
      </c>
      <c r="E63" s="401">
        <f t="shared" ca="1" si="2"/>
        <v>5.3790000000000004</v>
      </c>
      <c r="F63" s="401">
        <f t="shared" ca="1" si="3"/>
        <v>4.8625000000000007</v>
      </c>
      <c r="G63" s="408">
        <f t="shared" ca="1" si="4"/>
        <v>96.782696968143412</v>
      </c>
      <c r="H63" s="404">
        <f t="shared" ca="1" si="5"/>
        <v>1.2331450005969931E-3</v>
      </c>
      <c r="I63" s="404">
        <f t="shared" ca="1" si="6"/>
        <v>1.3641309939766016E-3</v>
      </c>
      <c r="J63" s="404">
        <f t="shared" ca="1" si="7"/>
        <v>508.83214195609025</v>
      </c>
      <c r="K63" s="411">
        <f t="shared" ca="1" si="8"/>
        <v>236.87296921481101</v>
      </c>
      <c r="L63" s="414">
        <f t="shared" ca="1" si="9"/>
        <v>1306.0443369324953</v>
      </c>
      <c r="M63" s="417">
        <f t="shared" ca="1" si="10"/>
        <v>14.196799556796364</v>
      </c>
    </row>
    <row r="64" spans="2:13" x14ac:dyDescent="0.2">
      <c r="B64" s="426">
        <f t="shared" si="12"/>
        <v>140.34948979591837</v>
      </c>
      <c r="C64" s="404">
        <f t="shared" si="1"/>
        <v>6.6330869582112264E-3</v>
      </c>
      <c r="D64" s="401">
        <f ca="1">MpropuPlein+0.75*MasseSans</f>
        <v>8.00075</v>
      </c>
      <c r="E64" s="401">
        <f t="shared" ca="1" si="2"/>
        <v>7.4842500000000003</v>
      </c>
      <c r="F64" s="401">
        <f t="shared" ca="1" si="3"/>
        <v>6.9677500000000006</v>
      </c>
      <c r="G64" s="408">
        <f t="shared" ca="1" si="4"/>
        <v>66.799161504712359</v>
      </c>
      <c r="H64" s="404">
        <f t="shared" ca="1" si="5"/>
        <v>8.8627276723936613E-4</v>
      </c>
      <c r="I64" s="404">
        <f t="shared" ca="1" si="6"/>
        <v>9.5196971163018565E-4</v>
      </c>
      <c r="J64" s="404">
        <f t="shared" ca="1" si="7"/>
        <v>384.78304734838872</v>
      </c>
      <c r="K64" s="411">
        <f t="shared" ca="1" si="8"/>
        <v>193.04076780717332</v>
      </c>
      <c r="L64" s="414">
        <f t="shared" ca="1" si="9"/>
        <v>1188.1549371048134</v>
      </c>
      <c r="M64" s="417">
        <f t="shared" ca="1" si="10"/>
        <v>14.834815474876253</v>
      </c>
    </row>
    <row r="65" spans="2:13" x14ac:dyDescent="0.2">
      <c r="B65" s="426">
        <f t="shared" si="12"/>
        <v>140.34948979591837</v>
      </c>
      <c r="C65" s="404">
        <f t="shared" si="1"/>
        <v>6.6330869582112264E-3</v>
      </c>
      <c r="D65" s="401">
        <f ca="1">MpropuPlein+1*MasseSans</f>
        <v>10.106</v>
      </c>
      <c r="E65" s="401">
        <f t="shared" ca="1" si="2"/>
        <v>9.5894999999999992</v>
      </c>
      <c r="F65" s="401">
        <f t="shared" ca="1" si="3"/>
        <v>9.0730000000000004</v>
      </c>
      <c r="G65" s="408">
        <f t="shared" ca="1" si="4"/>
        <v>49.980616506767142</v>
      </c>
      <c r="H65" s="404">
        <f t="shared" ca="1" si="5"/>
        <v>6.9170310842183922E-4</v>
      </c>
      <c r="I65" s="404">
        <f t="shared" ca="1" si="6"/>
        <v>7.3107979259464631E-4</v>
      </c>
      <c r="J65" s="404">
        <f t="shared" ca="1" si="7"/>
        <v>300.66561666384899</v>
      </c>
      <c r="K65" s="411">
        <f t="shared" ca="1" si="8"/>
        <v>156.80516961538672</v>
      </c>
      <c r="L65" s="414">
        <f t="shared" ca="1" si="9"/>
        <v>1012.7074636821374</v>
      </c>
      <c r="M65" s="417">
        <f t="shared" ca="1" si="10"/>
        <v>14.625226247278553</v>
      </c>
    </row>
    <row r="66" spans="2:13" x14ac:dyDescent="0.2">
      <c r="B66" s="426">
        <f t="shared" si="12"/>
        <v>140.34948979591837</v>
      </c>
      <c r="C66" s="404">
        <f t="shared" si="1"/>
        <v>6.6330869582112264E-3</v>
      </c>
      <c r="D66" s="401">
        <f ca="1">MpropuPlein+1.25*MasseSans</f>
        <v>12.21125</v>
      </c>
      <c r="E66" s="401">
        <f t="shared" ca="1" si="2"/>
        <v>11.694749999999999</v>
      </c>
      <c r="F66" s="401">
        <f t="shared" ca="1" si="3"/>
        <v>11.17825</v>
      </c>
      <c r="G66" s="408">
        <f t="shared" ca="1" si="4"/>
        <v>39.217308577921159</v>
      </c>
      <c r="H66" s="404">
        <f t="shared" ca="1" si="5"/>
        <v>5.6718501534545223E-4</v>
      </c>
      <c r="I66" s="404">
        <f t="shared" ca="1" si="6"/>
        <v>5.9339225354695284E-4</v>
      </c>
      <c r="J66" s="404">
        <f t="shared" ca="1" si="7"/>
        <v>241.49313410916704</v>
      </c>
      <c r="K66" s="411">
        <f t="shared" ca="1" si="8"/>
        <v>128.71877895955348</v>
      </c>
      <c r="L66" s="414">
        <f t="shared" ca="1" si="9"/>
        <v>826.47651612953234</v>
      </c>
      <c r="M66" s="417">
        <f t="shared" ca="1" si="10"/>
        <v>13.891224636485278</v>
      </c>
    </row>
    <row r="67" spans="2:13" x14ac:dyDescent="0.2">
      <c r="B67" s="426">
        <f t="shared" si="12"/>
        <v>140.34948979591837</v>
      </c>
      <c r="C67" s="404">
        <f t="shared" si="1"/>
        <v>6.6330869582112264E-3</v>
      </c>
      <c r="D67" s="401">
        <f ca="1">MpropuPlein+1.5*MasseSans</f>
        <v>14.3165</v>
      </c>
      <c r="E67" s="401">
        <f t="shared" ca="1" si="2"/>
        <v>13.799999999999999</v>
      </c>
      <c r="F67" s="401">
        <f t="shared" ca="1" si="3"/>
        <v>13.2835</v>
      </c>
      <c r="G67" s="408">
        <f t="shared" ca="1" si="4"/>
        <v>31.737979492148078</v>
      </c>
      <c r="H67" s="404">
        <f t="shared" ca="1" si="5"/>
        <v>4.8065847523269761E-4</v>
      </c>
      <c r="I67" s="404">
        <f t="shared" ca="1" si="6"/>
        <v>4.9934783439690034E-4</v>
      </c>
      <c r="J67" s="404">
        <f t="shared" ca="1" si="7"/>
        <v>198.15097549441029</v>
      </c>
      <c r="K67" s="411">
        <f t="shared" ca="1" si="8"/>
        <v>107.01611950157181</v>
      </c>
      <c r="L67" s="414">
        <f t="shared" ca="1" si="9"/>
        <v>658.04208463207033</v>
      </c>
      <c r="M67" s="417">
        <f t="shared" ca="1" si="10"/>
        <v>12.906947675681632</v>
      </c>
    </row>
    <row r="68" spans="2:13" x14ac:dyDescent="0.2">
      <c r="B68" s="426">
        <f t="shared" si="12"/>
        <v>140.34948979591837</v>
      </c>
      <c r="C68" s="404">
        <f t="shared" si="1"/>
        <v>6.6330869582112264E-3</v>
      </c>
      <c r="D68" s="401">
        <f ca="1">MpropuPlein+1.75*MasseSans</f>
        <v>16.421749999999999</v>
      </c>
      <c r="E68" s="401">
        <f t="shared" ca="1" si="2"/>
        <v>15.905249999999999</v>
      </c>
      <c r="F68" s="401">
        <f t="shared" ca="1" si="3"/>
        <v>15.38875</v>
      </c>
      <c r="G68" s="408">
        <f t="shared" ca="1" si="4"/>
        <v>26.238607660467046</v>
      </c>
      <c r="H68" s="404">
        <f t="shared" ca="1" si="5"/>
        <v>4.1703757930313745E-4</v>
      </c>
      <c r="I68" s="404">
        <f t="shared" ca="1" si="6"/>
        <v>4.3103481167809123E-4</v>
      </c>
      <c r="J68" s="404">
        <f t="shared" ca="1" si="7"/>
        <v>165.25200803883916</v>
      </c>
      <c r="K68" s="411">
        <f t="shared" ca="1" si="8"/>
        <v>90.004793723241093</v>
      </c>
      <c r="L68" s="414">
        <f t="shared" ca="1" si="9"/>
        <v>518.4643446735306</v>
      </c>
      <c r="M68" s="417">
        <f t="shared" ca="1" si="10"/>
        <v>11.862311990873065</v>
      </c>
    </row>
    <row r="69" spans="2:13" x14ac:dyDescent="0.2">
      <c r="B69" s="427">
        <f t="shared" si="12"/>
        <v>140.34948979591837</v>
      </c>
      <c r="C69" s="405">
        <f t="shared" si="1"/>
        <v>6.6330869582112264E-3</v>
      </c>
      <c r="D69" s="402">
        <f ca="1">MpropuPlein+2*MasseSans</f>
        <v>18.526999999999997</v>
      </c>
      <c r="E69" s="402">
        <f t="shared" ca="1" si="2"/>
        <v>18.010499999999997</v>
      </c>
      <c r="F69" s="402">
        <f t="shared" ca="1" si="3"/>
        <v>17.493999999999996</v>
      </c>
      <c r="G69" s="409">
        <f t="shared" ca="1" si="4"/>
        <v>22.024880596965303</v>
      </c>
      <c r="H69" s="405">
        <f t="shared" ca="1" si="5"/>
        <v>3.682899951812125E-4</v>
      </c>
      <c r="I69" s="405">
        <f t="shared" ca="1" si="6"/>
        <v>3.791635393970063E-4</v>
      </c>
      <c r="J69" s="405">
        <f t="shared" ca="1" si="7"/>
        <v>139.52331598867477</v>
      </c>
      <c r="K69" s="412">
        <f t="shared" ca="1" si="8"/>
        <v>76.424499909918779</v>
      </c>
      <c r="L69" s="415">
        <f t="shared" ca="1" si="9"/>
        <v>407.94414991190854</v>
      </c>
      <c r="M69" s="418">
        <f t="shared" ca="1" si="10"/>
        <v>10.862741827074982</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workbookViewId="0">
      <selection activeCell="M22" sqref="M22"/>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G43" sqref="G43"/>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FX5</v>
      </c>
      <c r="N4" s="75"/>
      <c r="O4" s="6"/>
      <c r="P4" s="273"/>
      <c r="Q4" s="436"/>
      <c r="R4" s="48"/>
      <c r="S4" s="48"/>
      <c r="T4" s="48"/>
      <c r="U4" s="48"/>
    </row>
    <row r="5" spans="2:21" ht="15.75" customHeight="1" x14ac:dyDescent="0.2">
      <c r="B5" s="74"/>
      <c r="D5" t="s">
        <v>462</v>
      </c>
      <c r="E5" t="str">
        <f>Propu</f>
        <v>Barasinga (Pro54-5G C)</v>
      </c>
      <c r="G5" t="s">
        <v>459</v>
      </c>
      <c r="H5">
        <f>MasseSans</f>
        <v>8.4209999999999994</v>
      </c>
      <c r="N5" s="75"/>
      <c r="O5" s="6"/>
      <c r="P5" s="273"/>
      <c r="Q5" s="436"/>
      <c r="R5" s="48"/>
      <c r="S5" s="48"/>
      <c r="T5" s="48"/>
      <c r="U5" s="48"/>
    </row>
    <row r="6" spans="2:21" x14ac:dyDescent="0.2">
      <c r="B6" s="74"/>
      <c r="D6" t="s">
        <v>455</v>
      </c>
      <c r="E6" s="2" t="str">
        <f>Trajecto!H34</f>
        <v>Brun/Orange…</v>
      </c>
      <c r="G6" t="s">
        <v>460</v>
      </c>
      <c r="H6">
        <f>D_ref</f>
        <v>93.566326530612244</v>
      </c>
      <c r="N6" s="75"/>
      <c r="O6" s="6"/>
      <c r="P6" s="273"/>
      <c r="Q6" s="436"/>
      <c r="R6" s="48"/>
      <c r="S6" s="48"/>
      <c r="T6" s="48"/>
      <c r="U6" s="48"/>
    </row>
    <row r="7" spans="2:21" x14ac:dyDescent="0.2">
      <c r="B7" s="74"/>
      <c r="D7" t="s">
        <v>457</v>
      </c>
      <c r="E7" s="2" t="str">
        <f>Trajecto!H35</f>
        <v>Rouge…</v>
      </c>
      <c r="G7" t="s">
        <v>5</v>
      </c>
      <c r="H7">
        <f>Cx</f>
        <v>0.7</v>
      </c>
      <c r="N7" s="75"/>
      <c r="O7" s="6"/>
      <c r="P7" s="273"/>
      <c r="Q7" s="436"/>
      <c r="R7" s="48"/>
      <c r="S7" s="48"/>
      <c r="T7" s="48"/>
      <c r="U7" s="48"/>
    </row>
    <row r="8" spans="2:21" x14ac:dyDescent="0.2">
      <c r="B8" s="74"/>
      <c r="D8" t="s">
        <v>458</v>
      </c>
      <c r="E8" s="2">
        <f>S_para</f>
        <v>0.57805304826052195</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8.4209999999999994</v>
      </c>
      <c r="F11" s="246" t="s">
        <v>123</v>
      </c>
      <c r="G11" s="246" t="s">
        <v>125</v>
      </c>
      <c r="H11" s="672">
        <f ca="1">Vsortie_de_rampe</f>
        <v>23.846617277505988</v>
      </c>
      <c r="I11" s="673"/>
      <c r="J11" s="76"/>
      <c r="N11" s="75"/>
      <c r="P11" s="48"/>
      <c r="Q11" s="436"/>
      <c r="R11" s="48"/>
      <c r="S11" s="48"/>
      <c r="T11" s="48"/>
      <c r="U11" s="440">
        <f>IF(RIGHT(Nb_diam,1)=",", "", X_j)</f>
        <v>1182</v>
      </c>
    </row>
    <row r="12" spans="2:21" ht="13.5" thickBot="1" x14ac:dyDescent="0.25">
      <c r="B12" s="74"/>
      <c r="C12" s="12"/>
      <c r="D12" s="276"/>
      <c r="E12" s="244"/>
      <c r="F12" s="6" t="s">
        <v>123</v>
      </c>
      <c r="G12" s="6" t="s">
        <v>126</v>
      </c>
      <c r="H12" s="674">
        <f>Finesse</f>
        <v>24.602868204373195</v>
      </c>
      <c r="I12" s="675"/>
      <c r="J12" s="76"/>
      <c r="N12" s="75"/>
      <c r="O12" s="6"/>
      <c r="P12" s="273" t="s">
        <v>341</v>
      </c>
      <c r="Q12" s="441">
        <f>D_og</f>
        <v>84</v>
      </c>
      <c r="R12" s="48"/>
      <c r="S12" s="48"/>
      <c r="T12" s="48"/>
      <c r="U12" s="436"/>
    </row>
    <row r="13" spans="2:21" x14ac:dyDescent="0.2">
      <c r="B13" s="74"/>
      <c r="C13" s="12"/>
      <c r="D13" s="276" t="s">
        <v>5</v>
      </c>
      <c r="E13" s="244">
        <f>Cx</f>
        <v>0.7</v>
      </c>
      <c r="F13" s="6" t="s">
        <v>123</v>
      </c>
      <c r="G13" s="6" t="s">
        <v>433</v>
      </c>
      <c r="H13" s="674">
        <f>Cn</f>
        <v>30.648309738711607</v>
      </c>
      <c r="I13" s="675"/>
      <c r="J13" s="76"/>
      <c r="N13" s="75"/>
      <c r="O13" s="6"/>
      <c r="P13" s="48"/>
      <c r="Q13" s="436"/>
      <c r="R13" s="48"/>
      <c r="S13" s="48"/>
      <c r="T13" s="48"/>
      <c r="U13" s="440">
        <f>IF(RIGHT(Nb_diam,1)=",", "", X_r)</f>
        <v>2252</v>
      </c>
    </row>
    <row r="14" spans="2:21" x14ac:dyDescent="0.2">
      <c r="B14" s="74"/>
      <c r="C14" s="12"/>
      <c r="D14" s="276" t="s">
        <v>143</v>
      </c>
      <c r="E14" s="244">
        <f>L_rampe</f>
        <v>4</v>
      </c>
      <c r="F14" s="6" t="s">
        <v>123</v>
      </c>
      <c r="G14" s="6" t="s">
        <v>127</v>
      </c>
      <c r="H14" s="247">
        <f ca="1">MS_min</f>
        <v>2.475646121748559</v>
      </c>
      <c r="I14" s="254">
        <f ca="1">MS_max</f>
        <v>3.261021872047897</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75.874369142789988</v>
      </c>
      <c r="I15" s="254">
        <f ca="1">MS_Cn_max</f>
        <v>99.944808399237118</v>
      </c>
      <c r="J15" s="76"/>
      <c r="K15" s="76"/>
      <c r="N15" s="75"/>
      <c r="P15" s="48"/>
      <c r="Q15" s="436"/>
      <c r="R15" s="48"/>
      <c r="S15" s="48"/>
      <c r="T15" s="48"/>
    </row>
    <row r="16" spans="2:21" x14ac:dyDescent="0.2">
      <c r="B16" s="74"/>
      <c r="C16" s="12"/>
      <c r="D16" s="276" t="s">
        <v>145</v>
      </c>
      <c r="E16" s="244">
        <f>Q_ail</f>
        <v>4</v>
      </c>
      <c r="F16" s="6" t="s">
        <v>128</v>
      </c>
      <c r="G16" s="6" t="s">
        <v>129</v>
      </c>
      <c r="H16" s="247">
        <f ca="1">V_para</f>
        <v>14.955987226440474</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4">
        <f>T_para</f>
        <v>16.2</v>
      </c>
      <c r="I17" s="675"/>
      <c r="J17" s="258"/>
      <c r="N17" s="75"/>
      <c r="P17" s="434" t="s">
        <v>342</v>
      </c>
      <c r="Q17" s="440">
        <f>IF(RIGHT(Nb_diam,1)=",", "", D2j)</f>
        <v>104</v>
      </c>
      <c r="R17" s="48"/>
      <c r="S17" s="48"/>
      <c r="T17" s="48"/>
      <c r="U17" s="436"/>
    </row>
    <row r="18" spans="2:21" x14ac:dyDescent="0.2">
      <c r="B18" s="74"/>
      <c r="C18" s="12"/>
      <c r="D18" s="276" t="s">
        <v>148</v>
      </c>
      <c r="E18" s="244">
        <f ca="1">XpropuRef-Long_propu</f>
        <v>1814</v>
      </c>
      <c r="F18" s="12" t="s">
        <v>130</v>
      </c>
      <c r="G18" s="12" t="s">
        <v>427</v>
      </c>
      <c r="H18" s="602">
        <f ca="1">T_para-Combustion-Depotage</f>
        <v>16.2</v>
      </c>
      <c r="I18" s="680"/>
      <c r="N18" s="75"/>
      <c r="P18" s="48"/>
      <c r="Q18" s="436"/>
      <c r="R18" s="48"/>
      <c r="S18" s="48"/>
    </row>
    <row r="19" spans="2:21" x14ac:dyDescent="0.2">
      <c r="B19" s="74"/>
      <c r="C19" s="531"/>
      <c r="D19" s="269"/>
      <c r="E19" s="271"/>
      <c r="F19" s="519" t="s">
        <v>132</v>
      </c>
      <c r="G19" s="274" t="s">
        <v>426</v>
      </c>
      <c r="H19" s="681">
        <f ca="1">Portee_balistique</f>
        <v>839.63949057922719</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1297</v>
      </c>
      <c r="E23" s="527" t="s">
        <v>38</v>
      </c>
      <c r="F23" s="528">
        <f>m_ail</f>
        <v>210</v>
      </c>
      <c r="G23" s="526">
        <f>m_can</f>
        <v>170</v>
      </c>
      <c r="I23" s="529" t="s">
        <v>448</v>
      </c>
      <c r="J23" s="528">
        <f>l_j</f>
        <v>60</v>
      </c>
      <c r="K23" s="526">
        <f>l_r</f>
        <v>50</v>
      </c>
      <c r="N23" s="75"/>
      <c r="O23" s="273"/>
      <c r="P23" s="436"/>
      <c r="Q23" s="48"/>
      <c r="R23" s="48"/>
      <c r="S23" s="48"/>
      <c r="T23" s="226"/>
      <c r="U23" s="436"/>
    </row>
    <row r="24" spans="2:21" x14ac:dyDescent="0.2">
      <c r="B24" s="74"/>
      <c r="C24" s="526" t="s">
        <v>440</v>
      </c>
      <c r="D24" s="526">
        <f>Long_tot</f>
        <v>2302</v>
      </c>
      <c r="E24" s="527" t="s">
        <v>443</v>
      </c>
      <c r="F24" s="528">
        <f>n_ail</f>
        <v>80</v>
      </c>
      <c r="G24" s="526">
        <f>n_can</f>
        <v>80</v>
      </c>
      <c r="I24" s="529" t="s">
        <v>449</v>
      </c>
      <c r="J24" s="528">
        <f>D1j</f>
        <v>84</v>
      </c>
      <c r="K24" s="526">
        <f>D1r</f>
        <v>104</v>
      </c>
      <c r="N24" s="75"/>
      <c r="O24" s="273"/>
      <c r="P24" s="436"/>
      <c r="Q24" s="48"/>
      <c r="R24" s="48"/>
      <c r="S24" s="48"/>
      <c r="T24" s="226"/>
      <c r="U24" s="436"/>
    </row>
    <row r="25" spans="2:21" x14ac:dyDescent="0.2">
      <c r="B25" s="74"/>
      <c r="C25" s="526" t="s">
        <v>441</v>
      </c>
      <c r="D25" s="526">
        <f>XpropuRef</f>
        <v>2302</v>
      </c>
      <c r="E25" s="527" t="s">
        <v>444</v>
      </c>
      <c r="F25" s="528">
        <f>p_ail</f>
        <v>185</v>
      </c>
      <c r="G25" s="526">
        <f>p_can</f>
        <v>120</v>
      </c>
      <c r="I25" s="529" t="s">
        <v>450</v>
      </c>
      <c r="J25" s="528">
        <f>D2j</f>
        <v>104</v>
      </c>
      <c r="K25" s="526">
        <f>D2r</f>
        <v>84</v>
      </c>
      <c r="N25" s="75"/>
      <c r="O25" s="273"/>
      <c r="P25" s="436"/>
      <c r="Q25" s="48"/>
      <c r="R25" s="48"/>
      <c r="S25" s="48"/>
      <c r="T25" s="226"/>
      <c r="U25" s="436"/>
    </row>
    <row r="26" spans="2:21" x14ac:dyDescent="0.2">
      <c r="B26" s="74"/>
      <c r="C26" s="526" t="s">
        <v>438</v>
      </c>
      <c r="D26" s="526">
        <f>D_ref</f>
        <v>93.566326530612244</v>
      </c>
      <c r="E26" s="527" t="s">
        <v>445</v>
      </c>
      <c r="F26" s="528">
        <f>E_ail</f>
        <v>145</v>
      </c>
      <c r="G26" s="526">
        <f>E_can</f>
        <v>105</v>
      </c>
      <c r="I26" s="529" t="s">
        <v>451</v>
      </c>
      <c r="J26" s="528">
        <f>X_j</f>
        <v>1182</v>
      </c>
      <c r="K26" s="526">
        <f>X_r</f>
        <v>2252</v>
      </c>
      <c r="N26" s="75"/>
      <c r="O26" s="273"/>
      <c r="P26" s="436"/>
      <c r="Q26" s="48"/>
      <c r="R26" s="48"/>
      <c r="S26" s="48"/>
      <c r="T26" s="226"/>
      <c r="U26" s="436"/>
    </row>
    <row r="27" spans="2:21" x14ac:dyDescent="0.2">
      <c r="B27" s="74"/>
      <c r="C27" s="526" t="s">
        <v>439</v>
      </c>
      <c r="D27" s="526">
        <f>Long_ogive</f>
        <v>252</v>
      </c>
      <c r="E27" s="527" t="s">
        <v>446</v>
      </c>
      <c r="F27" s="528">
        <f>X_ail</f>
        <v>2252</v>
      </c>
      <c r="G27" s="526">
        <f>X_can</f>
        <v>1182</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120</v>
      </c>
    </row>
    <row r="31" spans="2:21" ht="13.5" thickBot="1" x14ac:dyDescent="0.25">
      <c r="B31" s="74"/>
      <c r="C31" s="83">
        <f>Beta_rampe</f>
        <v>80</v>
      </c>
      <c r="D31" s="84">
        <f ca="1">Portee_balistique</f>
        <v>839.63949057922719</v>
      </c>
      <c r="E31" s="676">
        <f ca="1">T_para+Dt_para</f>
        <v>96.586095333644366</v>
      </c>
      <c r="F31" s="676"/>
      <c r="G31" s="676"/>
      <c r="H31" s="679">
        <f ca="1">Altitude_culmi</f>
        <v>1202.821540451642</v>
      </c>
      <c r="I31" s="679"/>
      <c r="J31" s="85">
        <f ca="1">Temps_culmi</f>
        <v>15.799999999999917</v>
      </c>
      <c r="K31" s="86">
        <f ca="1">Vit_culmi</f>
        <v>26.773487386833956</v>
      </c>
      <c r="L31" s="84">
        <f ca="1">Acc_max</f>
        <v>78.733911061855395</v>
      </c>
      <c r="M31" s="86">
        <f ca="1">Vit_max</f>
        <v>163.81974234244504</v>
      </c>
      <c r="N31" s="75"/>
      <c r="O31" s="273" t="s">
        <v>436</v>
      </c>
      <c r="P31" s="441">
        <f>ep_ail</f>
        <v>4</v>
      </c>
      <c r="Q31" s="2"/>
      <c r="R31" s="48"/>
      <c r="S31" s="48"/>
      <c r="T31" s="226" t="s">
        <v>344</v>
      </c>
      <c r="U31" s="523">
        <f>[0]!m_can</f>
        <v>170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105</v>
      </c>
    </row>
    <row r="34" spans="2:21" ht="13.5" thickBot="1" x14ac:dyDescent="0.25">
      <c r="B34" s="77"/>
      <c r="C34" s="78"/>
      <c r="D34" s="78"/>
      <c r="E34" s="78"/>
      <c r="F34" s="78"/>
      <c r="G34" s="78"/>
      <c r="H34" s="78"/>
      <c r="I34" s="78"/>
      <c r="J34" s="78"/>
      <c r="K34" s="78"/>
      <c r="L34" s="78"/>
      <c r="M34" s="78"/>
      <c r="N34" s="79"/>
      <c r="O34" s="2"/>
      <c r="P34" s="273" t="s">
        <v>431</v>
      </c>
      <c r="Q34" s="441">
        <f>E_ail</f>
        <v>145</v>
      </c>
      <c r="T34" s="226" t="s">
        <v>436</v>
      </c>
      <c r="U34" s="523">
        <f>[0]!ep_can</f>
        <v>3</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FX5</v>
      </c>
      <c r="N38" s="75"/>
    </row>
    <row r="39" spans="2:21" x14ac:dyDescent="0.2">
      <c r="B39" s="74"/>
      <c r="D39" s="2"/>
      <c r="N39" s="75"/>
    </row>
    <row r="40" spans="2:21" x14ac:dyDescent="0.2">
      <c r="B40" s="74"/>
      <c r="D40" s="275" t="s">
        <v>149</v>
      </c>
      <c r="E40" s="246">
        <f>D_ref</f>
        <v>93.566326530612244</v>
      </c>
      <c r="F40" s="265"/>
      <c r="G40" s="265"/>
      <c r="H40" s="261" t="s">
        <v>198</v>
      </c>
      <c r="I40" s="261" t="s">
        <v>199</v>
      </c>
      <c r="J40" s="262" t="s">
        <v>200</v>
      </c>
      <c r="N40" s="75"/>
    </row>
    <row r="41" spans="2:21" x14ac:dyDescent="0.2">
      <c r="B41" s="74"/>
      <c r="D41" s="276" t="s">
        <v>147</v>
      </c>
      <c r="E41" s="6">
        <f>Long_ogive</f>
        <v>252</v>
      </c>
      <c r="F41" s="2"/>
      <c r="G41" s="2" t="s">
        <v>201</v>
      </c>
      <c r="H41" s="6">
        <f>MasseSans</f>
        <v>8.4209999999999994</v>
      </c>
      <c r="I41" s="6">
        <f ca="1">MasseVide</f>
        <v>9.0729999999999986</v>
      </c>
      <c r="J41" s="244">
        <f ca="1">MassePlein</f>
        <v>10.106</v>
      </c>
      <c r="N41" s="75"/>
    </row>
    <row r="42" spans="2:21" x14ac:dyDescent="0.2">
      <c r="B42" s="74"/>
      <c r="D42" s="276" t="s">
        <v>150</v>
      </c>
      <c r="E42" s="6">
        <f>X_ail-m_ail</f>
        <v>2042</v>
      </c>
      <c r="F42" s="255"/>
      <c r="G42" s="255" t="s">
        <v>218</v>
      </c>
      <c r="H42" s="263">
        <f>XcgSans</f>
        <v>1297</v>
      </c>
      <c r="I42" s="263">
        <f ca="1">XcgVide</f>
        <v>1351.3992064366803</v>
      </c>
      <c r="J42" s="245">
        <f ca="1">XcgPlein</f>
        <v>1424.8839303384127</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72">
        <f ca="1">Vsortie_de_rampe</f>
        <v>23.846617277505988</v>
      </c>
      <c r="I44" s="673"/>
      <c r="N44" s="75"/>
    </row>
    <row r="45" spans="2:21" x14ac:dyDescent="0.2">
      <c r="B45" s="74"/>
      <c r="D45" s="276" t="str">
        <f>IF(Lang="Français","Flèche        'p'",IF(Lang="English","Offset         'p'",""))</f>
        <v>Flèche        'p'</v>
      </c>
      <c r="E45" s="244">
        <f>p_ail</f>
        <v>185</v>
      </c>
      <c r="F45" s="6" t="s">
        <v>203</v>
      </c>
      <c r="G45" s="6" t="s">
        <v>208</v>
      </c>
      <c r="H45" s="674">
        <f>Finesse</f>
        <v>24.602868204373195</v>
      </c>
      <c r="I45" s="675"/>
      <c r="N45" s="75"/>
    </row>
    <row r="46" spans="2:21" x14ac:dyDescent="0.2">
      <c r="B46" s="74"/>
      <c r="D46" s="276" t="str">
        <f>IF(Lang="Français","Envergure   'E'",IF(Lang="English","Span          'E'",""))</f>
        <v>Envergure   'E'</v>
      </c>
      <c r="E46" s="244">
        <f>E_ail</f>
        <v>145</v>
      </c>
      <c r="F46" s="6" t="s">
        <v>204</v>
      </c>
      <c r="G46" s="6" t="s">
        <v>209</v>
      </c>
      <c r="H46" s="674">
        <f>Cn</f>
        <v>30.648309738711607</v>
      </c>
      <c r="I46" s="675"/>
      <c r="N46" s="75"/>
    </row>
    <row r="47" spans="2:21" x14ac:dyDescent="0.2">
      <c r="B47" s="74"/>
      <c r="D47" s="276" t="s">
        <v>144</v>
      </c>
      <c r="E47" s="244">
        <f>ep_ail</f>
        <v>4</v>
      </c>
      <c r="F47" s="6" t="s">
        <v>205</v>
      </c>
      <c r="G47" s="6" t="s">
        <v>210</v>
      </c>
      <c r="H47" s="247">
        <f ca="1">MS_min</f>
        <v>2.475646121748559</v>
      </c>
      <c r="I47" s="254">
        <f ca="1">MS_max</f>
        <v>3.261021872047897</v>
      </c>
      <c r="N47" s="75"/>
    </row>
    <row r="48" spans="2:21" x14ac:dyDescent="0.2">
      <c r="B48" s="74"/>
      <c r="D48" s="276" t="s">
        <v>145</v>
      </c>
      <c r="E48" s="244">
        <f>Q_ail</f>
        <v>4</v>
      </c>
      <c r="F48" s="274" t="s">
        <v>206</v>
      </c>
      <c r="G48" s="274" t="s">
        <v>211</v>
      </c>
      <c r="H48" s="256">
        <f ca="1">MS_Cn_min</f>
        <v>75.874369142789988</v>
      </c>
      <c r="I48" s="264">
        <f ca="1">MS_Cn_max</f>
        <v>99.944808399237118</v>
      </c>
      <c r="N48" s="75"/>
    </row>
    <row r="49" spans="2:14" x14ac:dyDescent="0.2">
      <c r="B49" s="74"/>
      <c r="D49" s="276" t="s">
        <v>148</v>
      </c>
      <c r="E49" s="244">
        <f ca="1">XpropuRef-Long_propu</f>
        <v>1814</v>
      </c>
      <c r="N49" s="75"/>
    </row>
    <row r="50" spans="2:14" x14ac:dyDescent="0.2">
      <c r="B50" s="74"/>
      <c r="D50" s="276" t="s">
        <v>146</v>
      </c>
      <c r="E50" s="272" t="str">
        <f>Forme_ogive</f>
        <v>Conique (droite)</v>
      </c>
      <c r="F50" s="273" t="s">
        <v>183</v>
      </c>
      <c r="G50" s="275" t="s">
        <v>5</v>
      </c>
      <c r="H50" s="246">
        <f>Cx</f>
        <v>0.7</v>
      </c>
      <c r="I50" s="265"/>
      <c r="J50" s="266"/>
      <c r="N50" s="75"/>
    </row>
    <row r="51" spans="2:14" x14ac:dyDescent="0.2">
      <c r="B51" s="74"/>
      <c r="D51" s="276" t="s">
        <v>142</v>
      </c>
      <c r="E51" s="244">
        <f>Long_tot</f>
        <v>2302</v>
      </c>
      <c r="G51" s="276" t="s">
        <v>212</v>
      </c>
      <c r="H51" s="6">
        <f>Sref</f>
        <v>9.1958918905979663E-3</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15.799999999999917</v>
      </c>
      <c r="I53" s="259"/>
      <c r="J53" s="268"/>
      <c r="N53" s="75"/>
    </row>
    <row r="54" spans="2:14" x14ac:dyDescent="0.2">
      <c r="B54" s="74"/>
      <c r="G54" s="278" t="s">
        <v>216</v>
      </c>
      <c r="H54" s="242">
        <f ca="1">Altitude_culmi</f>
        <v>1202.821540451642</v>
      </c>
      <c r="I54" s="259"/>
      <c r="J54" s="268"/>
      <c r="N54" s="75"/>
    </row>
    <row r="55" spans="2:14" x14ac:dyDescent="0.2">
      <c r="B55" s="74"/>
      <c r="C55" s="275" t="s">
        <v>233</v>
      </c>
      <c r="D55" s="249" t="s">
        <v>60</v>
      </c>
      <c r="E55" s="243">
        <f>Long_tot</f>
        <v>2302</v>
      </c>
      <c r="G55" s="278" t="s">
        <v>217</v>
      </c>
      <c r="H55" s="248">
        <f ca="1">Vit_culmi</f>
        <v>26.773487386833956</v>
      </c>
      <c r="I55" s="259"/>
      <c r="J55" s="268"/>
      <c r="N55" s="75"/>
    </row>
    <row r="56" spans="2:14" x14ac:dyDescent="0.2">
      <c r="B56" s="74"/>
      <c r="C56" s="276"/>
      <c r="D56" s="2" t="s">
        <v>219</v>
      </c>
      <c r="E56" s="244">
        <f>MAX(D_ref,D_ail,D_og,(RIGHT(Nb_diam,1)=",")*MAX(D1j,D1r,D2j,D2r))</f>
        <v>104</v>
      </c>
      <c r="G56" s="278" t="s">
        <v>133</v>
      </c>
      <c r="H56" s="242">
        <f ca="1">Portee_balistique</f>
        <v>839.63949057922719</v>
      </c>
      <c r="I56" s="259"/>
      <c r="J56" s="268"/>
      <c r="N56" s="75"/>
    </row>
    <row r="57" spans="2:14" x14ac:dyDescent="0.2">
      <c r="B57" s="74"/>
      <c r="C57" s="276"/>
      <c r="D57" s="2" t="s">
        <v>220</v>
      </c>
      <c r="E57" s="244">
        <f>E_ail*2+D_ail</f>
        <v>394</v>
      </c>
      <c r="G57" s="278" t="s">
        <v>214</v>
      </c>
      <c r="H57" s="242">
        <f ca="1">T_balistique</f>
        <v>32.900000000000155</v>
      </c>
      <c r="I57" s="259"/>
      <c r="J57" s="268"/>
      <c r="N57" s="75"/>
    </row>
    <row r="58" spans="2:14" x14ac:dyDescent="0.2">
      <c r="B58" s="74"/>
      <c r="C58" s="276"/>
      <c r="D58" s="2" t="s">
        <v>221</v>
      </c>
      <c r="E58" s="244">
        <f ca="1">MassePlein</f>
        <v>10.106</v>
      </c>
      <c r="G58" s="278" t="s">
        <v>137</v>
      </c>
      <c r="H58" s="248">
        <f ca="1">Vit_max</f>
        <v>163.81974234244504</v>
      </c>
      <c r="I58" s="259"/>
      <c r="J58" s="268"/>
      <c r="N58" s="75"/>
    </row>
    <row r="59" spans="2:14" x14ac:dyDescent="0.2">
      <c r="B59" s="74"/>
      <c r="C59" s="277" t="s">
        <v>234</v>
      </c>
      <c r="D59" s="255" t="s">
        <v>145</v>
      </c>
      <c r="E59" s="260">
        <f>Q_ail</f>
        <v>4</v>
      </c>
      <c r="G59" s="278" t="s">
        <v>136</v>
      </c>
      <c r="H59" s="242">
        <f ca="1">Acc_max</f>
        <v>78.733911061855395</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1591.3698103822212</v>
      </c>
      <c r="F62" s="280">
        <f ca="1">E62/9.81</f>
        <v>162.21914478921724</v>
      </c>
      <c r="H62" s="2"/>
      <c r="I62" s="2"/>
      <c r="J62" s="2"/>
      <c r="K62" s="2"/>
      <c r="N62" s="75"/>
    </row>
    <row r="63" spans="2:14" x14ac:dyDescent="0.2">
      <c r="B63" s="74"/>
      <c r="C63" s="276"/>
      <c r="D63" s="2" t="s">
        <v>223</v>
      </c>
      <c r="E63" s="242">
        <f ca="1">2*Acc_max*Masse_ail</f>
        <v>26.486087681208154</v>
      </c>
      <c r="F63" s="248">
        <f ca="1">E63/9.81</f>
        <v>2.699907001142523</v>
      </c>
      <c r="G63" s="246" t="s">
        <v>229</v>
      </c>
      <c r="H63" s="288">
        <f>S_ail*(ep_ail/1000)*2000</f>
        <v>0.16819999999999999</v>
      </c>
      <c r="I63" s="2"/>
      <c r="J63" s="2"/>
      <c r="K63" s="2"/>
      <c r="N63" s="75"/>
    </row>
    <row r="64" spans="2:14" x14ac:dyDescent="0.2">
      <c r="B64" s="74"/>
      <c r="C64" s="277"/>
      <c r="D64" s="255" t="s">
        <v>224</v>
      </c>
      <c r="E64" s="263">
        <f ca="1">0.104*S_ail*Vit_max^2</f>
        <v>58.68158299157183</v>
      </c>
      <c r="F64" s="281">
        <f ca="1">E64/9.81</f>
        <v>5.9818127412407573</v>
      </c>
      <c r="G64" s="274" t="s">
        <v>228</v>
      </c>
      <c r="H64" s="289">
        <f>(E_ail*(m_ail+n_ail)/2)/10^6</f>
        <v>2.1024999999999999E-2</v>
      </c>
      <c r="I64" s="2"/>
      <c r="J64" s="2"/>
      <c r="K64" s="2"/>
      <c r="N64" s="75"/>
    </row>
    <row r="65" spans="2:14" x14ac:dyDescent="0.2">
      <c r="B65" s="74"/>
      <c r="C65" s="282" t="s">
        <v>242</v>
      </c>
      <c r="D65" s="285" t="s">
        <v>240</v>
      </c>
      <c r="E65" s="286">
        <f ca="1">2*Acc_max*H65</f>
        <v>795.6849051911106</v>
      </c>
      <c r="F65" s="286">
        <f ca="1">E65/9.81</f>
        <v>81.10957239460862</v>
      </c>
      <c r="G65" s="287" t="s">
        <v>241</v>
      </c>
      <c r="H65" s="279">
        <f ca="1">E58/2</f>
        <v>5.0529999999999999</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16.2</v>
      </c>
      <c r="I67" s="251">
        <f ca="1">Temps_culmi</f>
        <v>15.799999999999917</v>
      </c>
      <c r="J67" s="2"/>
      <c r="K67" s="2"/>
      <c r="N67" s="75"/>
    </row>
    <row r="68" spans="2:14" x14ac:dyDescent="0.2">
      <c r="B68" s="74"/>
      <c r="C68" s="6"/>
      <c r="D68" s="2"/>
      <c r="E68" s="2"/>
      <c r="F68" s="275" t="s">
        <v>231</v>
      </c>
      <c r="G68" s="249" t="s">
        <v>129</v>
      </c>
      <c r="H68" s="250">
        <f ca="1">V_para</f>
        <v>14.955987226440474</v>
      </c>
      <c r="I68" s="251">
        <f>V_satellite</f>
        <v>12.655562623057198</v>
      </c>
      <c r="J68" s="2"/>
      <c r="K68" s="2"/>
      <c r="N68" s="75"/>
    </row>
    <row r="69" spans="2:14" x14ac:dyDescent="0.2">
      <c r="B69" s="74"/>
      <c r="C69" s="6"/>
      <c r="D69" s="2"/>
      <c r="E69" s="2"/>
      <c r="F69" s="276"/>
      <c r="G69" s="2" t="s">
        <v>237</v>
      </c>
      <c r="H69" s="247">
        <f>S_para</f>
        <v>0.57805304826052195</v>
      </c>
      <c r="I69" s="253">
        <f>S_satellite</f>
        <v>0.1</v>
      </c>
      <c r="J69" s="2"/>
      <c r="K69" s="2"/>
      <c r="N69" s="75"/>
    </row>
    <row r="70" spans="2:14" x14ac:dyDescent="0.2">
      <c r="B70" s="74"/>
      <c r="C70" s="226"/>
      <c r="D70" s="2"/>
      <c r="F70" s="276"/>
      <c r="G70" s="2" t="s">
        <v>236</v>
      </c>
      <c r="H70" s="247">
        <f ca="1">V_ouverture</f>
        <v>26.871098521310067</v>
      </c>
      <c r="I70" s="253">
        <f ca="1">V_ouv_sat</f>
        <v>141.2142100077553</v>
      </c>
      <c r="N70" s="75"/>
    </row>
    <row r="71" spans="2:14" x14ac:dyDescent="0.2">
      <c r="B71" s="74"/>
      <c r="C71" s="226"/>
      <c r="F71" s="276"/>
      <c r="G71" s="2" t="s">
        <v>201</v>
      </c>
      <c r="H71" s="247">
        <f ca="1">m_vide</f>
        <v>8.0729999999999986</v>
      </c>
      <c r="I71" s="253">
        <f>m_satellite</f>
        <v>1</v>
      </c>
      <c r="N71" s="75"/>
    </row>
    <row r="72" spans="2:14" x14ac:dyDescent="0.2">
      <c r="B72" s="74"/>
      <c r="C72" s="226"/>
      <c r="F72" s="276"/>
      <c r="G72" s="2" t="s">
        <v>238</v>
      </c>
      <c r="H72" s="283">
        <f ca="1">1/2*Rho_moyen*S_para*V_ouverture^2</f>
        <v>255.64931373552139</v>
      </c>
      <c r="I72" s="284">
        <f ca="1">1/2*Rho_moyen*S_satellite*V_ouv_sat^2</f>
        <v>1221.414002872008</v>
      </c>
      <c r="N72" s="75"/>
    </row>
    <row r="73" spans="2:14" x14ac:dyDescent="0.2">
      <c r="B73" s="74"/>
      <c r="D73" s="2"/>
      <c r="F73" s="277"/>
      <c r="G73" s="255" t="s">
        <v>239</v>
      </c>
      <c r="H73" s="256">
        <f ca="1">H72/9.81</f>
        <v>26.060072755914515</v>
      </c>
      <c r="I73" s="257">
        <f ca="1">I72/9.81</f>
        <v>124.50703393190703</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46147</v>
      </c>
      <c r="E83" s="48"/>
      <c r="F83" s="436"/>
      <c r="G83" s="48"/>
      <c r="H83" s="48"/>
      <c r="I83" s="48"/>
      <c r="J83" s="48"/>
      <c r="K83" s="48"/>
      <c r="N83" s="75"/>
    </row>
    <row r="84" spans="2:14" ht="13.5" thickBot="1" x14ac:dyDescent="0.25">
      <c r="B84" s="74"/>
      <c r="E84" s="48"/>
      <c r="F84" s="436"/>
      <c r="G84" s="48"/>
      <c r="H84" s="48"/>
      <c r="I84" s="48"/>
      <c r="J84" s="440">
        <f>IF(RIGHT(Nb_diam,1)=",", "", X_j)</f>
        <v>1182</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2252</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2042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185</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1814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8.4209999999999994</v>
      </c>
      <c r="F107" s="244">
        <f ca="1">MassePlein</f>
        <v>10.106</v>
      </c>
      <c r="N107" s="75"/>
    </row>
    <row r="108" spans="2:14" x14ac:dyDescent="0.2">
      <c r="B108" s="74"/>
      <c r="D108" s="431" t="s">
        <v>352</v>
      </c>
      <c r="E108" s="274">
        <f>XcgSans</f>
        <v>1297</v>
      </c>
      <c r="F108" s="260">
        <f ca="1">XcgPlein</f>
        <v>1424.8839303384127</v>
      </c>
      <c r="N108" s="75"/>
    </row>
    <row r="109" spans="2:14" x14ac:dyDescent="0.2">
      <c r="B109" s="74"/>
      <c r="N109" s="75"/>
    </row>
    <row r="110" spans="2:14" x14ac:dyDescent="0.2">
      <c r="B110" s="74"/>
      <c r="D110" s="438" t="s">
        <v>355</v>
      </c>
      <c r="E110" s="439">
        <f ca="1">MasseVide</f>
        <v>9.0729999999999986</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15.799999999999917</v>
      </c>
      <c r="I112" s="259"/>
      <c r="J112" s="268"/>
      <c r="N112" s="75"/>
    </row>
    <row r="113" spans="2:14" ht="12.75" customHeight="1" x14ac:dyDescent="0.25">
      <c r="B113" s="74"/>
      <c r="D113" s="435" t="s">
        <v>357</v>
      </c>
      <c r="E113" s="48"/>
      <c r="G113" s="278" t="s">
        <v>216</v>
      </c>
      <c r="H113" s="242">
        <f ca="1">Altitude_culmi</f>
        <v>1202.821540451642</v>
      </c>
      <c r="I113" s="259"/>
      <c r="J113" s="268"/>
      <c r="N113" s="75"/>
    </row>
    <row r="114" spans="2:14" ht="12.75" customHeight="1" x14ac:dyDescent="0.25">
      <c r="B114" s="74"/>
      <c r="D114" s="48"/>
      <c r="E114" s="48"/>
      <c r="F114" s="435"/>
      <c r="G114" s="278" t="s">
        <v>217</v>
      </c>
      <c r="H114" s="248">
        <f ca="1">Vit_culmi</f>
        <v>26.773487386833956</v>
      </c>
      <c r="I114" s="259"/>
      <c r="J114" s="268"/>
      <c r="N114" s="75"/>
    </row>
    <row r="115" spans="2:14" x14ac:dyDescent="0.2">
      <c r="B115" s="74"/>
      <c r="C115" s="429" t="s">
        <v>358</v>
      </c>
      <c r="D115" s="249"/>
      <c r="E115" s="446">
        <v>0.1</v>
      </c>
      <c r="G115" s="278" t="s">
        <v>133</v>
      </c>
      <c r="H115" s="242">
        <f ca="1">Portee_balistique</f>
        <v>839.63949057922719</v>
      </c>
      <c r="I115" s="259"/>
      <c r="J115" s="268"/>
      <c r="N115" s="75"/>
    </row>
    <row r="116" spans="2:14" ht="12.75" customHeight="1" x14ac:dyDescent="0.2">
      <c r="B116" s="74"/>
      <c r="C116" s="431" t="s">
        <v>359</v>
      </c>
      <c r="D116" s="255"/>
      <c r="E116" s="447">
        <f>E_ail*(m_ail+n_ail)/2</f>
        <v>21025</v>
      </c>
      <c r="G116" s="278" t="s">
        <v>137</v>
      </c>
      <c r="H116" s="248">
        <f ca="1">Vit_max</f>
        <v>163.81974234244504</v>
      </c>
      <c r="I116" s="259"/>
      <c r="J116" s="268"/>
      <c r="N116" s="75"/>
    </row>
    <row r="117" spans="2:14" ht="12.75" customHeight="1" x14ac:dyDescent="0.2">
      <c r="B117" s="74"/>
      <c r="D117" s="48"/>
      <c r="E117" s="48"/>
      <c r="F117" s="48"/>
      <c r="G117" s="278" t="s">
        <v>136</v>
      </c>
      <c r="H117" s="242">
        <f ca="1">Acc_max</f>
        <v>78.733911061855395</v>
      </c>
      <c r="I117" s="259"/>
      <c r="J117" s="268"/>
      <c r="N117" s="75"/>
    </row>
    <row r="118" spans="2:14" x14ac:dyDescent="0.2">
      <c r="B118" s="74"/>
      <c r="C118" s="429" t="s">
        <v>360</v>
      </c>
      <c r="D118" s="249"/>
      <c r="E118" s="457"/>
      <c r="F118" s="458">
        <f>J90/100</f>
        <v>20.420000000000002</v>
      </c>
      <c r="G118" s="276" t="s">
        <v>5</v>
      </c>
      <c r="H118" s="6">
        <f>Cx</f>
        <v>0.7</v>
      </c>
      <c r="I118" s="259"/>
      <c r="J118" s="268"/>
      <c r="N118" s="75"/>
    </row>
    <row r="119" spans="2:14" x14ac:dyDescent="0.2">
      <c r="B119" s="74"/>
      <c r="C119" s="437" t="s">
        <v>361</v>
      </c>
      <c r="D119" s="2"/>
      <c r="E119" s="459">
        <f ca="1">2*Acc_max*MasseSans</f>
        <v>1326.0365301037684</v>
      </c>
      <c r="F119" s="460">
        <f ca="1">E119/g</f>
        <v>135.17191948050646</v>
      </c>
      <c r="G119" s="269" t="s">
        <v>222</v>
      </c>
      <c r="H119" s="270"/>
      <c r="I119" s="270"/>
      <c r="J119" s="271"/>
      <c r="N119" s="75"/>
    </row>
    <row r="120" spans="2:14" x14ac:dyDescent="0.2">
      <c r="B120" s="74"/>
      <c r="C120" s="437" t="s">
        <v>362</v>
      </c>
      <c r="D120" s="2"/>
      <c r="E120" s="459">
        <f ca="1">2*Acc_max*E115</f>
        <v>15.74678221237108</v>
      </c>
      <c r="F120" s="460">
        <f ca="1">E120/g</f>
        <v>1.6051765761846157</v>
      </c>
      <c r="N120" s="75"/>
    </row>
    <row r="121" spans="2:14" x14ac:dyDescent="0.2">
      <c r="B121" s="74"/>
      <c r="C121" s="431" t="s">
        <v>363</v>
      </c>
      <c r="D121" s="255"/>
      <c r="E121" s="452">
        <f ca="1">0.104*E116/1000000*Vit_max^2</f>
        <v>58.68158299157183</v>
      </c>
      <c r="F121" s="453">
        <f ca="1">E121/g</f>
        <v>5.9818127412407573</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0.57805304826052195</v>
      </c>
      <c r="G127" s="48"/>
      <c r="J127" s="48"/>
      <c r="N127" s="75"/>
    </row>
    <row r="128" spans="2:14" x14ac:dyDescent="0.2">
      <c r="B128" s="74"/>
      <c r="C128" s="670" t="s">
        <v>368</v>
      </c>
      <c r="D128" s="671"/>
      <c r="E128" s="450">
        <f ca="1">0.5*Rho_moyen*S_para*Vit_culmi^2</f>
        <v>253.79535934263453</v>
      </c>
      <c r="F128" s="451">
        <f ca="1">E128/g</f>
        <v>25.871086579269573</v>
      </c>
      <c r="H128" s="48"/>
      <c r="I128" s="48"/>
      <c r="J128" s="48"/>
      <c r="K128" s="48"/>
      <c r="N128" s="75"/>
    </row>
    <row r="129" spans="2:14" x14ac:dyDescent="0.2">
      <c r="B129" s="74"/>
      <c r="C129" s="668" t="s">
        <v>369</v>
      </c>
      <c r="D129" s="669"/>
      <c r="E129" s="452">
        <f ca="1">E128/E126*2</f>
        <v>126.89767967131726</v>
      </c>
      <c r="F129" s="453">
        <f ca="1">E129/g</f>
        <v>12.935543289634786</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16.051765761846156</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2026-05-05T20:24:01Z</dcterms:modified>
</cp:coreProperties>
</file>